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powerhydro-my.sharepoint.com/personal/laurah_innpower_ca/Documents/Documents/"/>
    </mc:Choice>
  </mc:AlternateContent>
  <xr:revisionPtr revIDLastSave="68" documentId="8_{14CE4D86-5408-4AA1-9265-5D5CE11F9F12}" xr6:coauthVersionLast="47" xr6:coauthVersionMax="47" xr10:uidLastSave="{98F40348-3C0B-4005-8EB2-ABDFB88EEB87}"/>
  <bookViews>
    <workbookView xWindow="-108" yWindow="-108" windowWidth="23256" windowHeight="12456" tabRatio="921" firstSheet="5" activeTab="5" xr2:uid="{32A1356C-EAC6-4403-BA18-31638613C5C1}"/>
  </bookViews>
  <sheets>
    <sheet name="Sheet1" sheetId="1" state="hidden" r:id="rId1"/>
    <sheet name="Service Area" sheetId="3" state="hidden" r:id="rId2"/>
    <sheet name="Customer No" sheetId="4" state="hidden" r:id="rId3"/>
    <sheet name="Gross Cap Add" sheetId="5" state="hidden" r:id="rId4"/>
    <sheet name="PPE" sheetId="2" state="hidden" r:id="rId5"/>
    <sheet name="2023&amp;2024 Forecast" sheetId="33" r:id="rId6"/>
    <sheet name="1 Appt Met" sheetId="7" r:id="rId7"/>
    <sheet name="1 New Connect" sheetId="12" r:id="rId8"/>
    <sheet name="1 Tel Acc" sheetId="8" r:id="rId9"/>
    <sheet name="1 Bill Acc" sheetId="11" r:id="rId10"/>
    <sheet name="1 Pub Awar" sheetId="14" r:id="rId11"/>
    <sheet name="1 Reliability" sheetId="17" r:id="rId12"/>
    <sheet name="1 Cost per Cust" sheetId="20" r:id="rId13"/>
    <sheet name="1 Cost per km" sheetId="21" r:id="rId14"/>
    <sheet name="Gross PPE" sheetId="28" r:id="rId15"/>
    <sheet name="Net PPE" sheetId="24" r:id="rId16"/>
    <sheet name="SAIFI CC" sheetId="25" r:id="rId17"/>
    <sheet name="SAIDI CC" sheetId="26" r:id="rId18"/>
    <sheet name="1 Unitized Charts" sheetId="31" r:id="rId19"/>
    <sheet name="Unitized" sheetId="30" state="hidden" r:id="rId20"/>
    <sheet name="1 Unitized Data" sheetId="3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33" l="1"/>
  <c r="I47" i="33"/>
  <c r="H47" i="33"/>
  <c r="J38" i="33"/>
  <c r="J41" i="33" s="1"/>
  <c r="I38" i="33"/>
  <c r="I41" i="33" s="1"/>
  <c r="H38" i="33"/>
  <c r="H41" i="33" s="1"/>
  <c r="J23" i="33"/>
  <c r="I23" i="33"/>
  <c r="I56" i="33" s="1"/>
  <c r="H23" i="33"/>
  <c r="H56" i="33" s="1"/>
  <c r="G23" i="33"/>
  <c r="G56" i="33" s="1"/>
  <c r="F23" i="33"/>
  <c r="F56" i="33" s="1"/>
  <c r="E23" i="33"/>
  <c r="E56" i="33" s="1"/>
  <c r="D23" i="33"/>
  <c r="D56" i="33" s="1"/>
  <c r="C23" i="33"/>
  <c r="C56" i="33" s="1"/>
  <c r="J22" i="33"/>
  <c r="I22" i="33"/>
  <c r="H22" i="33"/>
  <c r="G22" i="33"/>
  <c r="F22" i="33"/>
  <c r="E22" i="33"/>
  <c r="D22" i="33"/>
  <c r="C22" i="33"/>
  <c r="J16" i="33"/>
  <c r="I16" i="33"/>
  <c r="H16" i="33"/>
  <c r="J56" i="33" l="1"/>
  <c r="H51" i="33"/>
  <c r="I51" i="33"/>
  <c r="J51" i="33"/>
  <c r="AQ20" i="32" l="1"/>
  <c r="AQ19" i="32"/>
  <c r="AQ18" i="32"/>
  <c r="AQ17" i="32"/>
  <c r="AQ16" i="32"/>
  <c r="AQ15" i="32"/>
  <c r="AQ14" i="32"/>
  <c r="AQ13" i="32"/>
  <c r="AQ10" i="32"/>
  <c r="BS20" i="32"/>
  <c r="BS19" i="32"/>
  <c r="BS18" i="32"/>
  <c r="BS17" i="32"/>
  <c r="BS16" i="32"/>
  <c r="BS15" i="32"/>
  <c r="BS14" i="32"/>
  <c r="BS13" i="32"/>
  <c r="BS10" i="32"/>
  <c r="BR20" i="32"/>
  <c r="BR19" i="32"/>
  <c r="BR18" i="32"/>
  <c r="BR17" i="32"/>
  <c r="BR16" i="32"/>
  <c r="BR15" i="32"/>
  <c r="BR14" i="32"/>
  <c r="BR13" i="32"/>
  <c r="BR10" i="32"/>
  <c r="BE20" i="32"/>
  <c r="BE19" i="32"/>
  <c r="BE18" i="32"/>
  <c r="BE17" i="32"/>
  <c r="BE16" i="32"/>
  <c r="BE15" i="32"/>
  <c r="BE14" i="32"/>
  <c r="BE13" i="32"/>
  <c r="BE10" i="32"/>
  <c r="BD20" i="32"/>
  <c r="BD19" i="32"/>
  <c r="BD18" i="32"/>
  <c r="BD17" i="32"/>
  <c r="BD16" i="32"/>
  <c r="BD15" i="32"/>
  <c r="BD14" i="32"/>
  <c r="BD13" i="32"/>
  <c r="BD10" i="32"/>
  <c r="AP20" i="32"/>
  <c r="AP19" i="32"/>
  <c r="AP18" i="32"/>
  <c r="AP17" i="32"/>
  <c r="AP16" i="32"/>
  <c r="AP15" i="32"/>
  <c r="AP14" i="32"/>
  <c r="AP13" i="32"/>
  <c r="AP10" i="32"/>
  <c r="AC20" i="32"/>
  <c r="AC19" i="32"/>
  <c r="AC18" i="32"/>
  <c r="AC17" i="32"/>
  <c r="AC16" i="32"/>
  <c r="AC15" i="32"/>
  <c r="AC14" i="32"/>
  <c r="AC13" i="32"/>
  <c r="AC10" i="32"/>
  <c r="AB20" i="32"/>
  <c r="AB19" i="32"/>
  <c r="AB18" i="32"/>
  <c r="AB17" i="32"/>
  <c r="AB16" i="32"/>
  <c r="AB15" i="32"/>
  <c r="AB14" i="32"/>
  <c r="AB13" i="32"/>
  <c r="AB10" i="32"/>
  <c r="O20" i="32"/>
  <c r="O19" i="32"/>
  <c r="O18" i="32"/>
  <c r="O17" i="32"/>
  <c r="O16" i="32"/>
  <c r="O15" i="32"/>
  <c r="O14" i="32"/>
  <c r="O13" i="32"/>
  <c r="O10" i="32"/>
  <c r="N20" i="32"/>
  <c r="N19" i="32"/>
  <c r="N18" i="32"/>
  <c r="N17" i="32"/>
  <c r="N16" i="32"/>
  <c r="N15" i="32"/>
  <c r="N14" i="32"/>
  <c r="N13" i="32"/>
  <c r="N10" i="32"/>
  <c r="R8" i="25"/>
  <c r="R9" i="25"/>
  <c r="R10" i="25"/>
  <c r="R11" i="25"/>
  <c r="R12" i="25"/>
  <c r="R13" i="25"/>
  <c r="R14" i="25"/>
  <c r="R15" i="25"/>
  <c r="R16" i="25"/>
  <c r="R21" i="25"/>
  <c r="R22" i="25"/>
  <c r="R23" i="25"/>
  <c r="R24" i="25"/>
  <c r="R25" i="25"/>
  <c r="R26" i="25"/>
  <c r="R27" i="25"/>
  <c r="R28" i="25"/>
  <c r="R29" i="25"/>
  <c r="R20" i="25"/>
  <c r="R7" i="25"/>
  <c r="O79" i="28"/>
  <c r="N79" i="28"/>
  <c r="M79" i="28"/>
  <c r="L79" i="28"/>
  <c r="K79" i="28"/>
  <c r="O78" i="28"/>
  <c r="N78" i="28"/>
  <c r="M78" i="28"/>
  <c r="L78" i="28"/>
  <c r="K78" i="28"/>
  <c r="O77" i="28"/>
  <c r="N77" i="28"/>
  <c r="M77" i="28"/>
  <c r="L77" i="28"/>
  <c r="K77" i="28"/>
  <c r="O76" i="28"/>
  <c r="N76" i="28"/>
  <c r="M76" i="28"/>
  <c r="L76" i="28"/>
  <c r="K76" i="28"/>
  <c r="O75" i="28"/>
  <c r="N75" i="28"/>
  <c r="M75" i="28"/>
  <c r="L75" i="28"/>
  <c r="K75" i="28"/>
  <c r="O74" i="28"/>
  <c r="N74" i="28"/>
  <c r="M74" i="28"/>
  <c r="L74" i="28"/>
  <c r="K74" i="28"/>
  <c r="O73" i="28"/>
  <c r="N73" i="28"/>
  <c r="M73" i="28"/>
  <c r="L73" i="28"/>
  <c r="K73" i="28"/>
  <c r="O72" i="28"/>
  <c r="N72" i="28"/>
  <c r="M72" i="28"/>
  <c r="L72" i="28"/>
  <c r="K72" i="28"/>
  <c r="O71" i="28"/>
  <c r="N71" i="28"/>
  <c r="M71" i="28"/>
  <c r="L71" i="28"/>
  <c r="K71" i="28"/>
  <c r="O70" i="28"/>
  <c r="N70" i="28"/>
  <c r="M70" i="28"/>
  <c r="L70" i="28"/>
  <c r="K70" i="28"/>
  <c r="O69" i="28"/>
  <c r="N69" i="28"/>
  <c r="M69" i="28"/>
  <c r="L69" i="28"/>
  <c r="K69" i="28"/>
  <c r="O68" i="28"/>
  <c r="N68" i="28"/>
  <c r="M68" i="28"/>
  <c r="L68" i="28"/>
  <c r="K68" i="28"/>
  <c r="O67" i="28"/>
  <c r="N67" i="28"/>
  <c r="M67" i="28"/>
  <c r="L67" i="28"/>
  <c r="K67" i="28"/>
  <c r="O66" i="28"/>
  <c r="N66" i="28"/>
  <c r="M66" i="28"/>
  <c r="L66" i="28"/>
  <c r="K66" i="28"/>
  <c r="O65" i="28"/>
  <c r="N65" i="28"/>
  <c r="M65" i="28"/>
  <c r="L65" i="28"/>
  <c r="K65" i="28"/>
  <c r="O64" i="28"/>
  <c r="N64" i="28"/>
  <c r="M64" i="28"/>
  <c r="L64" i="28"/>
  <c r="K64" i="28"/>
  <c r="O63" i="28"/>
  <c r="N63" i="28"/>
  <c r="M63" i="28"/>
  <c r="L63" i="28"/>
  <c r="K63" i="28"/>
  <c r="O62" i="28"/>
  <c r="N62" i="28"/>
  <c r="M62" i="28"/>
  <c r="L62" i="28"/>
  <c r="K62" i="28"/>
  <c r="O61" i="28"/>
  <c r="N61" i="28"/>
  <c r="M61" i="28"/>
  <c r="L61" i="28"/>
  <c r="K61" i="28"/>
  <c r="O60" i="28"/>
  <c r="N60" i="28"/>
  <c r="M60" i="28"/>
  <c r="L60" i="28"/>
  <c r="K60" i="28"/>
  <c r="O59" i="28"/>
  <c r="N59" i="28"/>
  <c r="M59" i="28"/>
  <c r="L59" i="28"/>
  <c r="K59" i="28"/>
  <c r="O58" i="28"/>
  <c r="N58" i="28"/>
  <c r="M58" i="28"/>
  <c r="L58" i="28"/>
  <c r="K58" i="28"/>
  <c r="O57" i="28"/>
  <c r="N57" i="28"/>
  <c r="M57" i="28"/>
  <c r="L57" i="28"/>
  <c r="K57" i="28"/>
  <c r="O56" i="28"/>
  <c r="N56" i="28"/>
  <c r="M56" i="28"/>
  <c r="L56" i="28"/>
  <c r="K56" i="28"/>
  <c r="O55" i="28"/>
  <c r="N55" i="28"/>
  <c r="M55" i="28"/>
  <c r="L55" i="28"/>
  <c r="K55" i="28"/>
  <c r="O54" i="28"/>
  <c r="N54" i="28"/>
  <c r="M54" i="28"/>
  <c r="L54" i="28"/>
  <c r="K54" i="28"/>
  <c r="O53" i="28"/>
  <c r="N53" i="28"/>
  <c r="M53" i="28"/>
  <c r="L53" i="28"/>
  <c r="K53" i="28"/>
  <c r="O52" i="28"/>
  <c r="N52" i="28"/>
  <c r="M52" i="28"/>
  <c r="L52" i="28"/>
  <c r="K52" i="28"/>
  <c r="O51" i="28"/>
  <c r="N51" i="28"/>
  <c r="M51" i="28"/>
  <c r="L51" i="28"/>
  <c r="K51" i="28"/>
  <c r="O50" i="28"/>
  <c r="N50" i="28"/>
  <c r="M50" i="28"/>
  <c r="L50" i="28"/>
  <c r="K50" i="28"/>
  <c r="O49" i="28"/>
  <c r="N49" i="28"/>
  <c r="M49" i="28"/>
  <c r="L49" i="28"/>
  <c r="K49" i="28"/>
  <c r="O48" i="28"/>
  <c r="N48" i="28"/>
  <c r="M48" i="28"/>
  <c r="L48" i="28"/>
  <c r="K48" i="28"/>
  <c r="O47" i="28"/>
  <c r="N47" i="28"/>
  <c r="M47" i="28"/>
  <c r="L47" i="28"/>
  <c r="K47" i="28"/>
  <c r="O46" i="28"/>
  <c r="N46" i="28"/>
  <c r="M46" i="28"/>
  <c r="L46" i="28"/>
  <c r="K46" i="28"/>
  <c r="O45" i="28"/>
  <c r="N45" i="28"/>
  <c r="M45" i="28"/>
  <c r="L45" i="28"/>
  <c r="K45" i="28"/>
  <c r="O44" i="28"/>
  <c r="N44" i="28"/>
  <c r="M44" i="28"/>
  <c r="L44" i="28"/>
  <c r="K44" i="28"/>
  <c r="O43" i="28"/>
  <c r="N43" i="28"/>
  <c r="M43" i="28"/>
  <c r="L43" i="28"/>
  <c r="K43" i="28"/>
  <c r="O42" i="28"/>
  <c r="N42" i="28"/>
  <c r="M42" i="28"/>
  <c r="L42" i="28"/>
  <c r="K42" i="28"/>
  <c r="O41" i="28"/>
  <c r="N41" i="28"/>
  <c r="M41" i="28"/>
  <c r="L41" i="28"/>
  <c r="K41" i="28"/>
  <c r="O40" i="28"/>
  <c r="N40" i="28"/>
  <c r="M40" i="28"/>
  <c r="L40" i="28"/>
  <c r="K40" i="28"/>
  <c r="O39" i="28"/>
  <c r="N39" i="28"/>
  <c r="M39" i="28"/>
  <c r="L39" i="28"/>
  <c r="K39" i="28"/>
  <c r="O38" i="28"/>
  <c r="N38" i="28"/>
  <c r="M38" i="28"/>
  <c r="L38" i="28"/>
  <c r="K38" i="28"/>
  <c r="O37" i="28"/>
  <c r="N37" i="28"/>
  <c r="M37" i="28"/>
  <c r="L37" i="28"/>
  <c r="K37" i="28"/>
  <c r="O36" i="28"/>
  <c r="N36" i="28"/>
  <c r="M36" i="28"/>
  <c r="L36" i="28"/>
  <c r="K36" i="28"/>
  <c r="O35" i="28"/>
  <c r="N35" i="28"/>
  <c r="M35" i="28"/>
  <c r="L35" i="28"/>
  <c r="K35" i="28"/>
  <c r="O34" i="28"/>
  <c r="N34" i="28"/>
  <c r="M34" i="28"/>
  <c r="L34" i="28"/>
  <c r="K34" i="28"/>
  <c r="O33" i="28"/>
  <c r="N33" i="28"/>
  <c r="M33" i="28"/>
  <c r="L33" i="28"/>
  <c r="K33" i="28"/>
  <c r="O32" i="28"/>
  <c r="N32" i="28"/>
  <c r="M32" i="28"/>
  <c r="L32" i="28"/>
  <c r="K32" i="28"/>
  <c r="O31" i="28"/>
  <c r="N31" i="28"/>
  <c r="M31" i="28"/>
  <c r="L31" i="28"/>
  <c r="K31" i="28"/>
  <c r="O30" i="28"/>
  <c r="N30" i="28"/>
  <c r="M30" i="28"/>
  <c r="L30" i="28"/>
  <c r="K30" i="28"/>
  <c r="O29" i="28"/>
  <c r="N29" i="28"/>
  <c r="M29" i="28"/>
  <c r="L29" i="28"/>
  <c r="K29" i="28"/>
  <c r="O28" i="28"/>
  <c r="O80" i="28" s="1"/>
  <c r="N28" i="28"/>
  <c r="M28" i="28"/>
  <c r="L28" i="28"/>
  <c r="K28" i="28"/>
  <c r="O27" i="28"/>
  <c r="N27" i="28"/>
  <c r="M27" i="28"/>
  <c r="L27" i="28"/>
  <c r="L80" i="28" s="1"/>
  <c r="K27" i="28"/>
  <c r="O26" i="28"/>
  <c r="N26" i="28"/>
  <c r="M26" i="28"/>
  <c r="L26" i="28"/>
  <c r="K26" i="28"/>
  <c r="O25" i="28"/>
  <c r="N25" i="28"/>
  <c r="M25" i="28"/>
  <c r="L25" i="28"/>
  <c r="K25" i="28"/>
  <c r="O24" i="28"/>
  <c r="N24" i="28"/>
  <c r="M24" i="28"/>
  <c r="L24" i="28"/>
  <c r="K24" i="28"/>
  <c r="O23" i="28"/>
  <c r="N23" i="28"/>
  <c r="M23" i="28"/>
  <c r="L23" i="28"/>
  <c r="K23" i="28"/>
  <c r="C10" i="30"/>
  <c r="C7" i="30" s="1"/>
  <c r="C7" i="31" s="1"/>
  <c r="O10" i="30"/>
  <c r="O7" i="30" s="1"/>
  <c r="K7" i="31" s="1"/>
  <c r="AA10" i="30"/>
  <c r="AA7" i="30" s="1"/>
  <c r="S7" i="31" s="1"/>
  <c r="AM10" i="30"/>
  <c r="AM7" i="30" s="1"/>
  <c r="AA7" i="31" s="1"/>
  <c r="AY10" i="30"/>
  <c r="AY7" i="30" s="1"/>
  <c r="AI7" i="31" s="1"/>
  <c r="C13" i="30"/>
  <c r="O13" i="30"/>
  <c r="AA13" i="30"/>
  <c r="AM13" i="30"/>
  <c r="AY13" i="30"/>
  <c r="C14" i="30"/>
  <c r="O14" i="30"/>
  <c r="AA14" i="30"/>
  <c r="AM14" i="30"/>
  <c r="AY14" i="30"/>
  <c r="C15" i="30"/>
  <c r="O15" i="30"/>
  <c r="AA15" i="30"/>
  <c r="AM15" i="30"/>
  <c r="AY15" i="30"/>
  <c r="C16" i="30"/>
  <c r="O16" i="30"/>
  <c r="AA16" i="30"/>
  <c r="AM16" i="30"/>
  <c r="AY16" i="30"/>
  <c r="C17" i="30"/>
  <c r="O17" i="30"/>
  <c r="AA17" i="30"/>
  <c r="AM17" i="30"/>
  <c r="AY17" i="30"/>
  <c r="C18" i="30"/>
  <c r="O18" i="30"/>
  <c r="AA18" i="30"/>
  <c r="AM18" i="30"/>
  <c r="AY18" i="30"/>
  <c r="C19" i="30"/>
  <c r="O19" i="30"/>
  <c r="AA19" i="30"/>
  <c r="AM19" i="30"/>
  <c r="AY19" i="30"/>
  <c r="E23" i="30"/>
  <c r="G23" i="30"/>
  <c r="I23" i="30"/>
  <c r="K23" i="30"/>
  <c r="M23" i="30"/>
  <c r="Q23" i="30"/>
  <c r="S23" i="30"/>
  <c r="U23" i="30"/>
  <c r="W23" i="30"/>
  <c r="Y23" i="30"/>
  <c r="AC23" i="30"/>
  <c r="AE23" i="30"/>
  <c r="AG23" i="30"/>
  <c r="AI23" i="30"/>
  <c r="AK23" i="30"/>
  <c r="AO23" i="30"/>
  <c r="AQ23" i="30"/>
  <c r="AS23" i="30"/>
  <c r="AU23" i="30"/>
  <c r="AW23" i="30"/>
  <c r="BA23" i="30"/>
  <c r="BC23" i="30"/>
  <c r="BE23" i="30"/>
  <c r="BG23" i="30"/>
  <c r="BI23" i="30"/>
  <c r="E24" i="30"/>
  <c r="G24" i="30"/>
  <c r="I24" i="30"/>
  <c r="K24" i="30"/>
  <c r="M24" i="30"/>
  <c r="Q24" i="30"/>
  <c r="S24" i="30"/>
  <c r="U24" i="30"/>
  <c r="W24" i="30"/>
  <c r="Y24" i="30"/>
  <c r="AC24" i="30"/>
  <c r="AE24" i="30"/>
  <c r="AG24" i="30"/>
  <c r="AI24" i="30"/>
  <c r="AK24" i="30"/>
  <c r="AO24" i="30"/>
  <c r="AQ24" i="30"/>
  <c r="AS24" i="30"/>
  <c r="AU24" i="30"/>
  <c r="AW24" i="30"/>
  <c r="BA24" i="30"/>
  <c r="BC24" i="30"/>
  <c r="BE24" i="30"/>
  <c r="BG24" i="30"/>
  <c r="BI24" i="30"/>
  <c r="E25" i="30"/>
  <c r="G25" i="30"/>
  <c r="I25" i="30"/>
  <c r="K25" i="30"/>
  <c r="M25" i="30"/>
  <c r="Q25" i="30"/>
  <c r="S25" i="30"/>
  <c r="U25" i="30"/>
  <c r="W25" i="30"/>
  <c r="Y25" i="30"/>
  <c r="AC25" i="30"/>
  <c r="AE25" i="30"/>
  <c r="AG25" i="30"/>
  <c r="AI25" i="30"/>
  <c r="AK25" i="30"/>
  <c r="AO25" i="30"/>
  <c r="AQ25" i="30"/>
  <c r="AS25" i="30"/>
  <c r="AU25" i="30"/>
  <c r="AW25" i="30"/>
  <c r="BA25" i="30"/>
  <c r="BC25" i="30"/>
  <c r="BE25" i="30"/>
  <c r="BG25" i="30"/>
  <c r="BI25" i="30"/>
  <c r="E26" i="30"/>
  <c r="E13" i="30" s="1"/>
  <c r="G26" i="30"/>
  <c r="G13" i="30" s="1"/>
  <c r="I26" i="30"/>
  <c r="I13" i="30" s="1"/>
  <c r="K26" i="30"/>
  <c r="K13" i="30" s="1"/>
  <c r="M26" i="30"/>
  <c r="M13" i="30" s="1"/>
  <c r="Q26" i="30"/>
  <c r="S26" i="30"/>
  <c r="S13" i="30" s="1"/>
  <c r="U26" i="30"/>
  <c r="U13" i="30" s="1"/>
  <c r="W26" i="30"/>
  <c r="W13" i="30" s="1"/>
  <c r="Y26" i="30"/>
  <c r="Y13" i="30" s="1"/>
  <c r="AC26" i="30"/>
  <c r="AC13" i="30" s="1"/>
  <c r="AE26" i="30"/>
  <c r="AE13" i="30" s="1"/>
  <c r="AG26" i="30"/>
  <c r="AG13" i="30" s="1"/>
  <c r="AI26" i="30"/>
  <c r="AI13" i="30" s="1"/>
  <c r="AK26" i="30"/>
  <c r="AK13" i="30" s="1"/>
  <c r="AO26" i="30"/>
  <c r="AO13" i="30" s="1"/>
  <c r="AQ26" i="30"/>
  <c r="AQ13" i="30" s="1"/>
  <c r="AS26" i="30"/>
  <c r="AS13" i="30" s="1"/>
  <c r="AU26" i="30"/>
  <c r="AU13" i="30" s="1"/>
  <c r="AW26" i="30"/>
  <c r="AW13" i="30" s="1"/>
  <c r="BA26" i="30"/>
  <c r="BA13" i="30" s="1"/>
  <c r="BC26" i="30"/>
  <c r="BC13" i="30" s="1"/>
  <c r="BE26" i="30"/>
  <c r="BE13" i="30" s="1"/>
  <c r="BG26" i="30"/>
  <c r="BG13" i="30" s="1"/>
  <c r="BI26" i="30"/>
  <c r="BI13" i="30" s="1"/>
  <c r="E27" i="30"/>
  <c r="E16" i="30" s="1"/>
  <c r="G27" i="30"/>
  <c r="G16" i="30" s="1"/>
  <c r="I27" i="30"/>
  <c r="I16" i="30" s="1"/>
  <c r="K27" i="30"/>
  <c r="K16" i="30" s="1"/>
  <c r="M27" i="30"/>
  <c r="M16" i="30" s="1"/>
  <c r="Q27" i="30"/>
  <c r="S27" i="30"/>
  <c r="S16" i="30" s="1"/>
  <c r="U27" i="30"/>
  <c r="U16" i="30" s="1"/>
  <c r="W27" i="30"/>
  <c r="W16" i="30" s="1"/>
  <c r="Y27" i="30"/>
  <c r="Y16" i="30" s="1"/>
  <c r="AC27" i="30"/>
  <c r="AC16" i="30" s="1"/>
  <c r="AE27" i="30"/>
  <c r="AE16" i="30" s="1"/>
  <c r="AG27" i="30"/>
  <c r="AG16" i="30" s="1"/>
  <c r="AI27" i="30"/>
  <c r="AI16" i="30" s="1"/>
  <c r="AK27" i="30"/>
  <c r="AK16" i="30" s="1"/>
  <c r="AO27" i="30"/>
  <c r="AO16" i="30" s="1"/>
  <c r="AQ27" i="30"/>
  <c r="AQ16" i="30" s="1"/>
  <c r="AS27" i="30"/>
  <c r="AS16" i="30" s="1"/>
  <c r="AU27" i="30"/>
  <c r="AU16" i="30" s="1"/>
  <c r="AW27" i="30"/>
  <c r="AW16" i="30" s="1"/>
  <c r="BA27" i="30"/>
  <c r="BA16" i="30" s="1"/>
  <c r="BC27" i="30"/>
  <c r="BC16" i="30" s="1"/>
  <c r="BE27" i="30"/>
  <c r="BE16" i="30" s="1"/>
  <c r="BG27" i="30"/>
  <c r="BG16" i="30" s="1"/>
  <c r="BI27" i="30"/>
  <c r="BI16" i="30" s="1"/>
  <c r="E28" i="30"/>
  <c r="G28" i="30"/>
  <c r="I28" i="30"/>
  <c r="K28" i="30"/>
  <c r="M28" i="30"/>
  <c r="Q28" i="30"/>
  <c r="S28" i="30"/>
  <c r="U28" i="30"/>
  <c r="W28" i="30"/>
  <c r="Y28" i="30"/>
  <c r="AC28" i="30"/>
  <c r="AE28" i="30"/>
  <c r="AG28" i="30"/>
  <c r="AI28" i="30"/>
  <c r="AK28" i="30"/>
  <c r="AO28" i="30"/>
  <c r="AQ28" i="30"/>
  <c r="AS28" i="30"/>
  <c r="AU28" i="30"/>
  <c r="AW28" i="30"/>
  <c r="BA28" i="30"/>
  <c r="BC28" i="30"/>
  <c r="BE28" i="30"/>
  <c r="BG28" i="30"/>
  <c r="BI28" i="30"/>
  <c r="E29" i="30"/>
  <c r="G29" i="30"/>
  <c r="I29" i="30"/>
  <c r="K29" i="30"/>
  <c r="M29" i="30"/>
  <c r="Q29" i="30"/>
  <c r="S29" i="30"/>
  <c r="U29" i="30"/>
  <c r="W29" i="30"/>
  <c r="Y29" i="30"/>
  <c r="AC29" i="30"/>
  <c r="AE29" i="30"/>
  <c r="AG29" i="30"/>
  <c r="AI29" i="30"/>
  <c r="AK29" i="30"/>
  <c r="AO29" i="30"/>
  <c r="AQ29" i="30"/>
  <c r="AS29" i="30"/>
  <c r="AU29" i="30"/>
  <c r="AW29" i="30"/>
  <c r="BA29" i="30"/>
  <c r="BC29" i="30"/>
  <c r="BE29" i="30"/>
  <c r="BG29" i="30"/>
  <c r="BI29" i="30"/>
  <c r="E30" i="30"/>
  <c r="G30" i="30"/>
  <c r="I30" i="30"/>
  <c r="K30" i="30"/>
  <c r="M30" i="30"/>
  <c r="Q30" i="30"/>
  <c r="S30" i="30"/>
  <c r="U30" i="30"/>
  <c r="W30" i="30"/>
  <c r="Y30" i="30"/>
  <c r="AC30" i="30"/>
  <c r="AE30" i="30"/>
  <c r="AG30" i="30"/>
  <c r="AI30" i="30"/>
  <c r="AK30" i="30"/>
  <c r="AO30" i="30"/>
  <c r="AQ30" i="30"/>
  <c r="AS30" i="30"/>
  <c r="AU30" i="30"/>
  <c r="AW30" i="30"/>
  <c r="BA30" i="30"/>
  <c r="BC30" i="30"/>
  <c r="BE30" i="30"/>
  <c r="BG30" i="30"/>
  <c r="BI30" i="30"/>
  <c r="E31" i="30"/>
  <c r="G31" i="30"/>
  <c r="I31" i="30"/>
  <c r="K31" i="30"/>
  <c r="M31" i="30"/>
  <c r="Q31" i="30"/>
  <c r="S31" i="30"/>
  <c r="U31" i="30"/>
  <c r="W31" i="30"/>
  <c r="Y31" i="30"/>
  <c r="AC31" i="30"/>
  <c r="AE31" i="30"/>
  <c r="AG31" i="30"/>
  <c r="AI31" i="30"/>
  <c r="AK31" i="30"/>
  <c r="AO31" i="30"/>
  <c r="AQ31" i="30"/>
  <c r="AS31" i="30"/>
  <c r="AU31" i="30"/>
  <c r="AW31" i="30"/>
  <c r="BA31" i="30"/>
  <c r="BC31" i="30"/>
  <c r="BE31" i="30"/>
  <c r="BG31" i="30"/>
  <c r="BI31" i="30"/>
  <c r="E32" i="30"/>
  <c r="G32" i="30"/>
  <c r="I32" i="30"/>
  <c r="K32" i="30"/>
  <c r="M32" i="30"/>
  <c r="Q32" i="30"/>
  <c r="S32" i="30"/>
  <c r="U32" i="30"/>
  <c r="W32" i="30"/>
  <c r="Y32" i="30"/>
  <c r="AC32" i="30"/>
  <c r="AE32" i="30"/>
  <c r="AG32" i="30"/>
  <c r="AI32" i="30"/>
  <c r="AK32" i="30"/>
  <c r="AO32" i="30"/>
  <c r="AQ32" i="30"/>
  <c r="AS32" i="30"/>
  <c r="AU32" i="30"/>
  <c r="AW32" i="30"/>
  <c r="BA32" i="30"/>
  <c r="BC32" i="30"/>
  <c r="BE32" i="30"/>
  <c r="BG32" i="30"/>
  <c r="BI32" i="30"/>
  <c r="E33" i="30"/>
  <c r="G33" i="30"/>
  <c r="I33" i="30"/>
  <c r="K33" i="30"/>
  <c r="M33" i="30"/>
  <c r="Q33" i="30"/>
  <c r="S33" i="30"/>
  <c r="U33" i="30"/>
  <c r="W33" i="30"/>
  <c r="Y33" i="30"/>
  <c r="AC33" i="30"/>
  <c r="AE33" i="30"/>
  <c r="AG33" i="30"/>
  <c r="AI33" i="30"/>
  <c r="AK33" i="30"/>
  <c r="AO33" i="30"/>
  <c r="AQ33" i="30"/>
  <c r="AS33" i="30"/>
  <c r="AU33" i="30"/>
  <c r="AW33" i="30"/>
  <c r="BA33" i="30"/>
  <c r="BC33" i="30"/>
  <c r="BE33" i="30"/>
  <c r="BG33" i="30"/>
  <c r="BI33" i="30"/>
  <c r="E34" i="30"/>
  <c r="G34" i="30"/>
  <c r="I34" i="30"/>
  <c r="K34" i="30"/>
  <c r="M34" i="30"/>
  <c r="Q34" i="30"/>
  <c r="S34" i="30"/>
  <c r="U34" i="30"/>
  <c r="W34" i="30"/>
  <c r="Y34" i="30"/>
  <c r="AC34" i="30"/>
  <c r="AE34" i="30"/>
  <c r="AG34" i="30"/>
  <c r="AI34" i="30"/>
  <c r="AK34" i="30"/>
  <c r="AO34" i="30"/>
  <c r="AQ34" i="30"/>
  <c r="AS34" i="30"/>
  <c r="AU34" i="30"/>
  <c r="AW34" i="30"/>
  <c r="BA34" i="30"/>
  <c r="BC34" i="30"/>
  <c r="BE34" i="30"/>
  <c r="BG34" i="30"/>
  <c r="BI34" i="30"/>
  <c r="E35" i="30"/>
  <c r="G35" i="30"/>
  <c r="I35" i="30"/>
  <c r="K35" i="30"/>
  <c r="M35" i="30"/>
  <c r="Q35" i="30"/>
  <c r="S35" i="30"/>
  <c r="U35" i="30"/>
  <c r="W35" i="30"/>
  <c r="Y35" i="30"/>
  <c r="AC35" i="30"/>
  <c r="AE35" i="30"/>
  <c r="AG35" i="30"/>
  <c r="AI35" i="30"/>
  <c r="AK35" i="30"/>
  <c r="AO35" i="30"/>
  <c r="AQ35" i="30"/>
  <c r="AS35" i="30"/>
  <c r="AU35" i="30"/>
  <c r="AW35" i="30"/>
  <c r="BA35" i="30"/>
  <c r="BC35" i="30"/>
  <c r="BE35" i="30"/>
  <c r="BG35" i="30"/>
  <c r="BI35" i="30"/>
  <c r="E36" i="30"/>
  <c r="G36" i="30"/>
  <c r="I36" i="30"/>
  <c r="K36" i="30"/>
  <c r="M36" i="30"/>
  <c r="Q36" i="30"/>
  <c r="S36" i="30"/>
  <c r="U36" i="30"/>
  <c r="W36" i="30"/>
  <c r="Y36" i="30"/>
  <c r="AC36" i="30"/>
  <c r="AE36" i="30"/>
  <c r="AG36" i="30"/>
  <c r="AI36" i="30"/>
  <c r="AK36" i="30"/>
  <c r="AO36" i="30"/>
  <c r="AQ36" i="30"/>
  <c r="AS36" i="30"/>
  <c r="AU36" i="30"/>
  <c r="AW36" i="30"/>
  <c r="BA36" i="30"/>
  <c r="BC36" i="30"/>
  <c r="BE36" i="30"/>
  <c r="BG36" i="30"/>
  <c r="BI36" i="30"/>
  <c r="E37" i="30"/>
  <c r="G37" i="30"/>
  <c r="I37" i="30"/>
  <c r="K37" i="30"/>
  <c r="M37" i="30"/>
  <c r="Q37" i="30"/>
  <c r="S37" i="30"/>
  <c r="U37" i="30"/>
  <c r="W37" i="30"/>
  <c r="Y37" i="30"/>
  <c r="AC37" i="30"/>
  <c r="AE37" i="30"/>
  <c r="AG37" i="30"/>
  <c r="AI37" i="30"/>
  <c r="AK37" i="30"/>
  <c r="AO37" i="30"/>
  <c r="AQ37" i="30"/>
  <c r="AS37" i="30"/>
  <c r="AU37" i="30"/>
  <c r="AW37" i="30"/>
  <c r="BA37" i="30"/>
  <c r="BC37" i="30"/>
  <c r="BE37" i="30"/>
  <c r="BG37" i="30"/>
  <c r="BI37" i="30"/>
  <c r="E38" i="30"/>
  <c r="G38" i="30"/>
  <c r="I38" i="30"/>
  <c r="K38" i="30"/>
  <c r="M38" i="30"/>
  <c r="Q38" i="30"/>
  <c r="S38" i="30"/>
  <c r="U38" i="30"/>
  <c r="W38" i="30"/>
  <c r="Y38" i="30"/>
  <c r="AC38" i="30"/>
  <c r="AE38" i="30"/>
  <c r="AG38" i="30"/>
  <c r="AI38" i="30"/>
  <c r="AK38" i="30"/>
  <c r="AO38" i="30"/>
  <c r="AQ38" i="30"/>
  <c r="AS38" i="30"/>
  <c r="AU38" i="30"/>
  <c r="AW38" i="30"/>
  <c r="BA38" i="30"/>
  <c r="BC38" i="30"/>
  <c r="BE38" i="30"/>
  <c r="BG38" i="30"/>
  <c r="BI38" i="30"/>
  <c r="E39" i="30"/>
  <c r="E18" i="30" s="1"/>
  <c r="G39" i="30"/>
  <c r="G18" i="30" s="1"/>
  <c r="I39" i="30"/>
  <c r="I18" i="30" s="1"/>
  <c r="K39" i="30"/>
  <c r="K18" i="30" s="1"/>
  <c r="M39" i="30"/>
  <c r="M18" i="30" s="1"/>
  <c r="Q39" i="30"/>
  <c r="S39" i="30"/>
  <c r="S18" i="30" s="1"/>
  <c r="U39" i="30"/>
  <c r="U18" i="30" s="1"/>
  <c r="W39" i="30"/>
  <c r="W18" i="30" s="1"/>
  <c r="Y39" i="30"/>
  <c r="Y18" i="30" s="1"/>
  <c r="AC39" i="30"/>
  <c r="AC18" i="30" s="1"/>
  <c r="AE39" i="30"/>
  <c r="AE18" i="30" s="1"/>
  <c r="AG39" i="30"/>
  <c r="AG18" i="30" s="1"/>
  <c r="AI39" i="30"/>
  <c r="AI18" i="30" s="1"/>
  <c r="AK39" i="30"/>
  <c r="AK18" i="30" s="1"/>
  <c r="AO39" i="30"/>
  <c r="AO18" i="30" s="1"/>
  <c r="AQ39" i="30"/>
  <c r="AQ18" i="30" s="1"/>
  <c r="AS39" i="30"/>
  <c r="AS18" i="30" s="1"/>
  <c r="AU39" i="30"/>
  <c r="AU18" i="30" s="1"/>
  <c r="AW39" i="30"/>
  <c r="AW18" i="30" s="1"/>
  <c r="BA39" i="30"/>
  <c r="BA18" i="30" s="1"/>
  <c r="BC39" i="30"/>
  <c r="BC18" i="30" s="1"/>
  <c r="BE39" i="30"/>
  <c r="BE18" i="30" s="1"/>
  <c r="BG39" i="30"/>
  <c r="BG18" i="30" s="1"/>
  <c r="BI39" i="30"/>
  <c r="BI18" i="30" s="1"/>
  <c r="E40" i="30"/>
  <c r="G40" i="30"/>
  <c r="I40" i="30"/>
  <c r="K40" i="30"/>
  <c r="M40" i="30"/>
  <c r="Q40" i="30"/>
  <c r="S40" i="30"/>
  <c r="U40" i="30"/>
  <c r="W40" i="30"/>
  <c r="Y40" i="30"/>
  <c r="AC40" i="30"/>
  <c r="AE40" i="30"/>
  <c r="AG40" i="30"/>
  <c r="AI40" i="30"/>
  <c r="AK40" i="30"/>
  <c r="AO40" i="30"/>
  <c r="AQ40" i="30"/>
  <c r="AS40" i="30"/>
  <c r="AU40" i="30"/>
  <c r="AW40" i="30"/>
  <c r="BA40" i="30"/>
  <c r="BC40" i="30"/>
  <c r="BE40" i="30"/>
  <c r="BG40" i="30"/>
  <c r="BI40" i="30"/>
  <c r="E41" i="30"/>
  <c r="G41" i="30"/>
  <c r="I41" i="30"/>
  <c r="K41" i="30"/>
  <c r="M41" i="30"/>
  <c r="Q41" i="30"/>
  <c r="S41" i="30"/>
  <c r="U41" i="30"/>
  <c r="W41" i="30"/>
  <c r="Y41" i="30"/>
  <c r="AC41" i="30"/>
  <c r="AE41" i="30"/>
  <c r="AG41" i="30"/>
  <c r="AI41" i="30"/>
  <c r="AK41" i="30"/>
  <c r="AO41" i="30"/>
  <c r="AQ41" i="30"/>
  <c r="AS41" i="30"/>
  <c r="AU41" i="30"/>
  <c r="AW41" i="30"/>
  <c r="BA41" i="30"/>
  <c r="BC41" i="30"/>
  <c r="BE41" i="30"/>
  <c r="BG41" i="30"/>
  <c r="BI41" i="30"/>
  <c r="E42" i="30"/>
  <c r="G42" i="30"/>
  <c r="I42" i="30"/>
  <c r="K42" i="30"/>
  <c r="M42" i="30"/>
  <c r="Q42" i="30"/>
  <c r="S42" i="30"/>
  <c r="U42" i="30"/>
  <c r="W42" i="30"/>
  <c r="Y42" i="30"/>
  <c r="AC42" i="30"/>
  <c r="AE42" i="30"/>
  <c r="AG42" i="30"/>
  <c r="AI42" i="30"/>
  <c r="AK42" i="30"/>
  <c r="AO42" i="30"/>
  <c r="AQ42" i="30"/>
  <c r="AS42" i="30"/>
  <c r="AU42" i="30"/>
  <c r="AW42" i="30"/>
  <c r="BA42" i="30"/>
  <c r="BC42" i="30"/>
  <c r="BE42" i="30"/>
  <c r="BG42" i="30"/>
  <c r="BI42" i="30"/>
  <c r="E43" i="30"/>
  <c r="G43" i="30"/>
  <c r="I43" i="30"/>
  <c r="K43" i="30"/>
  <c r="M43" i="30"/>
  <c r="Q43" i="30"/>
  <c r="S43" i="30"/>
  <c r="U43" i="30"/>
  <c r="W43" i="30"/>
  <c r="Y43" i="30"/>
  <c r="AC43" i="30"/>
  <c r="AE43" i="30"/>
  <c r="AG43" i="30"/>
  <c r="AI43" i="30"/>
  <c r="AK43" i="30"/>
  <c r="AO43" i="30"/>
  <c r="AQ43" i="30"/>
  <c r="AS43" i="30"/>
  <c r="AU43" i="30"/>
  <c r="AW43" i="30"/>
  <c r="BA43" i="30"/>
  <c r="BC43" i="30"/>
  <c r="BE43" i="30"/>
  <c r="BG43" i="30"/>
  <c r="BI43" i="30"/>
  <c r="E44" i="30"/>
  <c r="G44" i="30"/>
  <c r="I44" i="30"/>
  <c r="K44" i="30"/>
  <c r="M44" i="30"/>
  <c r="Q44" i="30"/>
  <c r="S44" i="30"/>
  <c r="U44" i="30"/>
  <c r="W44" i="30"/>
  <c r="Y44" i="30"/>
  <c r="AC44" i="30"/>
  <c r="AE44" i="30"/>
  <c r="AG44" i="30"/>
  <c r="AI44" i="30"/>
  <c r="AK44" i="30"/>
  <c r="AO44" i="30"/>
  <c r="AQ44" i="30"/>
  <c r="AS44" i="30"/>
  <c r="AU44" i="30"/>
  <c r="AW44" i="30"/>
  <c r="BA44" i="30"/>
  <c r="BC44" i="30"/>
  <c r="BE44" i="30"/>
  <c r="BG44" i="30"/>
  <c r="BI44" i="30"/>
  <c r="E45" i="30"/>
  <c r="G45" i="30"/>
  <c r="I45" i="30"/>
  <c r="K45" i="30"/>
  <c r="M45" i="30"/>
  <c r="Q45" i="30"/>
  <c r="S45" i="30"/>
  <c r="U45" i="30"/>
  <c r="W45" i="30"/>
  <c r="Y45" i="30"/>
  <c r="AC45" i="30"/>
  <c r="AE45" i="30"/>
  <c r="AG45" i="30"/>
  <c r="AI45" i="30"/>
  <c r="AK45" i="30"/>
  <c r="AO45" i="30"/>
  <c r="AQ45" i="30"/>
  <c r="AS45" i="30"/>
  <c r="AU45" i="30"/>
  <c r="AW45" i="30"/>
  <c r="BA45" i="30"/>
  <c r="BC45" i="30"/>
  <c r="BE45" i="30"/>
  <c r="BG45" i="30"/>
  <c r="BI45" i="30"/>
  <c r="E46" i="30"/>
  <c r="E19" i="30" s="1"/>
  <c r="G46" i="30"/>
  <c r="G19" i="30" s="1"/>
  <c r="I46" i="30"/>
  <c r="I19" i="30" s="1"/>
  <c r="K46" i="30"/>
  <c r="K19" i="30" s="1"/>
  <c r="M46" i="30"/>
  <c r="M19" i="30" s="1"/>
  <c r="Q46" i="30"/>
  <c r="S46" i="30"/>
  <c r="S19" i="30" s="1"/>
  <c r="U46" i="30"/>
  <c r="U19" i="30" s="1"/>
  <c r="W46" i="30"/>
  <c r="W19" i="30" s="1"/>
  <c r="Y46" i="30"/>
  <c r="Y19" i="30" s="1"/>
  <c r="AC46" i="30"/>
  <c r="AC19" i="30" s="1"/>
  <c r="AE46" i="30"/>
  <c r="AE19" i="30" s="1"/>
  <c r="AG46" i="30"/>
  <c r="AG19" i="30" s="1"/>
  <c r="AI46" i="30"/>
  <c r="AI19" i="30" s="1"/>
  <c r="AK46" i="30"/>
  <c r="AK19" i="30" s="1"/>
  <c r="AO46" i="30"/>
  <c r="AO19" i="30" s="1"/>
  <c r="AQ46" i="30"/>
  <c r="AQ19" i="30" s="1"/>
  <c r="AS46" i="30"/>
  <c r="AS19" i="30" s="1"/>
  <c r="AU46" i="30"/>
  <c r="AU19" i="30" s="1"/>
  <c r="AW46" i="30"/>
  <c r="AW19" i="30" s="1"/>
  <c r="BA46" i="30"/>
  <c r="BA19" i="30" s="1"/>
  <c r="BC46" i="30"/>
  <c r="BC19" i="30" s="1"/>
  <c r="BE46" i="30"/>
  <c r="BE19" i="30" s="1"/>
  <c r="BG46" i="30"/>
  <c r="BG19" i="30" s="1"/>
  <c r="BI46" i="30"/>
  <c r="BI19" i="30" s="1"/>
  <c r="E47" i="30"/>
  <c r="G47" i="30"/>
  <c r="I47" i="30"/>
  <c r="K47" i="30"/>
  <c r="M47" i="30"/>
  <c r="Q47" i="30"/>
  <c r="S47" i="30"/>
  <c r="U47" i="30"/>
  <c r="W47" i="30"/>
  <c r="Y47" i="30"/>
  <c r="AC47" i="30"/>
  <c r="AE47" i="30"/>
  <c r="AG47" i="30"/>
  <c r="AI47" i="30"/>
  <c r="AK47" i="30"/>
  <c r="AO47" i="30"/>
  <c r="AQ47" i="30"/>
  <c r="AS47" i="30"/>
  <c r="AU47" i="30"/>
  <c r="AW47" i="30"/>
  <c r="BA47" i="30"/>
  <c r="BC47" i="30"/>
  <c r="BE47" i="30"/>
  <c r="BG47" i="30"/>
  <c r="BI47" i="30"/>
  <c r="E48" i="30"/>
  <c r="G48" i="30"/>
  <c r="I48" i="30"/>
  <c r="K48" i="30"/>
  <c r="M48" i="30"/>
  <c r="Q48" i="30"/>
  <c r="S48" i="30"/>
  <c r="U48" i="30"/>
  <c r="W48" i="30"/>
  <c r="Y48" i="30"/>
  <c r="AC48" i="30"/>
  <c r="AE48" i="30"/>
  <c r="AG48" i="30"/>
  <c r="AI48" i="30"/>
  <c r="AK48" i="30"/>
  <c r="AO48" i="30"/>
  <c r="AQ48" i="30"/>
  <c r="AS48" i="30"/>
  <c r="AU48" i="30"/>
  <c r="AW48" i="30"/>
  <c r="BA48" i="30"/>
  <c r="BC48" i="30"/>
  <c r="BE48" i="30"/>
  <c r="BG48" i="30"/>
  <c r="BI48" i="30"/>
  <c r="E49" i="30"/>
  <c r="G49" i="30"/>
  <c r="I49" i="30"/>
  <c r="K49" i="30"/>
  <c r="M49" i="30"/>
  <c r="Q49" i="30"/>
  <c r="S49" i="30"/>
  <c r="U49" i="30"/>
  <c r="W49" i="30"/>
  <c r="Y49" i="30"/>
  <c r="AC49" i="30"/>
  <c r="AE49" i="30"/>
  <c r="AG49" i="30"/>
  <c r="AI49" i="30"/>
  <c r="AK49" i="30"/>
  <c r="AO49" i="30"/>
  <c r="AQ49" i="30"/>
  <c r="AS49" i="30"/>
  <c r="AU49" i="30"/>
  <c r="AW49" i="30"/>
  <c r="BA49" i="30"/>
  <c r="BC49" i="30"/>
  <c r="BE49" i="30"/>
  <c r="BG49" i="30"/>
  <c r="BI49" i="30"/>
  <c r="E50" i="30"/>
  <c r="G50" i="30"/>
  <c r="I50" i="30"/>
  <c r="K50" i="30"/>
  <c r="M50" i="30"/>
  <c r="Q50" i="30"/>
  <c r="S50" i="30"/>
  <c r="U50" i="30"/>
  <c r="W50" i="30"/>
  <c r="Y50" i="30"/>
  <c r="AC50" i="30"/>
  <c r="AE50" i="30"/>
  <c r="AG50" i="30"/>
  <c r="AI50" i="30"/>
  <c r="AK50" i="30"/>
  <c r="AO50" i="30"/>
  <c r="AQ50" i="30"/>
  <c r="AS50" i="30"/>
  <c r="AU50" i="30"/>
  <c r="AW50" i="30"/>
  <c r="BA50" i="30"/>
  <c r="BC50" i="30"/>
  <c r="BE50" i="30"/>
  <c r="BG50" i="30"/>
  <c r="BI50" i="30"/>
  <c r="E51" i="30"/>
  <c r="G51" i="30"/>
  <c r="I51" i="30"/>
  <c r="K51" i="30"/>
  <c r="M51" i="30"/>
  <c r="Q51" i="30"/>
  <c r="S51" i="30"/>
  <c r="U51" i="30"/>
  <c r="W51" i="30"/>
  <c r="Y51" i="30"/>
  <c r="AC51" i="30"/>
  <c r="AE51" i="30"/>
  <c r="AG51" i="30"/>
  <c r="AI51" i="30"/>
  <c r="AK51" i="30"/>
  <c r="AO51" i="30"/>
  <c r="AQ51" i="30"/>
  <c r="AS51" i="30"/>
  <c r="AU51" i="30"/>
  <c r="AW51" i="30"/>
  <c r="BA51" i="30"/>
  <c r="BC51" i="30"/>
  <c r="BE51" i="30"/>
  <c r="BG51" i="30"/>
  <c r="BI51" i="30"/>
  <c r="E52" i="30"/>
  <c r="E10" i="30" s="1"/>
  <c r="E7" i="30" s="1"/>
  <c r="G52" i="30"/>
  <c r="G10" i="30" s="1"/>
  <c r="G7" i="30" s="1"/>
  <c r="D7" i="31" s="1"/>
  <c r="I52" i="30"/>
  <c r="I10" i="30" s="1"/>
  <c r="I7" i="30" s="1"/>
  <c r="E7" i="31" s="1"/>
  <c r="K52" i="30"/>
  <c r="K10" i="30" s="1"/>
  <c r="K7" i="30" s="1"/>
  <c r="F7" i="31" s="1"/>
  <c r="M52" i="30"/>
  <c r="M10" i="30" s="1"/>
  <c r="M7" i="30" s="1"/>
  <c r="G7" i="31" s="1"/>
  <c r="Q52" i="30"/>
  <c r="S52" i="30"/>
  <c r="S10" i="30" s="1"/>
  <c r="S7" i="30" s="1"/>
  <c r="L7" i="31" s="1"/>
  <c r="U52" i="30"/>
  <c r="U10" i="30" s="1"/>
  <c r="U7" i="30" s="1"/>
  <c r="M7" i="31" s="1"/>
  <c r="W52" i="30"/>
  <c r="W10" i="30" s="1"/>
  <c r="W7" i="30" s="1"/>
  <c r="N7" i="31" s="1"/>
  <c r="Y52" i="30"/>
  <c r="Y10" i="30" s="1"/>
  <c r="Y7" i="30" s="1"/>
  <c r="O7" i="31" s="1"/>
  <c r="AC52" i="30"/>
  <c r="AC10" i="30" s="1"/>
  <c r="AE52" i="30"/>
  <c r="AE10" i="30" s="1"/>
  <c r="AE7" i="30" s="1"/>
  <c r="T7" i="31" s="1"/>
  <c r="AG52" i="30"/>
  <c r="AG10" i="30" s="1"/>
  <c r="AG7" i="30" s="1"/>
  <c r="U7" i="31" s="1"/>
  <c r="AI52" i="30"/>
  <c r="AI10" i="30" s="1"/>
  <c r="AI7" i="30" s="1"/>
  <c r="V7" i="31" s="1"/>
  <c r="AK52" i="30"/>
  <c r="AK10" i="30" s="1"/>
  <c r="AK7" i="30" s="1"/>
  <c r="W7" i="31" s="1"/>
  <c r="AO52" i="30"/>
  <c r="AO10" i="30" s="1"/>
  <c r="AO7" i="30" s="1"/>
  <c r="AQ52" i="30"/>
  <c r="AQ10" i="30" s="1"/>
  <c r="AQ7" i="30" s="1"/>
  <c r="AB7" i="31" s="1"/>
  <c r="AS52" i="30"/>
  <c r="AS10" i="30" s="1"/>
  <c r="AS7" i="30" s="1"/>
  <c r="AC7" i="31" s="1"/>
  <c r="AU52" i="30"/>
  <c r="AU10" i="30" s="1"/>
  <c r="AU7" i="30" s="1"/>
  <c r="AD7" i="31" s="1"/>
  <c r="AW52" i="30"/>
  <c r="AW10" i="30" s="1"/>
  <c r="AW7" i="30" s="1"/>
  <c r="AE7" i="31" s="1"/>
  <c r="BA52" i="30"/>
  <c r="BA10" i="30" s="1"/>
  <c r="BA7" i="30" s="1"/>
  <c r="BC52" i="30"/>
  <c r="BC10" i="30" s="1"/>
  <c r="BC7" i="30" s="1"/>
  <c r="AJ7" i="31" s="1"/>
  <c r="BE52" i="30"/>
  <c r="BE10" i="30" s="1"/>
  <c r="BE7" i="30" s="1"/>
  <c r="AK7" i="31" s="1"/>
  <c r="BG52" i="30"/>
  <c r="BG10" i="30" s="1"/>
  <c r="BG7" i="30" s="1"/>
  <c r="AL7" i="31" s="1"/>
  <c r="BI52" i="30"/>
  <c r="BI10" i="30" s="1"/>
  <c r="BI7" i="30" s="1"/>
  <c r="AM7" i="31" s="1"/>
  <c r="E53" i="30"/>
  <c r="E17" i="30" s="1"/>
  <c r="G53" i="30"/>
  <c r="G17" i="30" s="1"/>
  <c r="I53" i="30"/>
  <c r="I17" i="30" s="1"/>
  <c r="K53" i="30"/>
  <c r="K17" i="30" s="1"/>
  <c r="M53" i="30"/>
  <c r="M17" i="30" s="1"/>
  <c r="Q53" i="30"/>
  <c r="S53" i="30"/>
  <c r="S17" i="30" s="1"/>
  <c r="U53" i="30"/>
  <c r="U17" i="30" s="1"/>
  <c r="W53" i="30"/>
  <c r="W17" i="30" s="1"/>
  <c r="Y53" i="30"/>
  <c r="Y17" i="30" s="1"/>
  <c r="AC53" i="30"/>
  <c r="AC17" i="30" s="1"/>
  <c r="AE53" i="30"/>
  <c r="AE17" i="30" s="1"/>
  <c r="AG53" i="30"/>
  <c r="AG17" i="30" s="1"/>
  <c r="AI53" i="30"/>
  <c r="AI17" i="30" s="1"/>
  <c r="AK53" i="30"/>
  <c r="AK17" i="30" s="1"/>
  <c r="AO53" i="30"/>
  <c r="AO17" i="30" s="1"/>
  <c r="AQ53" i="30"/>
  <c r="AQ17" i="30" s="1"/>
  <c r="AS53" i="30"/>
  <c r="AS17" i="30" s="1"/>
  <c r="AU53" i="30"/>
  <c r="AU17" i="30" s="1"/>
  <c r="AW53" i="30"/>
  <c r="AW17" i="30" s="1"/>
  <c r="BA53" i="30"/>
  <c r="BA17" i="30" s="1"/>
  <c r="BC53" i="30"/>
  <c r="BC17" i="30" s="1"/>
  <c r="BE53" i="30"/>
  <c r="BE17" i="30" s="1"/>
  <c r="BG53" i="30"/>
  <c r="BG17" i="30" s="1"/>
  <c r="BI53" i="30"/>
  <c r="BI17" i="30" s="1"/>
  <c r="E54" i="30"/>
  <c r="G54" i="30"/>
  <c r="I54" i="30"/>
  <c r="K54" i="30"/>
  <c r="M54" i="30"/>
  <c r="Q54" i="30"/>
  <c r="S54" i="30"/>
  <c r="U54" i="30"/>
  <c r="W54" i="30"/>
  <c r="Y54" i="30"/>
  <c r="AC54" i="30"/>
  <c r="AE54" i="30"/>
  <c r="AG54" i="30"/>
  <c r="AI54" i="30"/>
  <c r="AK54" i="30"/>
  <c r="AO54" i="30"/>
  <c r="AQ54" i="30"/>
  <c r="AS54" i="30"/>
  <c r="AU54" i="30"/>
  <c r="AW54" i="30"/>
  <c r="BA54" i="30"/>
  <c r="BC54" i="30"/>
  <c r="BE54" i="30"/>
  <c r="BG54" i="30"/>
  <c r="BI54" i="30"/>
  <c r="E55" i="30"/>
  <c r="G55" i="30"/>
  <c r="I55" i="30"/>
  <c r="K55" i="30"/>
  <c r="M55" i="30"/>
  <c r="Q55" i="30"/>
  <c r="S55" i="30"/>
  <c r="U55" i="30"/>
  <c r="W55" i="30"/>
  <c r="Y55" i="30"/>
  <c r="AC55" i="30"/>
  <c r="AE55" i="30"/>
  <c r="AG55" i="30"/>
  <c r="AI55" i="30"/>
  <c r="AK55" i="30"/>
  <c r="AO55" i="30"/>
  <c r="AQ55" i="30"/>
  <c r="AS55" i="30"/>
  <c r="AU55" i="30"/>
  <c r="AW55" i="30"/>
  <c r="BA55" i="30"/>
  <c r="BC55" i="30"/>
  <c r="BE55" i="30"/>
  <c r="BG55" i="30"/>
  <c r="BI55" i="30"/>
  <c r="E56" i="30"/>
  <c r="G56" i="30"/>
  <c r="I56" i="30"/>
  <c r="K56" i="30"/>
  <c r="M56" i="30"/>
  <c r="Q56" i="30"/>
  <c r="S56" i="30"/>
  <c r="U56" i="30"/>
  <c r="W56" i="30"/>
  <c r="Y56" i="30"/>
  <c r="AC56" i="30"/>
  <c r="AE56" i="30"/>
  <c r="AG56" i="30"/>
  <c r="AI56" i="30"/>
  <c r="AK56" i="30"/>
  <c r="AO56" i="30"/>
  <c r="AQ56" i="30"/>
  <c r="AS56" i="30"/>
  <c r="AU56" i="30"/>
  <c r="AW56" i="30"/>
  <c r="BA56" i="30"/>
  <c r="BC56" i="30"/>
  <c r="BE56" i="30"/>
  <c r="BG56" i="30"/>
  <c r="BI56" i="30"/>
  <c r="E57" i="30"/>
  <c r="G57" i="30"/>
  <c r="I57" i="30"/>
  <c r="K57" i="30"/>
  <c r="M57" i="30"/>
  <c r="Q57" i="30"/>
  <c r="S57" i="30"/>
  <c r="U57" i="30"/>
  <c r="W57" i="30"/>
  <c r="Y57" i="30"/>
  <c r="AC57" i="30"/>
  <c r="AE57" i="30"/>
  <c r="AG57" i="30"/>
  <c r="AI57" i="30"/>
  <c r="AK57" i="30"/>
  <c r="AO57" i="30"/>
  <c r="AQ57" i="30"/>
  <c r="AS57" i="30"/>
  <c r="AU57" i="30"/>
  <c r="AW57" i="30"/>
  <c r="BA57" i="30"/>
  <c r="BC57" i="30"/>
  <c r="BE57" i="30"/>
  <c r="BG57" i="30"/>
  <c r="BI57" i="30"/>
  <c r="E58" i="30"/>
  <c r="G58" i="30"/>
  <c r="I58" i="30"/>
  <c r="K58" i="30"/>
  <c r="M58" i="30"/>
  <c r="Q58" i="30"/>
  <c r="S58" i="30"/>
  <c r="U58" i="30"/>
  <c r="W58" i="30"/>
  <c r="Y58" i="30"/>
  <c r="AC58" i="30"/>
  <c r="AE58" i="30"/>
  <c r="AG58" i="30"/>
  <c r="AI58" i="30"/>
  <c r="AK58" i="30"/>
  <c r="AO58" i="30"/>
  <c r="AQ58" i="30"/>
  <c r="AS58" i="30"/>
  <c r="AU58" i="30"/>
  <c r="AW58" i="30"/>
  <c r="BA58" i="30"/>
  <c r="BC58" i="30"/>
  <c r="BE58" i="30"/>
  <c r="BG58" i="30"/>
  <c r="BI58" i="30"/>
  <c r="E59" i="30"/>
  <c r="G59" i="30"/>
  <c r="I59" i="30"/>
  <c r="K59" i="30"/>
  <c r="M59" i="30"/>
  <c r="Q59" i="30"/>
  <c r="S59" i="30"/>
  <c r="U59" i="30"/>
  <c r="W59" i="30"/>
  <c r="Y59" i="30"/>
  <c r="AC59" i="30"/>
  <c r="AE59" i="30"/>
  <c r="AG59" i="30"/>
  <c r="AI59" i="30"/>
  <c r="AK59" i="30"/>
  <c r="AO59" i="30"/>
  <c r="AQ59" i="30"/>
  <c r="AS59" i="30"/>
  <c r="AU59" i="30"/>
  <c r="AW59" i="30"/>
  <c r="BA59" i="30"/>
  <c r="BC59" i="30"/>
  <c r="BE59" i="30"/>
  <c r="BG59" i="30"/>
  <c r="BI59" i="30"/>
  <c r="E60" i="30"/>
  <c r="G60" i="30"/>
  <c r="I60" i="30"/>
  <c r="K60" i="30"/>
  <c r="M60" i="30"/>
  <c r="Q60" i="30"/>
  <c r="S60" i="30"/>
  <c r="U60" i="30"/>
  <c r="W60" i="30"/>
  <c r="Y60" i="30"/>
  <c r="AC60" i="30"/>
  <c r="AE60" i="30"/>
  <c r="AG60" i="30"/>
  <c r="AI60" i="30"/>
  <c r="AK60" i="30"/>
  <c r="AO60" i="30"/>
  <c r="AQ60" i="30"/>
  <c r="AS60" i="30"/>
  <c r="AU60" i="30"/>
  <c r="AW60" i="30"/>
  <c r="BA60" i="30"/>
  <c r="BC60" i="30"/>
  <c r="BE60" i="30"/>
  <c r="BG60" i="30"/>
  <c r="BI60" i="30"/>
  <c r="E61" i="30"/>
  <c r="G61" i="30"/>
  <c r="I61" i="30"/>
  <c r="K61" i="30"/>
  <c r="M61" i="30"/>
  <c r="Q61" i="30"/>
  <c r="S61" i="30"/>
  <c r="U61" i="30"/>
  <c r="W61" i="30"/>
  <c r="Y61" i="30"/>
  <c r="AC61" i="30"/>
  <c r="AE61" i="30"/>
  <c r="AG61" i="30"/>
  <c r="AI61" i="30"/>
  <c r="AK61" i="30"/>
  <c r="AO61" i="30"/>
  <c r="AQ61" i="30"/>
  <c r="AS61" i="30"/>
  <c r="AU61" i="30"/>
  <c r="AW61" i="30"/>
  <c r="BA61" i="30"/>
  <c r="BC61" i="30"/>
  <c r="BE61" i="30"/>
  <c r="BG61" i="30"/>
  <c r="BI61" i="30"/>
  <c r="E62" i="30"/>
  <c r="E15" i="30" s="1"/>
  <c r="G62" i="30"/>
  <c r="G15" i="30" s="1"/>
  <c r="I62" i="30"/>
  <c r="I15" i="30" s="1"/>
  <c r="K62" i="30"/>
  <c r="K15" i="30" s="1"/>
  <c r="M62" i="30"/>
  <c r="M15" i="30" s="1"/>
  <c r="Q62" i="30"/>
  <c r="S62" i="30"/>
  <c r="S15" i="30" s="1"/>
  <c r="U62" i="30"/>
  <c r="U15" i="30" s="1"/>
  <c r="W62" i="30"/>
  <c r="W15" i="30" s="1"/>
  <c r="Y62" i="30"/>
  <c r="Y15" i="30" s="1"/>
  <c r="AC62" i="30"/>
  <c r="AC15" i="30" s="1"/>
  <c r="AE62" i="30"/>
  <c r="AE15" i="30" s="1"/>
  <c r="AG62" i="30"/>
  <c r="AG15" i="30" s="1"/>
  <c r="AI62" i="30"/>
  <c r="AI15" i="30" s="1"/>
  <c r="AK62" i="30"/>
  <c r="AK15" i="30" s="1"/>
  <c r="AO62" i="30"/>
  <c r="AO15" i="30" s="1"/>
  <c r="AQ62" i="30"/>
  <c r="AQ15" i="30" s="1"/>
  <c r="AS62" i="30"/>
  <c r="AS15" i="30" s="1"/>
  <c r="AU62" i="30"/>
  <c r="AU15" i="30" s="1"/>
  <c r="AW62" i="30"/>
  <c r="AW15" i="30" s="1"/>
  <c r="BA62" i="30"/>
  <c r="BA15" i="30" s="1"/>
  <c r="BC62" i="30"/>
  <c r="BC15" i="30" s="1"/>
  <c r="BE62" i="30"/>
  <c r="BE15" i="30" s="1"/>
  <c r="BG62" i="30"/>
  <c r="BG15" i="30" s="1"/>
  <c r="BI62" i="30"/>
  <c r="BI15" i="30" s="1"/>
  <c r="E63" i="30"/>
  <c r="G63" i="30"/>
  <c r="I63" i="30"/>
  <c r="K63" i="30"/>
  <c r="M63" i="30"/>
  <c r="Q63" i="30"/>
  <c r="S63" i="30"/>
  <c r="U63" i="30"/>
  <c r="W63" i="30"/>
  <c r="Y63" i="30"/>
  <c r="AC63" i="30"/>
  <c r="AE63" i="30"/>
  <c r="AG63" i="30"/>
  <c r="AI63" i="30"/>
  <c r="AK63" i="30"/>
  <c r="AO63" i="30"/>
  <c r="AQ63" i="30"/>
  <c r="AS63" i="30"/>
  <c r="AU63" i="30"/>
  <c r="AW63" i="30"/>
  <c r="BA63" i="30"/>
  <c r="BC63" i="30"/>
  <c r="BE63" i="30"/>
  <c r="BG63" i="30"/>
  <c r="BI63" i="30"/>
  <c r="E64" i="30"/>
  <c r="G64" i="30"/>
  <c r="I64" i="30"/>
  <c r="K64" i="30"/>
  <c r="M64" i="30"/>
  <c r="Q64" i="30"/>
  <c r="S64" i="30"/>
  <c r="U64" i="30"/>
  <c r="W64" i="30"/>
  <c r="Y64" i="30"/>
  <c r="AC64" i="30"/>
  <c r="AE64" i="30"/>
  <c r="AG64" i="30"/>
  <c r="AI64" i="30"/>
  <c r="AK64" i="30"/>
  <c r="AO64" i="30"/>
  <c r="AQ64" i="30"/>
  <c r="AS64" i="30"/>
  <c r="AU64" i="30"/>
  <c r="AW64" i="30"/>
  <c r="BA64" i="30"/>
  <c r="BC64" i="30"/>
  <c r="BE64" i="30"/>
  <c r="BG64" i="30"/>
  <c r="BI64" i="30"/>
  <c r="E65" i="30"/>
  <c r="G65" i="30"/>
  <c r="I65" i="30"/>
  <c r="K65" i="30"/>
  <c r="M65" i="30"/>
  <c r="Q65" i="30"/>
  <c r="S65" i="30"/>
  <c r="U65" i="30"/>
  <c r="W65" i="30"/>
  <c r="Y65" i="30"/>
  <c r="AC65" i="30"/>
  <c r="AE65" i="30"/>
  <c r="AG65" i="30"/>
  <c r="AI65" i="30"/>
  <c r="AK65" i="30"/>
  <c r="AO65" i="30"/>
  <c r="AQ65" i="30"/>
  <c r="AS65" i="30"/>
  <c r="AU65" i="30"/>
  <c r="AW65" i="30"/>
  <c r="BA65" i="30"/>
  <c r="BC65" i="30"/>
  <c r="BE65" i="30"/>
  <c r="BG65" i="30"/>
  <c r="BI65" i="30"/>
  <c r="E66" i="30"/>
  <c r="G66" i="30"/>
  <c r="I66" i="30"/>
  <c r="K66" i="30"/>
  <c r="M66" i="30"/>
  <c r="Q66" i="30"/>
  <c r="S66" i="30"/>
  <c r="U66" i="30"/>
  <c r="W66" i="30"/>
  <c r="Y66" i="30"/>
  <c r="AC66" i="30"/>
  <c r="AE66" i="30"/>
  <c r="AG66" i="30"/>
  <c r="AI66" i="30"/>
  <c r="AK66" i="30"/>
  <c r="AO66" i="30"/>
  <c r="AQ66" i="30"/>
  <c r="AS66" i="30"/>
  <c r="AU66" i="30"/>
  <c r="AW66" i="30"/>
  <c r="BA66" i="30"/>
  <c r="BC66" i="30"/>
  <c r="BE66" i="30"/>
  <c r="BG66" i="30"/>
  <c r="BI66" i="30"/>
  <c r="E67" i="30"/>
  <c r="G67" i="30"/>
  <c r="I67" i="30"/>
  <c r="K67" i="30"/>
  <c r="M67" i="30"/>
  <c r="Q67" i="30"/>
  <c r="S67" i="30"/>
  <c r="U67" i="30"/>
  <c r="W67" i="30"/>
  <c r="Y67" i="30"/>
  <c r="AC67" i="30"/>
  <c r="AE67" i="30"/>
  <c r="AG67" i="30"/>
  <c r="AI67" i="30"/>
  <c r="AK67" i="30"/>
  <c r="AO67" i="30"/>
  <c r="AQ67" i="30"/>
  <c r="AS67" i="30"/>
  <c r="AU67" i="30"/>
  <c r="AW67" i="30"/>
  <c r="BA67" i="30"/>
  <c r="BC67" i="30"/>
  <c r="BE67" i="30"/>
  <c r="BG67" i="30"/>
  <c r="BI67" i="30"/>
  <c r="E68" i="30"/>
  <c r="E14" i="30" s="1"/>
  <c r="G68" i="30"/>
  <c r="G14" i="30" s="1"/>
  <c r="I68" i="30"/>
  <c r="I14" i="30" s="1"/>
  <c r="K68" i="30"/>
  <c r="K14" i="30" s="1"/>
  <c r="M68" i="30"/>
  <c r="M14" i="30" s="1"/>
  <c r="Q68" i="30"/>
  <c r="S68" i="30"/>
  <c r="S14" i="30" s="1"/>
  <c r="U68" i="30"/>
  <c r="U14" i="30" s="1"/>
  <c r="W68" i="30"/>
  <c r="W14" i="30" s="1"/>
  <c r="Y68" i="30"/>
  <c r="Y14" i="30" s="1"/>
  <c r="AC68" i="30"/>
  <c r="AC14" i="30" s="1"/>
  <c r="AE68" i="30"/>
  <c r="AE14" i="30" s="1"/>
  <c r="AG68" i="30"/>
  <c r="AG14" i="30" s="1"/>
  <c r="AI68" i="30"/>
  <c r="AI14" i="30" s="1"/>
  <c r="AK68" i="30"/>
  <c r="AK14" i="30" s="1"/>
  <c r="AO68" i="30"/>
  <c r="AO14" i="30" s="1"/>
  <c r="AQ68" i="30"/>
  <c r="AQ14" i="30" s="1"/>
  <c r="AS68" i="30"/>
  <c r="AS14" i="30" s="1"/>
  <c r="AU68" i="30"/>
  <c r="AU14" i="30" s="1"/>
  <c r="AW68" i="30"/>
  <c r="AW14" i="30" s="1"/>
  <c r="BA68" i="30"/>
  <c r="BA14" i="30" s="1"/>
  <c r="BC68" i="30"/>
  <c r="BC14" i="30" s="1"/>
  <c r="BE68" i="30"/>
  <c r="BE14" i="30" s="1"/>
  <c r="BG68" i="30"/>
  <c r="BI68" i="30"/>
  <c r="BI14" i="30" s="1"/>
  <c r="E69" i="30"/>
  <c r="G69" i="30"/>
  <c r="I69" i="30"/>
  <c r="K69" i="30"/>
  <c r="M69" i="30"/>
  <c r="Q69" i="30"/>
  <c r="S69" i="30"/>
  <c r="U69" i="30"/>
  <c r="W69" i="30"/>
  <c r="Y69" i="30"/>
  <c r="AC69" i="30"/>
  <c r="AE69" i="30"/>
  <c r="AG69" i="30"/>
  <c r="AI69" i="30"/>
  <c r="AK69" i="30"/>
  <c r="AO69" i="30"/>
  <c r="AQ69" i="30"/>
  <c r="AS69" i="30"/>
  <c r="AU69" i="30"/>
  <c r="AW69" i="30"/>
  <c r="BA69" i="30"/>
  <c r="BC69" i="30"/>
  <c r="BE69" i="30"/>
  <c r="BG69" i="30"/>
  <c r="BI69" i="30"/>
  <c r="E70" i="30"/>
  <c r="G70" i="30"/>
  <c r="I70" i="30"/>
  <c r="K70" i="30"/>
  <c r="M70" i="30"/>
  <c r="Q70" i="30"/>
  <c r="S70" i="30"/>
  <c r="U70" i="30"/>
  <c r="W70" i="30"/>
  <c r="Y70" i="30"/>
  <c r="AC70" i="30"/>
  <c r="AE70" i="30"/>
  <c r="AG70" i="30"/>
  <c r="AI70" i="30"/>
  <c r="AK70" i="30"/>
  <c r="AO70" i="30"/>
  <c r="AQ70" i="30"/>
  <c r="AS70" i="30"/>
  <c r="AU70" i="30"/>
  <c r="AW70" i="30"/>
  <c r="BA70" i="30"/>
  <c r="BC70" i="30"/>
  <c r="BE70" i="30"/>
  <c r="BG70" i="30"/>
  <c r="BI70" i="30"/>
  <c r="E71" i="30"/>
  <c r="G71" i="30"/>
  <c r="I71" i="30"/>
  <c r="K71" i="30"/>
  <c r="M71" i="30"/>
  <c r="Q71" i="30"/>
  <c r="S71" i="30"/>
  <c r="U71" i="30"/>
  <c r="W71" i="30"/>
  <c r="Y71" i="30"/>
  <c r="AC71" i="30"/>
  <c r="AE71" i="30"/>
  <c r="AG71" i="30"/>
  <c r="AI71" i="30"/>
  <c r="AK71" i="30"/>
  <c r="AO71" i="30"/>
  <c r="AQ71" i="30"/>
  <c r="AS71" i="30"/>
  <c r="AU71" i="30"/>
  <c r="AW71" i="30"/>
  <c r="BA71" i="30"/>
  <c r="BC71" i="30"/>
  <c r="BE71" i="30"/>
  <c r="BG71" i="30"/>
  <c r="BI71" i="30"/>
  <c r="E72" i="30"/>
  <c r="G72" i="30"/>
  <c r="I72" i="30"/>
  <c r="K72" i="30"/>
  <c r="M72" i="30"/>
  <c r="Q72" i="30"/>
  <c r="S72" i="30"/>
  <c r="U72" i="30"/>
  <c r="W72" i="30"/>
  <c r="Y72" i="30"/>
  <c r="AC72" i="30"/>
  <c r="AE72" i="30"/>
  <c r="AG72" i="30"/>
  <c r="AI72" i="30"/>
  <c r="AK72" i="30"/>
  <c r="AO72" i="30"/>
  <c r="AQ72" i="30"/>
  <c r="AS72" i="30"/>
  <c r="AU72" i="30"/>
  <c r="AW72" i="30"/>
  <c r="BA72" i="30"/>
  <c r="BC72" i="30"/>
  <c r="BE72" i="30"/>
  <c r="BG72" i="30"/>
  <c r="BI72" i="30"/>
  <c r="E73" i="30"/>
  <c r="G73" i="30"/>
  <c r="I73" i="30"/>
  <c r="K73" i="30"/>
  <c r="M73" i="30"/>
  <c r="Q73" i="30"/>
  <c r="S73" i="30"/>
  <c r="U73" i="30"/>
  <c r="W73" i="30"/>
  <c r="Y73" i="30"/>
  <c r="AC73" i="30"/>
  <c r="AE73" i="30"/>
  <c r="AG73" i="30"/>
  <c r="AI73" i="30"/>
  <c r="AK73" i="30"/>
  <c r="AO73" i="30"/>
  <c r="AQ73" i="30"/>
  <c r="AS73" i="30"/>
  <c r="AU73" i="30"/>
  <c r="AW73" i="30"/>
  <c r="BA73" i="30"/>
  <c r="BC73" i="30"/>
  <c r="BE73" i="30"/>
  <c r="BG73" i="30"/>
  <c r="BI73" i="30"/>
  <c r="E74" i="30"/>
  <c r="G74" i="30"/>
  <c r="I74" i="30"/>
  <c r="K74" i="30"/>
  <c r="M74" i="30"/>
  <c r="Q74" i="30"/>
  <c r="S74" i="30"/>
  <c r="U74" i="30"/>
  <c r="W74" i="30"/>
  <c r="Y74" i="30"/>
  <c r="AC74" i="30"/>
  <c r="AE74" i="30"/>
  <c r="AG74" i="30"/>
  <c r="AI74" i="30"/>
  <c r="AK74" i="30"/>
  <c r="AO74" i="30"/>
  <c r="AQ74" i="30"/>
  <c r="AS74" i="30"/>
  <c r="AU74" i="30"/>
  <c r="AW74" i="30"/>
  <c r="BA74" i="30"/>
  <c r="BC74" i="30"/>
  <c r="BE74" i="30"/>
  <c r="BG74" i="30"/>
  <c r="BI74" i="30"/>
  <c r="E75" i="30"/>
  <c r="G75" i="30"/>
  <c r="I75" i="30"/>
  <c r="K75" i="30"/>
  <c r="M75" i="30"/>
  <c r="Q75" i="30"/>
  <c r="Q80" i="30" s="1"/>
  <c r="S75" i="30"/>
  <c r="U75" i="30"/>
  <c r="U80" i="30" s="1"/>
  <c r="U6" i="30" s="1"/>
  <c r="M6" i="31" s="1"/>
  <c r="W75" i="30"/>
  <c r="Y75" i="30"/>
  <c r="AC75" i="30"/>
  <c r="AE75" i="30"/>
  <c r="AG75" i="30"/>
  <c r="AI75" i="30"/>
  <c r="AK75" i="30"/>
  <c r="AO75" i="30"/>
  <c r="AO80" i="30" s="1"/>
  <c r="AO6" i="30" s="1"/>
  <c r="AQ75" i="30"/>
  <c r="AS75" i="30"/>
  <c r="AU75" i="30"/>
  <c r="AW75" i="30"/>
  <c r="BA75" i="30"/>
  <c r="BC75" i="30"/>
  <c r="BE75" i="30"/>
  <c r="BG75" i="30"/>
  <c r="BI75" i="30"/>
  <c r="E76" i="30"/>
  <c r="G76" i="30"/>
  <c r="I76" i="30"/>
  <c r="K76" i="30"/>
  <c r="M76" i="30"/>
  <c r="Q76" i="30"/>
  <c r="S76" i="30"/>
  <c r="U76" i="30"/>
  <c r="W76" i="30"/>
  <c r="Y76" i="30"/>
  <c r="AC76" i="30"/>
  <c r="AE76" i="30"/>
  <c r="AG76" i="30"/>
  <c r="AI76" i="30"/>
  <c r="AK76" i="30"/>
  <c r="AK80" i="30" s="1"/>
  <c r="AK6" i="30" s="1"/>
  <c r="W6" i="31" s="1"/>
  <c r="AO76" i="30"/>
  <c r="AQ76" i="30"/>
  <c r="AS76" i="30"/>
  <c r="AU76" i="30"/>
  <c r="AW76" i="30"/>
  <c r="BA76" i="30"/>
  <c r="BC76" i="30"/>
  <c r="BE76" i="30"/>
  <c r="BG76" i="30"/>
  <c r="BI76" i="30"/>
  <c r="E77" i="30"/>
  <c r="G77" i="30"/>
  <c r="I77" i="30"/>
  <c r="K77" i="30"/>
  <c r="M77" i="30"/>
  <c r="Q77" i="30"/>
  <c r="S77" i="30"/>
  <c r="U77" i="30"/>
  <c r="W77" i="30"/>
  <c r="Y77" i="30"/>
  <c r="Y80" i="30" s="1"/>
  <c r="Y6" i="30" s="1"/>
  <c r="O6" i="31" s="1"/>
  <c r="AC77" i="30"/>
  <c r="AE77" i="30"/>
  <c r="AG77" i="30"/>
  <c r="AI77" i="30"/>
  <c r="AK77" i="30"/>
  <c r="AO77" i="30"/>
  <c r="AQ77" i="30"/>
  <c r="AS77" i="30"/>
  <c r="AS80" i="30" s="1"/>
  <c r="AS6" i="30" s="1"/>
  <c r="AC6" i="31" s="1"/>
  <c r="AU77" i="30"/>
  <c r="AW77" i="30"/>
  <c r="BA77" i="30"/>
  <c r="BC77" i="30"/>
  <c r="BE77" i="30"/>
  <c r="BG77" i="30"/>
  <c r="BI77" i="30"/>
  <c r="E78" i="30"/>
  <c r="G78" i="30"/>
  <c r="I78" i="30"/>
  <c r="I80" i="30" s="1"/>
  <c r="I6" i="30" s="1"/>
  <c r="E6" i="31" s="1"/>
  <c r="K78" i="30"/>
  <c r="M78" i="30"/>
  <c r="Q78" i="30"/>
  <c r="S78" i="30"/>
  <c r="U78" i="30"/>
  <c r="W78" i="30"/>
  <c r="Y78" i="30"/>
  <c r="AC78" i="30"/>
  <c r="AC80" i="30" s="1"/>
  <c r="AE78" i="30"/>
  <c r="AG78" i="30"/>
  <c r="AI78" i="30"/>
  <c r="AK78" i="30"/>
  <c r="AO78" i="30"/>
  <c r="AQ78" i="30"/>
  <c r="AS78" i="30"/>
  <c r="AU78" i="30"/>
  <c r="AW78" i="30"/>
  <c r="BA78" i="30"/>
  <c r="BC78" i="30"/>
  <c r="BE78" i="30"/>
  <c r="BG78" i="30"/>
  <c r="BI78" i="30"/>
  <c r="E79" i="30"/>
  <c r="G79" i="30"/>
  <c r="I79" i="30"/>
  <c r="K79" i="30"/>
  <c r="K80" i="30" s="1"/>
  <c r="K6" i="30" s="1"/>
  <c r="F6" i="31" s="1"/>
  <c r="M79" i="30"/>
  <c r="Q79" i="30"/>
  <c r="S79" i="30"/>
  <c r="U79" i="30"/>
  <c r="W79" i="30"/>
  <c r="Y79" i="30"/>
  <c r="AC79" i="30"/>
  <c r="AE79" i="30"/>
  <c r="AG79" i="30"/>
  <c r="AI79" i="30"/>
  <c r="AK79" i="30"/>
  <c r="AO79" i="30"/>
  <c r="AQ79" i="30"/>
  <c r="AS79" i="30"/>
  <c r="AU79" i="30"/>
  <c r="AW79" i="30"/>
  <c r="AW80" i="30" s="1"/>
  <c r="AW6" i="30" s="1"/>
  <c r="AE6" i="31" s="1"/>
  <c r="BA79" i="30"/>
  <c r="BC79" i="30"/>
  <c r="BE79" i="30"/>
  <c r="BG79" i="30"/>
  <c r="BI79" i="30"/>
  <c r="C80" i="30"/>
  <c r="C6" i="30" s="1"/>
  <c r="C6" i="31" s="1"/>
  <c r="D80" i="30"/>
  <c r="E80" i="30"/>
  <c r="E6" i="30" s="1"/>
  <c r="H80" i="30"/>
  <c r="J80" i="30"/>
  <c r="L80" i="30"/>
  <c r="M80" i="30"/>
  <c r="M6" i="30" s="1"/>
  <c r="G6" i="31" s="1"/>
  <c r="O80" i="30"/>
  <c r="O6" i="30" s="1"/>
  <c r="K6" i="31" s="1"/>
  <c r="S80" i="30"/>
  <c r="S6" i="30" s="1"/>
  <c r="L6" i="31" s="1"/>
  <c r="W80" i="30"/>
  <c r="W6" i="30" s="1"/>
  <c r="N6" i="31" s="1"/>
  <c r="AA80" i="30"/>
  <c r="AA6" i="30" s="1"/>
  <c r="S6" i="31" s="1"/>
  <c r="AE80" i="30"/>
  <c r="AE6" i="30" s="1"/>
  <c r="T6" i="31" s="1"/>
  <c r="AG80" i="30"/>
  <c r="AG6" i="30" s="1"/>
  <c r="U6" i="31" s="1"/>
  <c r="AI80" i="30"/>
  <c r="AI6" i="30" s="1"/>
  <c r="V6" i="31" s="1"/>
  <c r="AM80" i="30"/>
  <c r="AM6" i="30" s="1"/>
  <c r="AA6" i="31" s="1"/>
  <c r="AQ80" i="30"/>
  <c r="AQ6" i="30" s="1"/>
  <c r="AB6" i="31" s="1"/>
  <c r="AU80" i="30"/>
  <c r="AU6" i="30" s="1"/>
  <c r="AD6" i="31" s="1"/>
  <c r="AY80" i="30"/>
  <c r="AY6" i="30" s="1"/>
  <c r="AI6" i="31" s="1"/>
  <c r="P20" i="17"/>
  <c r="P19" i="17"/>
  <c r="P18" i="17"/>
  <c r="P17" i="17"/>
  <c r="P16" i="17"/>
  <c r="P15" i="17"/>
  <c r="P14" i="17"/>
  <c r="P11" i="17"/>
  <c r="O20" i="17"/>
  <c r="O19" i="17"/>
  <c r="O18" i="17"/>
  <c r="O17" i="17"/>
  <c r="O16" i="17"/>
  <c r="O15" i="17"/>
  <c r="O14" i="17"/>
  <c r="O11" i="17"/>
  <c r="N11" i="17"/>
  <c r="N15" i="17"/>
  <c r="N16" i="17"/>
  <c r="N17" i="17"/>
  <c r="N18" i="17"/>
  <c r="N19" i="17"/>
  <c r="N20" i="17"/>
  <c r="N14" i="17"/>
  <c r="M15" i="17"/>
  <c r="M16" i="17"/>
  <c r="M17" i="17"/>
  <c r="M18" i="17"/>
  <c r="M19" i="17"/>
  <c r="M20" i="17"/>
  <c r="M14" i="17"/>
  <c r="M11" i="17"/>
  <c r="L11" i="17"/>
  <c r="L15" i="17"/>
  <c r="L16" i="17"/>
  <c r="L17" i="17"/>
  <c r="L18" i="17"/>
  <c r="L19" i="17"/>
  <c r="L20" i="17"/>
  <c r="L14" i="17"/>
  <c r="S20" i="17"/>
  <c r="S19" i="17"/>
  <c r="S18" i="17"/>
  <c r="S17" i="17"/>
  <c r="S16" i="17"/>
  <c r="S15" i="17"/>
  <c r="S14" i="17"/>
  <c r="S11" i="1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0" i="7"/>
  <c r="H10" i="7"/>
  <c r="I20" i="7"/>
  <c r="H20" i="7"/>
  <c r="C20" i="30" l="1"/>
  <c r="C5" i="30" s="1"/>
  <c r="C5" i="31" s="1"/>
  <c r="AZ80" i="30"/>
  <c r="AM20" i="30"/>
  <c r="AM5" i="30" s="1"/>
  <c r="AA5" i="31" s="1"/>
  <c r="BD80" i="30"/>
  <c r="BF80" i="30"/>
  <c r="BB80" i="30"/>
  <c r="AA20" i="30"/>
  <c r="AA5" i="30" s="1"/>
  <c r="S5" i="31" s="1"/>
  <c r="AY20" i="30"/>
  <c r="AY5" i="30" s="1"/>
  <c r="AI5" i="31" s="1"/>
  <c r="AW20" i="30"/>
  <c r="AW5" i="30" s="1"/>
  <c r="AE5" i="31" s="1"/>
  <c r="AE20" i="30"/>
  <c r="AE5" i="30" s="1"/>
  <c r="T5" i="31" s="1"/>
  <c r="K20" i="30"/>
  <c r="K5" i="30" s="1"/>
  <c r="F5" i="31" s="1"/>
  <c r="F80" i="30"/>
  <c r="O20" i="30"/>
  <c r="O5" i="30" s="1"/>
  <c r="K5" i="31" s="1"/>
  <c r="BH80" i="30"/>
  <c r="K80" i="28"/>
  <c r="N80" i="28"/>
  <c r="M80" i="28"/>
  <c r="BA80" i="30"/>
  <c r="BA6" i="30" s="1"/>
  <c r="BI80" i="30"/>
  <c r="BI6" i="30" s="1"/>
  <c r="AM6" i="31" s="1"/>
  <c r="BC80" i="30"/>
  <c r="BC6" i="30" s="1"/>
  <c r="AJ6" i="31" s="1"/>
  <c r="G80" i="30"/>
  <c r="G6" i="30" s="1"/>
  <c r="D6" i="31" s="1"/>
  <c r="H6" i="31" s="1"/>
  <c r="BE80" i="30"/>
  <c r="BE6" i="30" s="1"/>
  <c r="AK6" i="31" s="1"/>
  <c r="BG14" i="30"/>
  <c r="BG20" i="30" s="1"/>
  <c r="BG5" i="30" s="1"/>
  <c r="AL5" i="31" s="1"/>
  <c r="BG80" i="30"/>
  <c r="BG6" i="30" s="1"/>
  <c r="AL6" i="31" s="1"/>
  <c r="AK20" i="30"/>
  <c r="AK5" i="30" s="1"/>
  <c r="W5" i="31" s="1"/>
  <c r="S20" i="30"/>
  <c r="S5" i="30" s="1"/>
  <c r="L5" i="31" s="1"/>
  <c r="AF7" i="31"/>
  <c r="BI20" i="30"/>
  <c r="BI5" i="30" s="1"/>
  <c r="AM5" i="31" s="1"/>
  <c r="BA20" i="30"/>
  <c r="BA5" i="30" s="1"/>
  <c r="AI20" i="30"/>
  <c r="AI5" i="30" s="1"/>
  <c r="V5" i="31" s="1"/>
  <c r="X6" i="31"/>
  <c r="AG20" i="30"/>
  <c r="AG5" i="30" s="1"/>
  <c r="U5" i="31" s="1"/>
  <c r="M20" i="30"/>
  <c r="M5" i="30" s="1"/>
  <c r="G5" i="31" s="1"/>
  <c r="AF6" i="31"/>
  <c r="AU20" i="30"/>
  <c r="AU5" i="30" s="1"/>
  <c r="AD5" i="31" s="1"/>
  <c r="AC20" i="30"/>
  <c r="I20" i="30"/>
  <c r="I5" i="30" s="1"/>
  <c r="E5" i="31" s="1"/>
  <c r="AN7" i="31"/>
  <c r="BE20" i="30"/>
  <c r="BE5" i="30" s="1"/>
  <c r="AK5" i="31" s="1"/>
  <c r="AS20" i="30"/>
  <c r="AS5" i="30" s="1"/>
  <c r="AC5" i="31" s="1"/>
  <c r="Y20" i="30"/>
  <c r="Y5" i="30" s="1"/>
  <c r="O5" i="31" s="1"/>
  <c r="G20" i="30"/>
  <c r="G5" i="30" s="1"/>
  <c r="D5" i="31" s="1"/>
  <c r="X7" i="31"/>
  <c r="AQ20" i="30"/>
  <c r="AQ5" i="30" s="1"/>
  <c r="AB5" i="31" s="1"/>
  <c r="W20" i="30"/>
  <c r="W5" i="30" s="1"/>
  <c r="N5" i="31" s="1"/>
  <c r="P7" i="31"/>
  <c r="P6" i="31"/>
  <c r="BC20" i="30"/>
  <c r="BC5" i="30" s="1"/>
  <c r="AJ5" i="31" s="1"/>
  <c r="AO20" i="30"/>
  <c r="AO5" i="30" s="1"/>
  <c r="U20" i="30"/>
  <c r="U5" i="30" s="1"/>
  <c r="M5" i="31" s="1"/>
  <c r="E20" i="30"/>
  <c r="E5" i="30" s="1"/>
  <c r="H7" i="31"/>
  <c r="AN6" i="31" l="1"/>
  <c r="X5" i="31"/>
  <c r="H5" i="31"/>
  <c r="P5" i="31"/>
  <c r="AF5" i="31"/>
  <c r="AN5" i="31"/>
  <c r="D80" i="28" l="1"/>
  <c r="E80" i="28"/>
  <c r="E6" i="28" s="1"/>
  <c r="F80" i="28"/>
  <c r="F6" i="28" s="1"/>
  <c r="G80" i="28"/>
  <c r="G6" i="28" s="1"/>
  <c r="C80" i="28"/>
  <c r="C6" i="28" s="1"/>
  <c r="K6" i="28" s="1"/>
  <c r="G19" i="28"/>
  <c r="O19" i="28" s="1"/>
  <c r="F19" i="28"/>
  <c r="N19" i="28" s="1"/>
  <c r="E19" i="28"/>
  <c r="M19" i="28" s="1"/>
  <c r="D19" i="28"/>
  <c r="L19" i="28" s="1"/>
  <c r="C19" i="28"/>
  <c r="K19" i="28" s="1"/>
  <c r="G18" i="28"/>
  <c r="O18" i="28" s="1"/>
  <c r="F18" i="28"/>
  <c r="N18" i="28" s="1"/>
  <c r="E18" i="28"/>
  <c r="M18" i="28" s="1"/>
  <c r="D18" i="28"/>
  <c r="L18" i="28" s="1"/>
  <c r="C18" i="28"/>
  <c r="K18" i="28" s="1"/>
  <c r="G17" i="28"/>
  <c r="O17" i="28" s="1"/>
  <c r="F17" i="28"/>
  <c r="N17" i="28" s="1"/>
  <c r="E17" i="28"/>
  <c r="M17" i="28" s="1"/>
  <c r="D17" i="28"/>
  <c r="L17" i="28" s="1"/>
  <c r="C17" i="28"/>
  <c r="K17" i="28" s="1"/>
  <c r="G16" i="28"/>
  <c r="O16" i="28" s="1"/>
  <c r="O20" i="28" s="1"/>
  <c r="F16" i="28"/>
  <c r="N16" i="28" s="1"/>
  <c r="E16" i="28"/>
  <c r="M16" i="28" s="1"/>
  <c r="D16" i="28"/>
  <c r="L16" i="28" s="1"/>
  <c r="C16" i="28"/>
  <c r="K16" i="28" s="1"/>
  <c r="G15" i="28"/>
  <c r="O15" i="28" s="1"/>
  <c r="F15" i="28"/>
  <c r="N15" i="28" s="1"/>
  <c r="E15" i="28"/>
  <c r="M15" i="28" s="1"/>
  <c r="D15" i="28"/>
  <c r="L15" i="28" s="1"/>
  <c r="C15" i="28"/>
  <c r="K15" i="28" s="1"/>
  <c r="G14" i="28"/>
  <c r="O14" i="28" s="1"/>
  <c r="F14" i="28"/>
  <c r="N14" i="28" s="1"/>
  <c r="E14" i="28"/>
  <c r="M14" i="28" s="1"/>
  <c r="D14" i="28"/>
  <c r="L14" i="28" s="1"/>
  <c r="C14" i="28"/>
  <c r="K14" i="28" s="1"/>
  <c r="K20" i="28" s="1"/>
  <c r="G13" i="28"/>
  <c r="O13" i="28" s="1"/>
  <c r="F13" i="28"/>
  <c r="N13" i="28" s="1"/>
  <c r="N20" i="28" s="1"/>
  <c r="E13" i="28"/>
  <c r="M13" i="28" s="1"/>
  <c r="D13" i="28"/>
  <c r="L13" i="28" s="1"/>
  <c r="C13" i="28"/>
  <c r="K13" i="28" s="1"/>
  <c r="G10" i="28"/>
  <c r="F10" i="28"/>
  <c r="E10" i="28"/>
  <c r="D10" i="28"/>
  <c r="C10" i="28"/>
  <c r="D6" i="28"/>
  <c r="C7" i="28" l="1"/>
  <c r="K10" i="28"/>
  <c r="L20" i="28"/>
  <c r="V6" i="28"/>
  <c r="L6" i="28"/>
  <c r="Q20" i="28" s="1"/>
  <c r="M20" i="28"/>
  <c r="D7" i="28"/>
  <c r="L10" i="28"/>
  <c r="Y6" i="28"/>
  <c r="O6" i="28"/>
  <c r="X6" i="28"/>
  <c r="N6" i="28"/>
  <c r="F7" i="28"/>
  <c r="N10" i="28"/>
  <c r="W6" i="28"/>
  <c r="M6" i="28"/>
  <c r="G7" i="28"/>
  <c r="O10" i="28"/>
  <c r="E7" i="28"/>
  <c r="M10" i="28"/>
  <c r="U6" i="28"/>
  <c r="Z6" i="28" s="1"/>
  <c r="I20" i="28"/>
  <c r="I19" i="28"/>
  <c r="Q19" i="28" s="1"/>
  <c r="I15" i="28"/>
  <c r="Q15" i="28" s="1"/>
  <c r="I18" i="28"/>
  <c r="Q18" i="28" s="1"/>
  <c r="I14" i="28"/>
  <c r="Q14" i="28" s="1"/>
  <c r="I17" i="28"/>
  <c r="Q17" i="28" s="1"/>
  <c r="I13" i="28"/>
  <c r="Q13" i="28" s="1"/>
  <c r="I10" i="28"/>
  <c r="Q10" i="28" s="1"/>
  <c r="I16" i="28"/>
  <c r="Q16" i="28" s="1"/>
  <c r="C20" i="28"/>
  <c r="C5" i="28" s="1"/>
  <c r="K5" i="28" s="1"/>
  <c r="D20" i="28"/>
  <c r="D5" i="28" s="1"/>
  <c r="E20" i="28"/>
  <c r="E5" i="28" s="1"/>
  <c r="F20" i="28"/>
  <c r="F5" i="28" s="1"/>
  <c r="G20" i="28"/>
  <c r="G5" i="28" s="1"/>
  <c r="V7" i="28" l="1"/>
  <c r="L7" i="28"/>
  <c r="X7" i="28"/>
  <c r="N7" i="28"/>
  <c r="W7" i="28"/>
  <c r="M7" i="28"/>
  <c r="X5" i="28"/>
  <c r="N5" i="28"/>
  <c r="Y7" i="28"/>
  <c r="O7" i="28"/>
  <c r="Y5" i="28"/>
  <c r="O5" i="28"/>
  <c r="W5" i="28"/>
  <c r="M5" i="28"/>
  <c r="P20" i="28" s="1"/>
  <c r="V5" i="28"/>
  <c r="L5" i="28"/>
  <c r="U7" i="28"/>
  <c r="K7" i="28"/>
  <c r="U5" i="28"/>
  <c r="H20" i="28"/>
  <c r="H16" i="28"/>
  <c r="P16" i="28" s="1"/>
  <c r="H19" i="28"/>
  <c r="P19" i="28" s="1"/>
  <c r="H15" i="28"/>
  <c r="P15" i="28" s="1"/>
  <c r="H14" i="28"/>
  <c r="P14" i="28" s="1"/>
  <c r="H10" i="28"/>
  <c r="P10" i="28" s="1"/>
  <c r="H18" i="28"/>
  <c r="P18" i="28" s="1"/>
  <c r="H17" i="28"/>
  <c r="P17" i="28" s="1"/>
  <c r="H13" i="28"/>
  <c r="P13" i="28" s="1"/>
  <c r="E20" i="26"/>
  <c r="E26" i="26"/>
  <c r="E24" i="26"/>
  <c r="E22" i="26"/>
  <c r="E10" i="26"/>
  <c r="E27" i="26"/>
  <c r="F20" i="26"/>
  <c r="F24" i="26"/>
  <c r="F23" i="26"/>
  <c r="F27" i="26"/>
  <c r="F25" i="26"/>
  <c r="F19" i="26"/>
  <c r="F26" i="26"/>
  <c r="F22" i="26"/>
  <c r="F21" i="26"/>
  <c r="G22" i="26"/>
  <c r="G26" i="26"/>
  <c r="G24" i="26"/>
  <c r="G25" i="26"/>
  <c r="G19" i="26"/>
  <c r="G27" i="26"/>
  <c r="G23" i="26"/>
  <c r="G20" i="26"/>
  <c r="H26" i="26"/>
  <c r="H24" i="26"/>
  <c r="H22" i="26"/>
  <c r="H20" i="26"/>
  <c r="H21" i="26"/>
  <c r="H27" i="26"/>
  <c r="H25" i="26"/>
  <c r="H23" i="26"/>
  <c r="H19" i="26"/>
  <c r="I24" i="26"/>
  <c r="I20" i="26"/>
  <c r="I12" i="26"/>
  <c r="I25" i="26"/>
  <c r="I22" i="26"/>
  <c r="I27" i="26"/>
  <c r="I23" i="26"/>
  <c r="I19" i="26"/>
  <c r="I26" i="26"/>
  <c r="I21" i="26"/>
  <c r="E25" i="26"/>
  <c r="E23" i="26"/>
  <c r="G21" i="26"/>
  <c r="E21" i="26"/>
  <c r="E19" i="26"/>
  <c r="I15" i="26"/>
  <c r="H15" i="26"/>
  <c r="G15" i="26"/>
  <c r="F15" i="26"/>
  <c r="E15" i="26"/>
  <c r="I14" i="26"/>
  <c r="H14" i="26"/>
  <c r="G14" i="26"/>
  <c r="F14" i="26"/>
  <c r="E14" i="26"/>
  <c r="I13" i="26"/>
  <c r="H13" i="26"/>
  <c r="G13" i="26"/>
  <c r="F13" i="26"/>
  <c r="E13" i="26"/>
  <c r="H12" i="26"/>
  <c r="G12" i="26"/>
  <c r="F12" i="26"/>
  <c r="E12" i="26"/>
  <c r="I11" i="26"/>
  <c r="H11" i="26"/>
  <c r="G11" i="26"/>
  <c r="F11" i="26"/>
  <c r="E11" i="26"/>
  <c r="I10" i="26"/>
  <c r="H10" i="26"/>
  <c r="G10" i="26"/>
  <c r="F10" i="26"/>
  <c r="I9" i="26"/>
  <c r="H9" i="26"/>
  <c r="G9" i="26"/>
  <c r="F9" i="26"/>
  <c r="E9" i="26"/>
  <c r="I8" i="26"/>
  <c r="H8" i="26"/>
  <c r="G8" i="26"/>
  <c r="F8" i="26"/>
  <c r="E8" i="26"/>
  <c r="I7" i="26"/>
  <c r="H7" i="26"/>
  <c r="G7" i="26"/>
  <c r="F7" i="26"/>
  <c r="E7" i="26"/>
  <c r="I6" i="26"/>
  <c r="H6" i="26"/>
  <c r="G6" i="26"/>
  <c r="F6" i="26"/>
  <c r="E6" i="26"/>
  <c r="F7" i="25"/>
  <c r="G7" i="25"/>
  <c r="H7" i="25"/>
  <c r="I7" i="25"/>
  <c r="F8" i="25"/>
  <c r="G8" i="25"/>
  <c r="H8" i="25"/>
  <c r="I8" i="25"/>
  <c r="F9" i="25"/>
  <c r="G9" i="25"/>
  <c r="H9" i="25"/>
  <c r="I9" i="25"/>
  <c r="F10" i="25"/>
  <c r="G10" i="25"/>
  <c r="H10" i="25"/>
  <c r="I10" i="25"/>
  <c r="F11" i="25"/>
  <c r="G11" i="25"/>
  <c r="H11" i="25"/>
  <c r="I11" i="25"/>
  <c r="F12" i="25"/>
  <c r="G12" i="25"/>
  <c r="H12" i="25"/>
  <c r="I12" i="25"/>
  <c r="F13" i="25"/>
  <c r="G13" i="25"/>
  <c r="H13" i="25"/>
  <c r="I13" i="25"/>
  <c r="F14" i="25"/>
  <c r="G14" i="25"/>
  <c r="H14" i="25"/>
  <c r="I14" i="25"/>
  <c r="F15" i="25"/>
  <c r="G15" i="25"/>
  <c r="H15" i="25"/>
  <c r="I15" i="25"/>
  <c r="F16" i="25"/>
  <c r="G16" i="25"/>
  <c r="H16" i="25"/>
  <c r="I16" i="25"/>
  <c r="E8" i="25"/>
  <c r="E9" i="25"/>
  <c r="E10" i="25"/>
  <c r="E11" i="25"/>
  <c r="E12" i="25"/>
  <c r="E13" i="25"/>
  <c r="E14" i="25"/>
  <c r="E15" i="25"/>
  <c r="E16" i="25"/>
  <c r="E7" i="25"/>
  <c r="F20" i="25"/>
  <c r="G20" i="25"/>
  <c r="H20" i="25"/>
  <c r="I20" i="25"/>
  <c r="F21" i="25"/>
  <c r="G21" i="25"/>
  <c r="H21" i="25"/>
  <c r="I21" i="25"/>
  <c r="F22" i="25"/>
  <c r="G22" i="25"/>
  <c r="H22" i="25"/>
  <c r="I22" i="25"/>
  <c r="F23" i="25"/>
  <c r="G23" i="25"/>
  <c r="H23" i="25"/>
  <c r="I23" i="25"/>
  <c r="F24" i="25"/>
  <c r="G24" i="25"/>
  <c r="H24" i="25"/>
  <c r="I24" i="25"/>
  <c r="F25" i="25"/>
  <c r="G25" i="25"/>
  <c r="H25" i="25"/>
  <c r="I25" i="25"/>
  <c r="F26" i="25"/>
  <c r="G26" i="25"/>
  <c r="H26" i="25"/>
  <c r="I26" i="25"/>
  <c r="F27" i="25"/>
  <c r="G27" i="25"/>
  <c r="H27" i="25"/>
  <c r="I27" i="25"/>
  <c r="F28" i="25"/>
  <c r="G28" i="25"/>
  <c r="H28" i="25"/>
  <c r="I28" i="25"/>
  <c r="F29" i="25"/>
  <c r="G29" i="25"/>
  <c r="H29" i="25"/>
  <c r="I29" i="25"/>
  <c r="E21" i="25"/>
  <c r="E22" i="25"/>
  <c r="E23" i="25"/>
  <c r="E24" i="25"/>
  <c r="E25" i="25"/>
  <c r="E26" i="25"/>
  <c r="E27" i="25"/>
  <c r="E28" i="25"/>
  <c r="E29" i="25"/>
  <c r="E20" i="25"/>
  <c r="D80" i="24"/>
  <c r="E80" i="24"/>
  <c r="E6" i="24" s="1"/>
  <c r="O6" i="24" s="1"/>
  <c r="F80" i="24"/>
  <c r="F6" i="24" s="1"/>
  <c r="P6" i="24" s="1"/>
  <c r="G80" i="24"/>
  <c r="G6" i="24" s="1"/>
  <c r="Q6" i="24" s="1"/>
  <c r="C80" i="24"/>
  <c r="C6" i="24" s="1"/>
  <c r="G19" i="24"/>
  <c r="F19" i="24"/>
  <c r="E19" i="24"/>
  <c r="D19" i="24"/>
  <c r="C19" i="24"/>
  <c r="G18" i="24"/>
  <c r="F18" i="24"/>
  <c r="E18" i="24"/>
  <c r="D18" i="24"/>
  <c r="C18" i="24"/>
  <c r="G17" i="24"/>
  <c r="F17" i="24"/>
  <c r="E17" i="24"/>
  <c r="D17" i="24"/>
  <c r="C17" i="24"/>
  <c r="G16" i="24"/>
  <c r="F16" i="24"/>
  <c r="E16" i="24"/>
  <c r="D16" i="24"/>
  <c r="C16" i="24"/>
  <c r="G15" i="24"/>
  <c r="F15" i="24"/>
  <c r="E15" i="24"/>
  <c r="D15" i="24"/>
  <c r="C15" i="24"/>
  <c r="G14" i="24"/>
  <c r="F14" i="24"/>
  <c r="E14" i="24"/>
  <c r="D14" i="24"/>
  <c r="C14" i="24"/>
  <c r="G13" i="24"/>
  <c r="F13" i="24"/>
  <c r="E13" i="24"/>
  <c r="D13" i="24"/>
  <c r="C13" i="24"/>
  <c r="G10" i="24"/>
  <c r="G7" i="24" s="1"/>
  <c r="Q7" i="24" s="1"/>
  <c r="F10" i="24"/>
  <c r="F7" i="24" s="1"/>
  <c r="P7" i="24" s="1"/>
  <c r="E10" i="24"/>
  <c r="E7" i="24" s="1"/>
  <c r="O7" i="24" s="1"/>
  <c r="D10" i="24"/>
  <c r="D7" i="24" s="1"/>
  <c r="N7" i="24" s="1"/>
  <c r="C10" i="24"/>
  <c r="C7" i="24" s="1"/>
  <c r="M7" i="24" s="1"/>
  <c r="R7" i="24" s="1"/>
  <c r="D6" i="24"/>
  <c r="N6" i="24" s="1"/>
  <c r="C93" i="21"/>
  <c r="C6" i="21" s="1"/>
  <c r="C14" i="21"/>
  <c r="C93" i="20"/>
  <c r="D93" i="21"/>
  <c r="D6" i="21" s="1"/>
  <c r="N6" i="21" s="1"/>
  <c r="E93" i="21"/>
  <c r="E6" i="21" s="1"/>
  <c r="O6" i="21" s="1"/>
  <c r="E10" i="20"/>
  <c r="E7" i="20" s="1"/>
  <c r="O7" i="20" s="1"/>
  <c r="G93" i="21"/>
  <c r="F19" i="21"/>
  <c r="F10" i="21"/>
  <c r="F7" i="21" s="1"/>
  <c r="P7" i="21" s="1"/>
  <c r="F10" i="20"/>
  <c r="F7" i="20" s="1"/>
  <c r="P7" i="20" s="1"/>
  <c r="F18" i="20"/>
  <c r="F16" i="20"/>
  <c r="F17" i="20"/>
  <c r="F15" i="20"/>
  <c r="G93" i="20"/>
  <c r="G6" i="20" s="1"/>
  <c r="Q6" i="20" s="1"/>
  <c r="C10" i="21"/>
  <c r="C7" i="21" s="1"/>
  <c r="M7" i="21" s="1"/>
  <c r="C17" i="21"/>
  <c r="C19" i="21"/>
  <c r="C13" i="21"/>
  <c r="G19" i="21"/>
  <c r="E19" i="21"/>
  <c r="D19" i="21"/>
  <c r="F18" i="21"/>
  <c r="E18" i="21"/>
  <c r="D18" i="21"/>
  <c r="C18" i="21"/>
  <c r="G17" i="21"/>
  <c r="F17" i="21"/>
  <c r="E17" i="21"/>
  <c r="D17" i="21"/>
  <c r="G16" i="21"/>
  <c r="F16" i="21"/>
  <c r="E16" i="21"/>
  <c r="D16" i="21"/>
  <c r="C16" i="21"/>
  <c r="G15" i="21"/>
  <c r="F15" i="21"/>
  <c r="E15" i="21"/>
  <c r="D15" i="21"/>
  <c r="C15" i="21"/>
  <c r="G14" i="21"/>
  <c r="F14" i="21"/>
  <c r="E14" i="21"/>
  <c r="D14" i="21"/>
  <c r="G13" i="21"/>
  <c r="F13" i="21"/>
  <c r="E13" i="21"/>
  <c r="D13" i="21"/>
  <c r="G10" i="21"/>
  <c r="G7" i="21" s="1"/>
  <c r="Q7" i="21" s="1"/>
  <c r="E10" i="21"/>
  <c r="E7" i="21" s="1"/>
  <c r="O7" i="21" s="1"/>
  <c r="D10" i="21"/>
  <c r="D7" i="21" s="1"/>
  <c r="N7" i="21" s="1"/>
  <c r="G6" i="21"/>
  <c r="Q6" i="21" s="1"/>
  <c r="C19" i="20"/>
  <c r="C17" i="20"/>
  <c r="G19" i="20"/>
  <c r="F19" i="20"/>
  <c r="E19" i="20"/>
  <c r="D19" i="20"/>
  <c r="G18" i="20"/>
  <c r="E18" i="20"/>
  <c r="D18" i="20"/>
  <c r="C18" i="20"/>
  <c r="G17" i="20"/>
  <c r="E17" i="20"/>
  <c r="D17" i="20"/>
  <c r="G16" i="20"/>
  <c r="E16" i="20"/>
  <c r="D16" i="20"/>
  <c r="C16" i="20"/>
  <c r="G15" i="20"/>
  <c r="E15" i="20"/>
  <c r="D15" i="20"/>
  <c r="C15" i="20"/>
  <c r="G14" i="20"/>
  <c r="F14" i="20"/>
  <c r="E14" i="20"/>
  <c r="D14" i="20"/>
  <c r="C14" i="20"/>
  <c r="G13" i="20"/>
  <c r="F13" i="20"/>
  <c r="E13" i="20"/>
  <c r="D13" i="20"/>
  <c r="C13" i="20"/>
  <c r="G10" i="20"/>
  <c r="G7" i="20" s="1"/>
  <c r="Q7" i="20" s="1"/>
  <c r="D10" i="20"/>
  <c r="D7" i="20" s="1"/>
  <c r="N7" i="20" s="1"/>
  <c r="C10" i="20"/>
  <c r="C7" i="20" s="1"/>
  <c r="M7" i="20" s="1"/>
  <c r="P8" i="17"/>
  <c r="AH8" i="17" s="1"/>
  <c r="O8" i="17"/>
  <c r="AG8" i="17" s="1"/>
  <c r="N8" i="17"/>
  <c r="AF8" i="17" s="1"/>
  <c r="L8" i="17"/>
  <c r="AD8" i="17" s="1"/>
  <c r="P81" i="17"/>
  <c r="P7" i="17" s="1"/>
  <c r="AH7" i="17" s="1"/>
  <c r="O81" i="17"/>
  <c r="O7" i="17" s="1"/>
  <c r="AG7" i="17" s="1"/>
  <c r="N81" i="17"/>
  <c r="N7" i="17" s="1"/>
  <c r="AF7" i="17" s="1"/>
  <c r="M81" i="17"/>
  <c r="M7" i="17" s="1"/>
  <c r="AE7" i="17" s="1"/>
  <c r="L81" i="17"/>
  <c r="L7" i="17" s="1"/>
  <c r="AD7" i="17" s="1"/>
  <c r="D81" i="17"/>
  <c r="E81" i="17"/>
  <c r="E7" i="17" s="1"/>
  <c r="X7" i="17" s="1"/>
  <c r="F81" i="17"/>
  <c r="F7" i="17" s="1"/>
  <c r="Y7" i="17" s="1"/>
  <c r="G81" i="17"/>
  <c r="G7" i="17" s="1"/>
  <c r="Z7" i="17" s="1"/>
  <c r="C81" i="17"/>
  <c r="C7" i="17" s="1"/>
  <c r="G20" i="17"/>
  <c r="F20" i="17"/>
  <c r="E20" i="17"/>
  <c r="D20" i="17"/>
  <c r="C20" i="17"/>
  <c r="G19" i="17"/>
  <c r="F19" i="17"/>
  <c r="E19" i="17"/>
  <c r="D19" i="17"/>
  <c r="C19" i="17"/>
  <c r="G18" i="17"/>
  <c r="F18" i="17"/>
  <c r="E18" i="17"/>
  <c r="D18" i="17"/>
  <c r="C18" i="17"/>
  <c r="G17" i="17"/>
  <c r="F17" i="17"/>
  <c r="E17" i="17"/>
  <c r="D17" i="17"/>
  <c r="C17" i="17"/>
  <c r="G16" i="17"/>
  <c r="F16" i="17"/>
  <c r="E16" i="17"/>
  <c r="D16" i="17"/>
  <c r="C16" i="17"/>
  <c r="G15" i="17"/>
  <c r="F15" i="17"/>
  <c r="E15" i="17"/>
  <c r="D15" i="17"/>
  <c r="C15" i="17"/>
  <c r="G14" i="17"/>
  <c r="F14" i="17"/>
  <c r="E14" i="17"/>
  <c r="D14" i="17"/>
  <c r="C14" i="17"/>
  <c r="M8" i="17"/>
  <c r="AE8" i="17" s="1"/>
  <c r="G11" i="17"/>
  <c r="G8" i="17" s="1"/>
  <c r="Z8" i="17" s="1"/>
  <c r="F11" i="17"/>
  <c r="F8" i="17" s="1"/>
  <c r="Y8" i="17" s="1"/>
  <c r="E11" i="17"/>
  <c r="E8" i="17" s="1"/>
  <c r="X8" i="17" s="1"/>
  <c r="D11" i="17"/>
  <c r="D8" i="17" s="1"/>
  <c r="W8" i="17" s="1"/>
  <c r="C11" i="17"/>
  <c r="C8" i="17" s="1"/>
  <c r="V8" i="17" s="1"/>
  <c r="D7" i="17"/>
  <c r="W7" i="17" s="1"/>
  <c r="G81" i="14"/>
  <c r="G6" i="14" s="1"/>
  <c r="Q6" i="14" s="1"/>
  <c r="G13" i="14"/>
  <c r="G19" i="14"/>
  <c r="G17" i="14"/>
  <c r="F81" i="14"/>
  <c r="F6" i="14" s="1"/>
  <c r="P6" i="14" s="1"/>
  <c r="C18" i="14"/>
  <c r="C15" i="14"/>
  <c r="C14" i="14"/>
  <c r="E81" i="14"/>
  <c r="E6" i="14" s="1"/>
  <c r="O6" i="14" s="1"/>
  <c r="D81" i="14"/>
  <c r="D6" i="14" s="1"/>
  <c r="N6" i="14" s="1"/>
  <c r="F19" i="14"/>
  <c r="E19" i="14"/>
  <c r="D19" i="14"/>
  <c r="C19" i="14"/>
  <c r="G18" i="14"/>
  <c r="F18" i="14"/>
  <c r="E18" i="14"/>
  <c r="D18" i="14"/>
  <c r="F17" i="14"/>
  <c r="E17" i="14"/>
  <c r="D17" i="14"/>
  <c r="C17" i="14"/>
  <c r="G16" i="14"/>
  <c r="F16" i="14"/>
  <c r="E16" i="14"/>
  <c r="D16" i="14"/>
  <c r="C16" i="14"/>
  <c r="G15" i="14"/>
  <c r="F15" i="14"/>
  <c r="E15" i="14"/>
  <c r="D15" i="14"/>
  <c r="G14" i="14"/>
  <c r="F14" i="14"/>
  <c r="E14" i="14"/>
  <c r="D14" i="14"/>
  <c r="F13" i="14"/>
  <c r="E13" i="14"/>
  <c r="D13" i="14"/>
  <c r="C13" i="14"/>
  <c r="G10" i="14"/>
  <c r="G7" i="14" s="1"/>
  <c r="Q7" i="14" s="1"/>
  <c r="F10" i="14"/>
  <c r="F7" i="14" s="1"/>
  <c r="P7" i="14" s="1"/>
  <c r="E10" i="14"/>
  <c r="E7" i="14" s="1"/>
  <c r="O7" i="14" s="1"/>
  <c r="D10" i="14"/>
  <c r="D7" i="14" s="1"/>
  <c r="N7" i="14" s="1"/>
  <c r="C10" i="14"/>
  <c r="C7" i="14" s="1"/>
  <c r="M7" i="14" s="1"/>
  <c r="D80" i="12"/>
  <c r="E80" i="12"/>
  <c r="E6" i="12" s="1"/>
  <c r="O6" i="12" s="1"/>
  <c r="F80" i="12"/>
  <c r="F6" i="12" s="1"/>
  <c r="P6" i="12" s="1"/>
  <c r="G80" i="12"/>
  <c r="G6" i="12" s="1"/>
  <c r="Q6" i="12" s="1"/>
  <c r="C80" i="12"/>
  <c r="C6" i="12" s="1"/>
  <c r="C16" i="12"/>
  <c r="D13" i="12"/>
  <c r="D10" i="12"/>
  <c r="D7" i="12" s="1"/>
  <c r="N7" i="12" s="1"/>
  <c r="D15" i="12"/>
  <c r="C19" i="12"/>
  <c r="C15" i="12"/>
  <c r="D19" i="12"/>
  <c r="C18" i="12"/>
  <c r="C14" i="12"/>
  <c r="C13" i="12"/>
  <c r="C10" i="12"/>
  <c r="C7" i="12" s="1"/>
  <c r="M7" i="12" s="1"/>
  <c r="D6" i="12"/>
  <c r="N6" i="12" s="1"/>
  <c r="D81" i="11"/>
  <c r="D6" i="11" s="1"/>
  <c r="N6" i="11" s="1"/>
  <c r="E81" i="11"/>
  <c r="E6" i="11" s="1"/>
  <c r="O6" i="11" s="1"/>
  <c r="F81" i="11"/>
  <c r="F6" i="11" s="1"/>
  <c r="P6" i="11" s="1"/>
  <c r="G81" i="11"/>
  <c r="G6" i="11" s="1"/>
  <c r="Q6" i="11" s="1"/>
  <c r="C81" i="11"/>
  <c r="C6" i="11" s="1"/>
  <c r="G19" i="11"/>
  <c r="F19" i="11"/>
  <c r="E19" i="11"/>
  <c r="D19" i="11"/>
  <c r="C19" i="11"/>
  <c r="G18" i="11"/>
  <c r="F18" i="11"/>
  <c r="E18" i="11"/>
  <c r="D18" i="11"/>
  <c r="C18" i="11"/>
  <c r="G17" i="11"/>
  <c r="F17" i="11"/>
  <c r="E17" i="11"/>
  <c r="D17" i="11"/>
  <c r="C17" i="11"/>
  <c r="G16" i="11"/>
  <c r="F16" i="11"/>
  <c r="E16" i="11"/>
  <c r="D16" i="11"/>
  <c r="C16" i="11"/>
  <c r="G15" i="11"/>
  <c r="F15" i="11"/>
  <c r="E15" i="11"/>
  <c r="D15" i="11"/>
  <c r="C15" i="11"/>
  <c r="G14" i="11"/>
  <c r="F14" i="11"/>
  <c r="E14" i="11"/>
  <c r="D14" i="11"/>
  <c r="C14" i="11"/>
  <c r="G13" i="11"/>
  <c r="F13" i="11"/>
  <c r="E13" i="11"/>
  <c r="D13" i="11"/>
  <c r="C13" i="11"/>
  <c r="G10" i="11"/>
  <c r="G7" i="11" s="1"/>
  <c r="Q7" i="11" s="1"/>
  <c r="F10" i="11"/>
  <c r="F7" i="11" s="1"/>
  <c r="P7" i="11" s="1"/>
  <c r="E10" i="11"/>
  <c r="E7" i="11" s="1"/>
  <c r="O7" i="11" s="1"/>
  <c r="D10" i="11"/>
  <c r="D7" i="11" s="1"/>
  <c r="N7" i="11" s="1"/>
  <c r="C10" i="11"/>
  <c r="C7" i="11" s="1"/>
  <c r="M7" i="11" s="1"/>
  <c r="G80" i="8"/>
  <c r="E80" i="8"/>
  <c r="G18" i="8"/>
  <c r="G17" i="8"/>
  <c r="F18" i="8"/>
  <c r="F17" i="8"/>
  <c r="F15" i="8"/>
  <c r="E18" i="8"/>
  <c r="D18" i="8"/>
  <c r="D19" i="8"/>
  <c r="D15" i="8"/>
  <c r="C80" i="8"/>
  <c r="C6" i="8" s="1"/>
  <c r="G19" i="8"/>
  <c r="F19" i="8"/>
  <c r="E19" i="8"/>
  <c r="C19" i="8"/>
  <c r="C18" i="8"/>
  <c r="E17" i="8"/>
  <c r="D17" i="8"/>
  <c r="C17" i="8"/>
  <c r="G16" i="8"/>
  <c r="F16" i="8"/>
  <c r="E16" i="8"/>
  <c r="D16" i="8"/>
  <c r="C16" i="8"/>
  <c r="G15" i="8"/>
  <c r="E15" i="8"/>
  <c r="C15" i="8"/>
  <c r="G14" i="8"/>
  <c r="F14" i="8"/>
  <c r="E14" i="8"/>
  <c r="D14" i="8"/>
  <c r="C14" i="8"/>
  <c r="G13" i="8"/>
  <c r="F13" i="8"/>
  <c r="E13" i="8"/>
  <c r="D13" i="8"/>
  <c r="C13" i="8"/>
  <c r="G10" i="8"/>
  <c r="G7" i="8" s="1"/>
  <c r="Q7" i="8" s="1"/>
  <c r="F10" i="8"/>
  <c r="F7" i="8" s="1"/>
  <c r="P7" i="8" s="1"/>
  <c r="E10" i="8"/>
  <c r="E7" i="8" s="1"/>
  <c r="O7" i="8" s="1"/>
  <c r="D10" i="8"/>
  <c r="D7" i="8" s="1"/>
  <c r="N7" i="8" s="1"/>
  <c r="C10" i="8"/>
  <c r="C7" i="8" s="1"/>
  <c r="M7" i="8" s="1"/>
  <c r="R7" i="8" s="1"/>
  <c r="G10" i="7"/>
  <c r="G7" i="7" s="1"/>
  <c r="Q7" i="7" s="1"/>
  <c r="F10" i="7"/>
  <c r="F7" i="7" s="1"/>
  <c r="P7" i="7" s="1"/>
  <c r="E10" i="7"/>
  <c r="E7" i="7" s="1"/>
  <c r="O7" i="7" s="1"/>
  <c r="D10" i="7"/>
  <c r="D7" i="7" s="1"/>
  <c r="N7" i="7" s="1"/>
  <c r="C10" i="7"/>
  <c r="C7" i="7" s="1"/>
  <c r="M7" i="7" s="1"/>
  <c r="G14" i="7"/>
  <c r="G15" i="7"/>
  <c r="G16" i="7"/>
  <c r="G17" i="7"/>
  <c r="G18" i="7"/>
  <c r="G19" i="7"/>
  <c r="G13" i="7"/>
  <c r="F14" i="7"/>
  <c r="F15" i="7"/>
  <c r="F16" i="7"/>
  <c r="F17" i="7"/>
  <c r="F18" i="7"/>
  <c r="F19" i="7"/>
  <c r="F13" i="7"/>
  <c r="E14" i="7"/>
  <c r="E15" i="7"/>
  <c r="E16" i="7"/>
  <c r="E17" i="7"/>
  <c r="E18" i="7"/>
  <c r="E19" i="7"/>
  <c r="E13" i="7"/>
  <c r="D14" i="7"/>
  <c r="D15" i="7"/>
  <c r="D16" i="7"/>
  <c r="D17" i="7"/>
  <c r="D18" i="7"/>
  <c r="D19" i="7"/>
  <c r="D13" i="7"/>
  <c r="C14" i="7"/>
  <c r="C15" i="7"/>
  <c r="C16" i="7"/>
  <c r="C17" i="7"/>
  <c r="C18" i="7"/>
  <c r="C19" i="7"/>
  <c r="C13" i="7"/>
  <c r="D80" i="7"/>
  <c r="D6" i="7" s="1"/>
  <c r="N6" i="7" s="1"/>
  <c r="E80" i="7"/>
  <c r="E6" i="7" s="1"/>
  <c r="O6" i="7" s="1"/>
  <c r="F80" i="7"/>
  <c r="F6" i="7" s="1"/>
  <c r="P6" i="7" s="1"/>
  <c r="G80" i="7"/>
  <c r="G6" i="7" s="1"/>
  <c r="Q6" i="7" s="1"/>
  <c r="C80" i="7"/>
  <c r="C6" i="7" s="1"/>
  <c r="M6" i="7" s="1"/>
  <c r="K9" i="25" l="1"/>
  <c r="K10" i="25"/>
  <c r="K11" i="25"/>
  <c r="K12" i="25"/>
  <c r="K13" i="25"/>
  <c r="K14" i="25"/>
  <c r="K15" i="25"/>
  <c r="K16" i="25"/>
  <c r="I20" i="24"/>
  <c r="I16" i="24"/>
  <c r="I10" i="24"/>
  <c r="I19" i="24"/>
  <c r="I15" i="24"/>
  <c r="I18" i="24"/>
  <c r="I14" i="24"/>
  <c r="I17" i="24"/>
  <c r="I13" i="24"/>
  <c r="M6" i="24"/>
  <c r="R6" i="24" s="1"/>
  <c r="Z5" i="28"/>
  <c r="Z7" i="28"/>
  <c r="M6" i="21"/>
  <c r="V7" i="17"/>
  <c r="AA7" i="17" s="1"/>
  <c r="J20" i="17"/>
  <c r="J19" i="17"/>
  <c r="J18" i="17"/>
  <c r="J17" i="17"/>
  <c r="J15" i="17"/>
  <c r="J16" i="17"/>
  <c r="J14" i="17"/>
  <c r="J11" i="17"/>
  <c r="AI8" i="17"/>
  <c r="AA8" i="17"/>
  <c r="AI7" i="17"/>
  <c r="H8" i="17"/>
  <c r="M6" i="11"/>
  <c r="I20" i="11"/>
  <c r="I16" i="11"/>
  <c r="I10" i="11"/>
  <c r="I19" i="11"/>
  <c r="I15" i="11"/>
  <c r="I18" i="11"/>
  <c r="I14" i="11"/>
  <c r="I17" i="11"/>
  <c r="I13" i="11"/>
  <c r="M6" i="8"/>
  <c r="R6" i="12"/>
  <c r="I20" i="12"/>
  <c r="I19" i="12"/>
  <c r="I15" i="12"/>
  <c r="I18" i="12"/>
  <c r="I14" i="12"/>
  <c r="I10" i="12"/>
  <c r="I17" i="12"/>
  <c r="I13" i="12"/>
  <c r="I16" i="12"/>
  <c r="M6" i="12"/>
  <c r="R6" i="7"/>
  <c r="R7" i="7"/>
  <c r="R7" i="21"/>
  <c r="R7" i="20"/>
  <c r="R7" i="14"/>
  <c r="R6" i="11"/>
  <c r="R7" i="11"/>
  <c r="Q8" i="17"/>
  <c r="C20" i="7"/>
  <c r="C5" i="7" s="1"/>
  <c r="M5" i="7" s="1"/>
  <c r="E20" i="7"/>
  <c r="E5" i="7" s="1"/>
  <c r="O5" i="7" s="1"/>
  <c r="E18" i="26"/>
  <c r="K11" i="26" s="1"/>
  <c r="F18" i="26"/>
  <c r="G18" i="26"/>
  <c r="H18" i="26"/>
  <c r="I18" i="26"/>
  <c r="M15" i="25"/>
  <c r="O10" i="25"/>
  <c r="M12" i="25"/>
  <c r="N15" i="25"/>
  <c r="O13" i="25"/>
  <c r="K24" i="25"/>
  <c r="O7" i="25"/>
  <c r="M9" i="25"/>
  <c r="O15" i="25"/>
  <c r="K8" i="25"/>
  <c r="O12" i="25"/>
  <c r="M14" i="25"/>
  <c r="M7" i="25"/>
  <c r="O9" i="25"/>
  <c r="M11" i="25"/>
  <c r="N14" i="25"/>
  <c r="L16" i="25"/>
  <c r="M8" i="25"/>
  <c r="N11" i="25"/>
  <c r="O14" i="25"/>
  <c r="M16" i="25"/>
  <c r="K7" i="25"/>
  <c r="O11" i="25"/>
  <c r="M13" i="25"/>
  <c r="N16" i="25"/>
  <c r="O8" i="25"/>
  <c r="M10" i="25"/>
  <c r="O16" i="25"/>
  <c r="O28" i="25"/>
  <c r="N13" i="25"/>
  <c r="L14" i="25"/>
  <c r="K23" i="25"/>
  <c r="N28" i="25"/>
  <c r="N26" i="25"/>
  <c r="N24" i="25"/>
  <c r="N22" i="25"/>
  <c r="N20" i="25"/>
  <c r="O26" i="25"/>
  <c r="L10" i="25"/>
  <c r="K20" i="25"/>
  <c r="K22" i="25"/>
  <c r="M28" i="25"/>
  <c r="M26" i="25"/>
  <c r="M24" i="25"/>
  <c r="M22" i="25"/>
  <c r="M20" i="25"/>
  <c r="L7" i="25"/>
  <c r="N10" i="25"/>
  <c r="L11" i="25"/>
  <c r="L15" i="25"/>
  <c r="O24" i="25"/>
  <c r="N9" i="25"/>
  <c r="K29" i="25"/>
  <c r="K21" i="25"/>
  <c r="L28" i="25"/>
  <c r="L26" i="25"/>
  <c r="L24" i="25"/>
  <c r="L22" i="25"/>
  <c r="L20" i="25"/>
  <c r="O20" i="25"/>
  <c r="K28" i="25"/>
  <c r="O29" i="25"/>
  <c r="O27" i="25"/>
  <c r="O25" i="25"/>
  <c r="O23" i="25"/>
  <c r="O21" i="25"/>
  <c r="N7" i="25"/>
  <c r="L8" i="25"/>
  <c r="L12" i="25"/>
  <c r="O22" i="25"/>
  <c r="K27" i="25"/>
  <c r="N29" i="25"/>
  <c r="N27" i="25"/>
  <c r="N25" i="25"/>
  <c r="N23" i="25"/>
  <c r="N21" i="25"/>
  <c r="K26" i="25"/>
  <c r="M27" i="25"/>
  <c r="M23" i="25"/>
  <c r="N8" i="25"/>
  <c r="L9" i="25"/>
  <c r="N12" i="25"/>
  <c r="L13" i="25"/>
  <c r="M29" i="25"/>
  <c r="M25" i="25"/>
  <c r="M21" i="25"/>
  <c r="K25" i="25"/>
  <c r="L29" i="25"/>
  <c r="L27" i="25"/>
  <c r="L25" i="25"/>
  <c r="L23" i="25"/>
  <c r="L21" i="25"/>
  <c r="F20" i="24"/>
  <c r="F5" i="24" s="1"/>
  <c r="P5" i="24" s="1"/>
  <c r="G20" i="24"/>
  <c r="G5" i="24" s="1"/>
  <c r="Q5" i="24" s="1"/>
  <c r="E20" i="24"/>
  <c r="E5" i="24" s="1"/>
  <c r="O5" i="24" s="1"/>
  <c r="C20" i="24"/>
  <c r="C5" i="24" s="1"/>
  <c r="D20" i="24"/>
  <c r="D5" i="24" s="1"/>
  <c r="N5" i="24" s="1"/>
  <c r="D93" i="20"/>
  <c r="D6" i="20" s="1"/>
  <c r="N6" i="20" s="1"/>
  <c r="E93" i="20"/>
  <c r="E6" i="20" s="1"/>
  <c r="O6" i="20" s="1"/>
  <c r="F93" i="21"/>
  <c r="F6" i="21" s="1"/>
  <c r="P6" i="21" s="1"/>
  <c r="R6" i="21" s="1"/>
  <c r="F93" i="20"/>
  <c r="F6" i="20" s="1"/>
  <c r="P6" i="20" s="1"/>
  <c r="E20" i="21"/>
  <c r="E5" i="21" s="1"/>
  <c r="O5" i="21" s="1"/>
  <c r="D20" i="21"/>
  <c r="D5" i="21" s="1"/>
  <c r="N5" i="21" s="1"/>
  <c r="G20" i="21"/>
  <c r="G5" i="21" s="1"/>
  <c r="Q5" i="21" s="1"/>
  <c r="F20" i="21"/>
  <c r="F5" i="21" s="1"/>
  <c r="P5" i="21" s="1"/>
  <c r="C20" i="21"/>
  <c r="C5" i="21" s="1"/>
  <c r="C6" i="20"/>
  <c r="E20" i="20"/>
  <c r="E5" i="20" s="1"/>
  <c r="O5" i="20" s="1"/>
  <c r="C20" i="20"/>
  <c r="C5" i="20" s="1"/>
  <c r="F20" i="20"/>
  <c r="F5" i="20" s="1"/>
  <c r="P5" i="20" s="1"/>
  <c r="D20" i="20"/>
  <c r="D5" i="20" s="1"/>
  <c r="N5" i="20" s="1"/>
  <c r="G20" i="20"/>
  <c r="G5" i="20" s="1"/>
  <c r="Q5" i="20" s="1"/>
  <c r="C21" i="17"/>
  <c r="C6" i="17" s="1"/>
  <c r="O21" i="17"/>
  <c r="O6" i="17" s="1"/>
  <c r="AG6" i="17" s="1"/>
  <c r="P21" i="17"/>
  <c r="P6" i="17" s="1"/>
  <c r="AH6" i="17" s="1"/>
  <c r="D21" i="17"/>
  <c r="D6" i="17" s="1"/>
  <c r="F21" i="17"/>
  <c r="F6" i="17" s="1"/>
  <c r="Y6" i="17" s="1"/>
  <c r="N21" i="17"/>
  <c r="N6" i="17" s="1"/>
  <c r="AF6" i="17" s="1"/>
  <c r="G21" i="17"/>
  <c r="G6" i="17" s="1"/>
  <c r="Z6" i="17" s="1"/>
  <c r="E21" i="17"/>
  <c r="E6" i="17" s="1"/>
  <c r="X6" i="17" s="1"/>
  <c r="L21" i="17"/>
  <c r="L6" i="17" s="1"/>
  <c r="M21" i="17"/>
  <c r="M6" i="17" s="1"/>
  <c r="AE6" i="17" s="1"/>
  <c r="C81" i="14"/>
  <c r="C6" i="14" s="1"/>
  <c r="C20" i="14"/>
  <c r="C5" i="14" s="1"/>
  <c r="D20" i="14"/>
  <c r="D5" i="14" s="1"/>
  <c r="N5" i="14" s="1"/>
  <c r="F20" i="14"/>
  <c r="F5" i="14" s="1"/>
  <c r="P5" i="14" s="1"/>
  <c r="G20" i="14"/>
  <c r="G5" i="14" s="1"/>
  <c r="Q5" i="14" s="1"/>
  <c r="E20" i="14"/>
  <c r="E5" i="14" s="1"/>
  <c r="O5" i="14" s="1"/>
  <c r="C17" i="12"/>
  <c r="C20" i="12" s="1"/>
  <c r="C5" i="12" s="1"/>
  <c r="D18" i="12"/>
  <c r="E17" i="12"/>
  <c r="E14" i="12"/>
  <c r="E18" i="12"/>
  <c r="E16" i="12"/>
  <c r="E19" i="12"/>
  <c r="D14" i="12"/>
  <c r="D16" i="12"/>
  <c r="D17" i="12"/>
  <c r="F20" i="11"/>
  <c r="F5" i="11" s="1"/>
  <c r="P5" i="11" s="1"/>
  <c r="G20" i="11"/>
  <c r="G5" i="11" s="1"/>
  <c r="Q5" i="11" s="1"/>
  <c r="C20" i="11"/>
  <c r="C5" i="11" s="1"/>
  <c r="D20" i="11"/>
  <c r="D5" i="11" s="1"/>
  <c r="N5" i="11" s="1"/>
  <c r="E20" i="11"/>
  <c r="E5" i="11" s="1"/>
  <c r="O5" i="11" s="1"/>
  <c r="F80" i="8"/>
  <c r="F6" i="8" s="1"/>
  <c r="P6" i="8" s="1"/>
  <c r="D80" i="8"/>
  <c r="D6" i="8" s="1"/>
  <c r="N6" i="8" s="1"/>
  <c r="G6" i="8"/>
  <c r="Q6" i="8" s="1"/>
  <c r="E6" i="8"/>
  <c r="O6" i="8" s="1"/>
  <c r="G20" i="8"/>
  <c r="G5" i="8" s="1"/>
  <c r="Q5" i="8" s="1"/>
  <c r="E20" i="8"/>
  <c r="E5" i="8" s="1"/>
  <c r="O5" i="8" s="1"/>
  <c r="C20" i="8"/>
  <c r="C5" i="8" s="1"/>
  <c r="D20" i="8"/>
  <c r="D5" i="8" s="1"/>
  <c r="N5" i="8" s="1"/>
  <c r="F20" i="8"/>
  <c r="F5" i="8" s="1"/>
  <c r="P5" i="8" s="1"/>
  <c r="G20" i="7"/>
  <c r="G5" i="7" s="1"/>
  <c r="Q5" i="7" s="1"/>
  <c r="F20" i="7"/>
  <c r="F5" i="7" s="1"/>
  <c r="P5" i="7" s="1"/>
  <c r="D20" i="7"/>
  <c r="D5" i="7" s="1"/>
  <c r="N5" i="7" s="1"/>
  <c r="K8" i="1"/>
  <c r="K9" i="1"/>
  <c r="K10" i="1"/>
  <c r="K3" i="1"/>
  <c r="K4" i="1"/>
  <c r="K11" i="1"/>
  <c r="K5" i="1"/>
  <c r="K6" i="1"/>
  <c r="K12" i="1"/>
  <c r="K13" i="1"/>
  <c r="K7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50" i="1"/>
  <c r="K51" i="1"/>
  <c r="K31" i="1"/>
  <c r="K32" i="1"/>
  <c r="K33" i="1"/>
  <c r="K52" i="1"/>
  <c r="K34" i="1"/>
  <c r="K53" i="1"/>
  <c r="K35" i="1"/>
  <c r="K5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2" i="1"/>
  <c r="H20" i="24" l="1"/>
  <c r="H16" i="24"/>
  <c r="H10" i="24"/>
  <c r="H19" i="24"/>
  <c r="H15" i="24"/>
  <c r="H14" i="24"/>
  <c r="H18" i="24"/>
  <c r="H17" i="24"/>
  <c r="H13" i="24"/>
  <c r="M5" i="24"/>
  <c r="R5" i="24" s="1"/>
  <c r="I17" i="21"/>
  <c r="I14" i="21"/>
  <c r="I18" i="21"/>
  <c r="I19" i="21"/>
  <c r="M5" i="21"/>
  <c r="R5" i="21" s="1"/>
  <c r="H20" i="21"/>
  <c r="H19" i="21"/>
  <c r="H15" i="21"/>
  <c r="H14" i="21"/>
  <c r="H18" i="21"/>
  <c r="H10" i="21"/>
  <c r="H17" i="21"/>
  <c r="H13" i="21"/>
  <c r="H16" i="21"/>
  <c r="I10" i="21"/>
  <c r="I16" i="21"/>
  <c r="I15" i="21"/>
  <c r="I20" i="21"/>
  <c r="I13" i="21"/>
  <c r="M6" i="20"/>
  <c r="R6" i="20" s="1"/>
  <c r="I20" i="20"/>
  <c r="I16" i="20"/>
  <c r="I10" i="20"/>
  <c r="I19" i="20"/>
  <c r="I15" i="20"/>
  <c r="I18" i="20"/>
  <c r="I14" i="20"/>
  <c r="I17" i="20"/>
  <c r="I13" i="20"/>
  <c r="M5" i="20"/>
  <c r="R5" i="20" s="1"/>
  <c r="H20" i="20"/>
  <c r="H16" i="20"/>
  <c r="H10" i="20"/>
  <c r="H19" i="20"/>
  <c r="H15" i="20"/>
  <c r="H18" i="20"/>
  <c r="H14" i="20"/>
  <c r="H13" i="20"/>
  <c r="H17" i="20"/>
  <c r="AD6" i="17"/>
  <c r="R14" i="17"/>
  <c r="R18" i="17"/>
  <c r="R17" i="17"/>
  <c r="R16" i="17"/>
  <c r="R19" i="17"/>
  <c r="R15" i="17"/>
  <c r="R20" i="17"/>
  <c r="R11" i="17"/>
  <c r="I20" i="17"/>
  <c r="I19" i="17"/>
  <c r="I18" i="17"/>
  <c r="I17" i="17"/>
  <c r="I16" i="17"/>
  <c r="I15" i="17"/>
  <c r="I14" i="17"/>
  <c r="I11" i="17"/>
  <c r="W6" i="17"/>
  <c r="V6" i="17"/>
  <c r="AI6" i="17"/>
  <c r="M5" i="14"/>
  <c r="H13" i="14"/>
  <c r="H20" i="14"/>
  <c r="H16" i="14"/>
  <c r="H10" i="14"/>
  <c r="H17" i="14"/>
  <c r="H19" i="14"/>
  <c r="H15" i="14"/>
  <c r="H14" i="14"/>
  <c r="H18" i="14"/>
  <c r="M6" i="14"/>
  <c r="R6" i="14" s="1"/>
  <c r="I20" i="14"/>
  <c r="I16" i="14"/>
  <c r="I10" i="14"/>
  <c r="I13" i="14"/>
  <c r="I19" i="14"/>
  <c r="I15" i="14"/>
  <c r="I17" i="14"/>
  <c r="I18" i="14"/>
  <c r="I14" i="14"/>
  <c r="M5" i="11"/>
  <c r="H20" i="11"/>
  <c r="H16" i="11"/>
  <c r="H10" i="11"/>
  <c r="H19" i="11"/>
  <c r="H15" i="11"/>
  <c r="H14" i="11"/>
  <c r="H18" i="11"/>
  <c r="H17" i="11"/>
  <c r="H13" i="11"/>
  <c r="I17" i="8"/>
  <c r="R6" i="8"/>
  <c r="I15" i="8"/>
  <c r="I19" i="8"/>
  <c r="I18" i="8"/>
  <c r="H16" i="8"/>
  <c r="H10" i="8"/>
  <c r="H20" i="8"/>
  <c r="H19" i="8"/>
  <c r="H15" i="8"/>
  <c r="H14" i="8"/>
  <c r="H18" i="8"/>
  <c r="H13" i="8"/>
  <c r="H17" i="8"/>
  <c r="M5" i="8"/>
  <c r="R5" i="8" s="1"/>
  <c r="I10" i="8"/>
  <c r="I16" i="8"/>
  <c r="I14" i="8"/>
  <c r="I13" i="8"/>
  <c r="I20" i="8"/>
  <c r="M5" i="12"/>
  <c r="R5" i="7"/>
  <c r="R5" i="14"/>
  <c r="R5" i="11"/>
  <c r="N19" i="26"/>
  <c r="M19" i="26"/>
  <c r="L24" i="26"/>
  <c r="L23" i="26"/>
  <c r="K19" i="26"/>
  <c r="M24" i="26"/>
  <c r="L27" i="26"/>
  <c r="O23" i="26"/>
  <c r="M26" i="26"/>
  <c r="O20" i="26"/>
  <c r="O9" i="26"/>
  <c r="N9" i="26"/>
  <c r="L26" i="26"/>
  <c r="L21" i="26"/>
  <c r="O22" i="26"/>
  <c r="K27" i="26"/>
  <c r="O21" i="26"/>
  <c r="K14" i="26"/>
  <c r="M10" i="26"/>
  <c r="O24" i="26"/>
  <c r="K15" i="26"/>
  <c r="L8" i="26"/>
  <c r="K6" i="26"/>
  <c r="N27" i="26"/>
  <c r="O13" i="26"/>
  <c r="O10" i="26"/>
  <c r="L10" i="26"/>
  <c r="N24" i="26"/>
  <c r="M23" i="26"/>
  <c r="K12" i="26"/>
  <c r="N7" i="26"/>
  <c r="K20" i="26"/>
  <c r="N25" i="26"/>
  <c r="N20" i="26"/>
  <c r="L19" i="26"/>
  <c r="M25" i="26"/>
  <c r="O18" i="26"/>
  <c r="L12" i="26"/>
  <c r="O8" i="26"/>
  <c r="L15" i="26"/>
  <c r="M8" i="26"/>
  <c r="N6" i="26"/>
  <c r="N14" i="26"/>
  <c r="L25" i="26"/>
  <c r="K25" i="26"/>
  <c r="K10" i="26"/>
  <c r="N13" i="26"/>
  <c r="O27" i="26"/>
  <c r="O26" i="26"/>
  <c r="L7" i="26"/>
  <c r="O11" i="26"/>
  <c r="O6" i="26"/>
  <c r="L6" i="26"/>
  <c r="N12" i="26"/>
  <c r="N21" i="26"/>
  <c r="K23" i="26"/>
  <c r="O25" i="26"/>
  <c r="K22" i="26"/>
  <c r="M18" i="26"/>
  <c r="K9" i="26"/>
  <c r="M6" i="26"/>
  <c r="K7" i="26"/>
  <c r="K8" i="26"/>
  <c r="M9" i="26"/>
  <c r="M7" i="26"/>
  <c r="N15" i="26"/>
  <c r="M11" i="26"/>
  <c r="L22" i="26"/>
  <c r="N18" i="26"/>
  <c r="L11" i="26"/>
  <c r="N23" i="26"/>
  <c r="L9" i="26"/>
  <c r="K26" i="26"/>
  <c r="M21" i="26"/>
  <c r="N22" i="26"/>
  <c r="M20" i="26"/>
  <c r="L14" i="26"/>
  <c r="M22" i="26"/>
  <c r="O7" i="26"/>
  <c r="M13" i="26"/>
  <c r="O12" i="26"/>
  <c r="O15" i="26"/>
  <c r="M14" i="26"/>
  <c r="L13" i="26"/>
  <c r="M27" i="26"/>
  <c r="N10" i="26"/>
  <c r="K13" i="26"/>
  <c r="L20" i="26"/>
  <c r="N8" i="26"/>
  <c r="K18" i="26"/>
  <c r="O19" i="26"/>
  <c r="K21" i="26"/>
  <c r="N26" i="26"/>
  <c r="L18" i="26"/>
  <c r="M15" i="26"/>
  <c r="K24" i="26"/>
  <c r="N11" i="26"/>
  <c r="O14" i="26"/>
  <c r="M12" i="26"/>
  <c r="D20" i="12"/>
  <c r="D5" i="12" s="1"/>
  <c r="N5" i="12" s="1"/>
  <c r="G16" i="12"/>
  <c r="F16" i="12"/>
  <c r="F18" i="12"/>
  <c r="G18" i="12"/>
  <c r="E15" i="12"/>
  <c r="E10" i="12"/>
  <c r="E7" i="12" s="1"/>
  <c r="O7" i="12" s="1"/>
  <c r="F19" i="12"/>
  <c r="G19" i="12"/>
  <c r="F14" i="12"/>
  <c r="G14" i="12"/>
  <c r="E13" i="12"/>
  <c r="G17" i="12"/>
  <c r="F17" i="12"/>
  <c r="AA6" i="17" l="1"/>
  <c r="E20" i="12"/>
  <c r="E5" i="12" s="1"/>
  <c r="G10" i="12"/>
  <c r="G7" i="12" s="1"/>
  <c r="Q7" i="12" s="1"/>
  <c r="F10" i="12"/>
  <c r="F7" i="12" s="1"/>
  <c r="P7" i="12" s="1"/>
  <c r="R7" i="12" s="1"/>
  <c r="F15" i="12"/>
  <c r="G15" i="12"/>
  <c r="F13" i="12"/>
  <c r="G13" i="12"/>
  <c r="O5" i="12" l="1"/>
  <c r="H13" i="12"/>
  <c r="F20" i="12"/>
  <c r="F5" i="12" s="1"/>
  <c r="H15" i="12" s="1"/>
  <c r="G20" i="12"/>
  <c r="G5" i="12" s="1"/>
  <c r="Q5" i="12" s="1"/>
  <c r="R5" i="12" l="1"/>
  <c r="P5" i="12"/>
  <c r="H10" i="12"/>
  <c r="H16" i="12"/>
  <c r="H17" i="12"/>
  <c r="H20" i="12"/>
  <c r="H18" i="12"/>
  <c r="H14" i="12"/>
  <c r="H19" i="12"/>
</calcChain>
</file>

<file path=xl/sharedStrings.xml><?xml version="1.0" encoding="utf-8"?>
<sst xmlns="http://schemas.openxmlformats.org/spreadsheetml/2006/main" count="3962" uniqueCount="179">
  <si>
    <t>Innpower Corporation</t>
  </si>
  <si>
    <t>Bluewater Power Distribution Corporation</t>
  </si>
  <si>
    <t>Capital Additions
2021 Yearbook (50M-150M)</t>
  </si>
  <si>
    <t>Niagara-on-the-Lake Hydro Inc.</t>
  </si>
  <si>
    <t>Brantford Power Inc.</t>
  </si>
  <si>
    <t>Lakeland Power Distribution Ltd.</t>
  </si>
  <si>
    <t>PUC Distribution Inc.</t>
  </si>
  <si>
    <t>Welland Hydro-Electric System Corp.</t>
  </si>
  <si>
    <t>North Bay Hydro Distribution Limited</t>
  </si>
  <si>
    <t>Festival Hydro Inc.</t>
  </si>
  <si>
    <t>Greater Sudbury Hydro Inc.</t>
  </si>
  <si>
    <t>Kingston Hydro Corporation</t>
  </si>
  <si>
    <t>Westario Power Inc.</t>
  </si>
  <si>
    <t>ERTH Power Corporation</t>
  </si>
  <si>
    <t>Halton Hills Hydro Inc.</t>
  </si>
  <si>
    <t>Essex Powerlines Corporation</t>
  </si>
  <si>
    <t>London Hydro Inc.</t>
  </si>
  <si>
    <t>Canadian Niagara Power Inc.</t>
  </si>
  <si>
    <t>PEG</t>
  </si>
  <si>
    <t>Alectra Utilities Corporation</t>
  </si>
  <si>
    <t>Stretch Factor = 0.30%
Group III</t>
  </si>
  <si>
    <t>Atikokan Hydro</t>
  </si>
  <si>
    <t>Elexicon Energy Inc.</t>
  </si>
  <si>
    <t>ENWIN Utilities Ltd.</t>
  </si>
  <si>
    <t>Entegrus Powerlines Inc.</t>
  </si>
  <si>
    <t>Centre Wellington Hydro</t>
  </si>
  <si>
    <t>Oakville Hydro Electricity Distribution Inc.</t>
  </si>
  <si>
    <t>Oshawa PUC Networks Inc.</t>
  </si>
  <si>
    <t>Burlington Hydro Inc.</t>
  </si>
  <si>
    <t>Festival Hydro</t>
  </si>
  <si>
    <t>Milton Hydro Distribution Inc.</t>
  </si>
  <si>
    <t>Fort Frances Power Corporation</t>
  </si>
  <si>
    <t>Kitchener-Wilmot Hydro Inc.</t>
  </si>
  <si>
    <t>Synergy North Corporation</t>
  </si>
  <si>
    <t>InnPower Corporation</t>
  </si>
  <si>
    <t>Newmarket-Tay Power Distribution Ltd.</t>
  </si>
  <si>
    <t>Niagara Peninsula Energy</t>
  </si>
  <si>
    <t>Oakville Hydro Electricity  Distribution Inc.</t>
  </si>
  <si>
    <t>Renfrew Hydro</t>
  </si>
  <si>
    <t>Synergy North</t>
  </si>
  <si>
    <t>Tilsonburg Hydro</t>
  </si>
  <si>
    <t xml:space="preserve">Waterloo North Hydro Inc. </t>
  </si>
  <si>
    <t>Wellington North Power</t>
  </si>
  <si>
    <t>Westario Power</t>
  </si>
  <si>
    <t>Geographic Area</t>
  </si>
  <si>
    <t>Espanola Regional Hydro Distribution Corporation</t>
  </si>
  <si>
    <t>Atikokan Hydro Inc.</t>
  </si>
  <si>
    <t>Wasaga Distribution Inc.</t>
  </si>
  <si>
    <t>EPCOR Electricity Distribution Ontario Inc.</t>
  </si>
  <si>
    <t>Energy Plus Inc.</t>
  </si>
  <si>
    <t>Niagara Peninsula Energy Inc.</t>
  </si>
  <si>
    <t>Waterloo North Hydro Inc.</t>
  </si>
  <si>
    <t>Algoma Power Inc.</t>
  </si>
  <si>
    <t>Bluewater Power Distribution</t>
  </si>
  <si>
    <t xml:space="preserve">Brantford Power </t>
  </si>
  <si>
    <t>Greater Sudbury Hydro</t>
  </si>
  <si>
    <t>North Bay Hydro Distribution</t>
  </si>
  <si>
    <t>PUC Distribution</t>
  </si>
  <si>
    <t>Customer Numbers</t>
  </si>
  <si>
    <t>Gross Capital Additions</t>
  </si>
  <si>
    <t>Cooperative Hydro Embrun Inc.</t>
  </si>
  <si>
    <t>Hydro Hawkesbury Inc.</t>
  </si>
  <si>
    <t>Hydro 2000 Inc.</t>
  </si>
  <si>
    <t>Centre Wellington Hydro Ltd.</t>
  </si>
  <si>
    <t>Renfrew Hydro Inc.</t>
  </si>
  <si>
    <t>Chapleau Public Utilities Corporation</t>
  </si>
  <si>
    <t>Wellington North Power Inc.</t>
  </si>
  <si>
    <t>Orangeville Hydro Limited</t>
  </si>
  <si>
    <t>Rideau St. Lawrence Distribution Inc.</t>
  </si>
  <si>
    <t>E.L.K. Energy Inc.</t>
  </si>
  <si>
    <t>Tillsonburg Hydro Inc.</t>
  </si>
  <si>
    <t>Lakefront Utilities Inc.</t>
  </si>
  <si>
    <t>Northern Ontario Wires Inc.</t>
  </si>
  <si>
    <t>Ottawa River Power Corporation</t>
  </si>
  <si>
    <t>Grimsby Power Incorporated</t>
  </si>
  <si>
    <t>Hearst Power Distribution Company Limited</t>
  </si>
  <si>
    <t>Sioux Lookout Hydro Inc.</t>
  </si>
  <si>
    <t>Toronto Hydro-Electric System Limited</t>
  </si>
  <si>
    <t>Hydro Ottawa Limited</t>
  </si>
  <si>
    <t>Hydro One Networks Inc.</t>
  </si>
  <si>
    <t>Sum of Total_Customers_or_Connections</t>
  </si>
  <si>
    <t>2022 to 2024 Forecasted Results</t>
  </si>
  <si>
    <t>RESULTS USING NET CAPITAL ACTUALS IN BENCHMARKING MODEL</t>
  </si>
  <si>
    <t>Total Costs from Benchmarking</t>
  </si>
  <si>
    <t>Actual Cost from Benchmarking Model</t>
  </si>
  <si>
    <t>Total OM&amp;A Costs</t>
  </si>
  <si>
    <t>Operations</t>
  </si>
  <si>
    <t>Maintenance</t>
  </si>
  <si>
    <t>Billing and Collecting</t>
  </si>
  <si>
    <t>Community Relations</t>
  </si>
  <si>
    <t>Administrative and General</t>
  </si>
  <si>
    <t>Total</t>
  </si>
  <si>
    <t>PP&amp;E Costs</t>
  </si>
  <si>
    <t>PP&amp;E Amount</t>
  </si>
  <si>
    <t>Depreciation</t>
  </si>
  <si>
    <t>Contributed Capital filed as 1995</t>
  </si>
  <si>
    <t>Made adjustment for capital contributions reported in 1995 in RRR</t>
  </si>
  <si>
    <t>Adjusted Total</t>
  </si>
  <si>
    <t>Customer Class</t>
  </si>
  <si>
    <t xml:space="preserve">Residential </t>
  </si>
  <si>
    <t>GS&lt;50 kW</t>
  </si>
  <si>
    <t>GS 50 to 4999 kW</t>
  </si>
  <si>
    <t>Sentinel Lighting</t>
  </si>
  <si>
    <t>Street Lighting</t>
  </si>
  <si>
    <t>Unmetered Scattered Load</t>
  </si>
  <si>
    <t>Embedded Distributor</t>
  </si>
  <si>
    <t>New Class</t>
  </si>
  <si>
    <t>TOTAL</t>
  </si>
  <si>
    <t>Number of Residential, GS&lt;50 &amp; GS&gt;50</t>
  </si>
  <si>
    <t>Cost per Customer</t>
  </si>
  <si>
    <t>Assumes Residential, GS&lt;50 &amp; GS&gt;50</t>
  </si>
  <si>
    <t>Km of Line</t>
  </si>
  <si>
    <t>Cost per km of Line</t>
  </si>
  <si>
    <t>Assumes no change in km of Line from 2022-2024</t>
  </si>
  <si>
    <t>OM&amp;A per Customer</t>
  </si>
  <si>
    <t>PPE per Customer</t>
  </si>
  <si>
    <t>Adjusted PPE per Customer</t>
  </si>
  <si>
    <t>Scheduled Appointments Met on Time</t>
  </si>
  <si>
    <t>Five Year Peer Group Average</t>
  </si>
  <si>
    <t>Five Year Provincial Average</t>
  </si>
  <si>
    <t>5-Year Average</t>
  </si>
  <si>
    <t>Peer Group Average</t>
  </si>
  <si>
    <t>Provincial Average</t>
  </si>
  <si>
    <t>InnPower</t>
  </si>
  <si>
    <t>INNPOWER CORPORATION</t>
  </si>
  <si>
    <t>PEER GROUP</t>
  </si>
  <si>
    <t>PROVINCE</t>
  </si>
  <si>
    <t>New Residential and Small Business Connected on Time</t>
  </si>
  <si>
    <t xml:space="preserve"> </t>
  </si>
  <si>
    <t>Telephone Calls Answered on Time</t>
  </si>
  <si>
    <t>Billing Accuracy</t>
  </si>
  <si>
    <t>Energy+ Inc.</t>
  </si>
  <si>
    <t>EnWin Utilities Ltd.</t>
  </si>
  <si>
    <t>Hydro One Remote Communities Inc.</t>
  </si>
  <si>
    <t>Level of Public Awareness</t>
  </si>
  <si>
    <t>System Reliability</t>
  </si>
  <si>
    <t>SAIDI</t>
  </si>
  <si>
    <t>SAIFI</t>
  </si>
  <si>
    <t>Average Number of Hours that Power to a Customer is Interrupted</t>
  </si>
  <si>
    <t>Average Number of Times that Power to a Customer is Interrupted</t>
  </si>
  <si>
    <t>Target</t>
  </si>
  <si>
    <t>Total Cost per Customer</t>
  </si>
  <si>
    <t>COLLUS PowerStream Corp.</t>
  </si>
  <si>
    <t>Erie Thames Powerlines Corporation</t>
  </si>
  <si>
    <t>Guelph Hydro Electric Systems Inc.</t>
  </si>
  <si>
    <t>Kenora Hydro Electric Corporation Ltd.</t>
  </si>
  <si>
    <t>Midland Power Utility Corporation</t>
  </si>
  <si>
    <t>Niagara-On-The-Lake Hydro Inc.</t>
  </si>
  <si>
    <t>Orillia Power Distribution Corporation</t>
  </si>
  <si>
    <t>Peterborough Distribution Incorporated</t>
  </si>
  <si>
    <t>St. Thomas Energy Inc.</t>
  </si>
  <si>
    <t>Thunder Bay Hydro Electricity Distribution Inc.</t>
  </si>
  <si>
    <t>Veridian Connections Inc.</t>
  </si>
  <si>
    <t>West Coast Huron Energy Inc.</t>
  </si>
  <si>
    <t>Whitby Hydro Electric Corporation</t>
  </si>
  <si>
    <t>Total Cost per Km of Line</t>
  </si>
  <si>
    <t>Gross Property, Plant and Equipment</t>
  </si>
  <si>
    <t>Net Property, Plant and Equipment</t>
  </si>
  <si>
    <t>SAIFI by Cause Code</t>
  </si>
  <si>
    <t xml:space="preserve">% Breakdown of Cause Code </t>
  </si>
  <si>
    <t>Unknown/Other</t>
  </si>
  <si>
    <t>Scheduled Outage</t>
  </si>
  <si>
    <t>Loss of Supply</t>
  </si>
  <si>
    <t>Tree Contacts</t>
  </si>
  <si>
    <t>Lightning</t>
  </si>
  <si>
    <t>Defective Equipment</t>
  </si>
  <si>
    <t>Adverse Weather</t>
  </si>
  <si>
    <t>Adverse Environment</t>
  </si>
  <si>
    <t>Human Element</t>
  </si>
  <si>
    <t>Foreign Interference</t>
  </si>
  <si>
    <t>PROVINCIAL AVERAGE</t>
  </si>
  <si>
    <t>SAIDI by Cause Code</t>
  </si>
  <si>
    <t>Net Income (Loss) per Customer</t>
  </si>
  <si>
    <t>Distribution Revenue per Customer</t>
  </si>
  <si>
    <t>Average Cost of Power &amp; Related Cost per Customer</t>
  </si>
  <si>
    <t>Net PP&amp;E per Customer</t>
  </si>
  <si>
    <t>Unitized Statistics</t>
  </si>
  <si>
    <t>Number of Customers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</si>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</sst>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_-* #,##0.000_-;\-* #,##0.0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/>
    <xf numFmtId="166" fontId="0" fillId="0" borderId="0" xfId="1" applyFont="1"/>
    <xf numFmtId="0" fontId="0" fillId="0" borderId="0" xfId="0" applyAlignment="1">
      <alignment horizontal="center"/>
    </xf>
    <xf numFmtId="166" fontId="0" fillId="2" borderId="0" xfId="1" applyFont="1" applyFill="1"/>
    <xf numFmtId="166" fontId="0" fillId="0" borderId="0" xfId="1" applyFont="1" applyFill="1"/>
    <xf numFmtId="0" fontId="3" fillId="0" borderId="0" xfId="0" applyFont="1"/>
    <xf numFmtId="3" fontId="0" fillId="0" borderId="0" xfId="0" applyNumberFormat="1"/>
    <xf numFmtId="0" fontId="0" fillId="3" borderId="0" xfId="0" applyFill="1"/>
    <xf numFmtId="167" fontId="0" fillId="0" borderId="0" xfId="0" applyNumberFormat="1"/>
    <xf numFmtId="166" fontId="0" fillId="3" borderId="0" xfId="1" applyFont="1" applyFill="1"/>
    <xf numFmtId="0" fontId="3" fillId="3" borderId="0" xfId="0" applyFont="1" applyFill="1"/>
    <xf numFmtId="0" fontId="0" fillId="6" borderId="0" xfId="0" applyFill="1"/>
    <xf numFmtId="166" fontId="0" fillId="6" borderId="0" xfId="1" applyFont="1" applyFill="1"/>
    <xf numFmtId="166" fontId="0" fillId="7" borderId="0" xfId="1" applyFont="1" applyFill="1"/>
    <xf numFmtId="0" fontId="0" fillId="7" borderId="0" xfId="0" applyFill="1"/>
    <xf numFmtId="0" fontId="0" fillId="8" borderId="0" xfId="0" applyFill="1"/>
    <xf numFmtId="166" fontId="0" fillId="8" borderId="0" xfId="1" applyFont="1" applyFill="1"/>
    <xf numFmtId="9" fontId="0" fillId="0" borderId="0" xfId="3" applyFont="1"/>
    <xf numFmtId="2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10" fontId="2" fillId="0" borderId="3" xfId="0" applyNumberFormat="1" applyFont="1" applyBorder="1"/>
    <xf numFmtId="0" fontId="2" fillId="0" borderId="0" xfId="0" applyFont="1" applyAlignment="1">
      <alignment horizontal="center"/>
    </xf>
    <xf numFmtId="10" fontId="2" fillId="0" borderId="3" xfId="3" applyNumberFormat="1" applyFont="1" applyBorder="1"/>
    <xf numFmtId="0" fontId="2" fillId="5" borderId="0" xfId="0" applyFont="1" applyFill="1"/>
    <xf numFmtId="0" fontId="2" fillId="0" borderId="1" xfId="0" applyFont="1" applyBorder="1"/>
    <xf numFmtId="166" fontId="2" fillId="0" borderId="3" xfId="1" applyFont="1" applyBorder="1"/>
    <xf numFmtId="0" fontId="2" fillId="5" borderId="0" xfId="0" applyFont="1" applyFill="1" applyAlignment="1">
      <alignment horizontal="center"/>
    </xf>
    <xf numFmtId="0" fontId="2" fillId="0" borderId="0" xfId="0" applyFont="1"/>
    <xf numFmtId="166" fontId="2" fillId="0" borderId="0" xfId="1" applyFont="1" applyBorder="1"/>
    <xf numFmtId="166" fontId="2" fillId="0" borderId="3" xfId="3" applyNumberFormat="1" applyFont="1" applyBorder="1"/>
    <xf numFmtId="3" fontId="2" fillId="0" borderId="0" xfId="0" applyNumberFormat="1" applyFont="1"/>
    <xf numFmtId="169" fontId="0" fillId="0" borderId="0" xfId="1" applyNumberFormat="1" applyFont="1"/>
    <xf numFmtId="0" fontId="2" fillId="0" borderId="1" xfId="0" applyFont="1" applyBorder="1" applyAlignment="1">
      <alignment horizontal="center" wrapText="1"/>
    </xf>
    <xf numFmtId="166" fontId="0" fillId="0" borderId="0" xfId="0" applyNumberFormat="1"/>
    <xf numFmtId="2" fontId="0" fillId="4" borderId="0" xfId="0" applyNumberFormat="1" applyFill="1"/>
    <xf numFmtId="0" fontId="0" fillId="4" borderId="0" xfId="0" applyFill="1"/>
    <xf numFmtId="0" fontId="0" fillId="5" borderId="2" xfId="0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2" xfId="0" applyBorder="1" applyAlignment="1">
      <alignment vertical="center"/>
    </xf>
    <xf numFmtId="2" fontId="0" fillId="4" borderId="0" xfId="0" applyNumberFormat="1" applyFill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0" fillId="4" borderId="0" xfId="3" applyNumberFormat="1" applyFont="1" applyFill="1"/>
    <xf numFmtId="10" fontId="0" fillId="0" borderId="0" xfId="3" applyNumberFormat="1" applyFont="1" applyFill="1"/>
    <xf numFmtId="166" fontId="0" fillId="0" borderId="2" xfId="1" applyFont="1" applyBorder="1" applyAlignment="1">
      <alignment horizontal="center" vertical="center"/>
    </xf>
    <xf numFmtId="166" fontId="4" fillId="0" borderId="2" xfId="1" applyFont="1" applyBorder="1" applyAlignment="1">
      <alignment horizontal="center" vertical="center"/>
    </xf>
    <xf numFmtId="168" fontId="0" fillId="0" borderId="2" xfId="2" applyNumberFormat="1" applyFont="1" applyBorder="1" applyAlignment="1">
      <alignment horizontal="center" vertical="center"/>
    </xf>
    <xf numFmtId="168" fontId="4" fillId="0" borderId="2" xfId="2" applyNumberFormat="1" applyFont="1" applyBorder="1" applyAlignment="1">
      <alignment horizontal="center" vertical="center"/>
    </xf>
    <xf numFmtId="3" fontId="2" fillId="4" borderId="0" xfId="0" applyNumberFormat="1" applyFont="1" applyFill="1"/>
    <xf numFmtId="10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0" fontId="0" fillId="4" borderId="0" xfId="0" applyNumberFormat="1" applyFill="1"/>
    <xf numFmtId="0" fontId="2" fillId="4" borderId="0" xfId="0" applyFont="1" applyFill="1" applyAlignment="1">
      <alignment horizontal="center"/>
    </xf>
    <xf numFmtId="10" fontId="2" fillId="4" borderId="0" xfId="3" applyNumberFormat="1" applyFont="1" applyFill="1" applyBorder="1"/>
    <xf numFmtId="10" fontId="2" fillId="4" borderId="0" xfId="0" applyNumberFormat="1" applyFont="1" applyFill="1"/>
    <xf numFmtId="166" fontId="2" fillId="0" borderId="0" xfId="1" applyFont="1" applyAlignment="1">
      <alignment horizontal="center"/>
    </xf>
    <xf numFmtId="166" fontId="0" fillId="4" borderId="0" xfId="1" applyFont="1" applyFill="1"/>
    <xf numFmtId="166" fontId="2" fillId="4" borderId="0" xfId="1" applyFont="1" applyFill="1" applyAlignment="1">
      <alignment horizontal="center"/>
    </xf>
    <xf numFmtId="166" fontId="2" fillId="4" borderId="0" xfId="1" applyFont="1" applyFill="1" applyBorder="1"/>
    <xf numFmtId="167" fontId="0" fillId="0" borderId="0" xfId="1" applyNumberFormat="1" applyFont="1"/>
    <xf numFmtId="167" fontId="2" fillId="0" borderId="0" xfId="1" applyNumberFormat="1" applyFont="1"/>
    <xf numFmtId="167" fontId="0" fillId="0" borderId="0" xfId="1" applyNumberFormat="1" applyFont="1" applyFill="1"/>
    <xf numFmtId="2" fontId="2" fillId="0" borderId="1" xfId="0" applyNumberFormat="1" applyFont="1" applyBorder="1" applyAlignment="1">
      <alignment horizontal="center"/>
    </xf>
    <xf numFmtId="165" fontId="4" fillId="0" borderId="2" xfId="2" applyFont="1" applyBorder="1" applyAlignment="1">
      <alignment horizontal="center" vertical="center"/>
    </xf>
    <xf numFmtId="165" fontId="0" fillId="0" borderId="2" xfId="2" applyFont="1" applyBorder="1" applyAlignment="1">
      <alignment horizontal="center" vertical="center"/>
    </xf>
    <xf numFmtId="165" fontId="0" fillId="0" borderId="2" xfId="2" applyFont="1" applyBorder="1" applyAlignment="1">
      <alignment vertical="center"/>
    </xf>
    <xf numFmtId="0" fontId="2" fillId="10" borderId="0" xfId="0" applyFont="1" applyFill="1"/>
    <xf numFmtId="167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3" xfId="1" applyNumberFormat="1" applyFont="1" applyBorder="1"/>
    <xf numFmtId="9" fontId="0" fillId="4" borderId="0" xfId="3" applyFont="1" applyFill="1"/>
    <xf numFmtId="9" fontId="2" fillId="0" borderId="0" xfId="3" applyFont="1" applyAlignment="1">
      <alignment horizontal="center"/>
    </xf>
    <xf numFmtId="166" fontId="0" fillId="0" borderId="3" xfId="1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168" fontId="0" fillId="0" borderId="0" xfId="2" applyNumberFormat="1" applyFont="1"/>
    <xf numFmtId="0" fontId="2" fillId="0" borderId="3" xfId="0" applyFont="1" applyBorder="1"/>
    <xf numFmtId="168" fontId="2" fillId="0" borderId="3" xfId="2" applyNumberFormat="1" applyFont="1" applyBorder="1"/>
    <xf numFmtId="168" fontId="2" fillId="3" borderId="0" xfId="2" applyNumberFormat="1" applyFont="1" applyFill="1"/>
    <xf numFmtId="166" fontId="0" fillId="0" borderId="0" xfId="1" applyFont="1" applyBorder="1"/>
    <xf numFmtId="0" fontId="2" fillId="12" borderId="0" xfId="0" applyFont="1" applyFill="1"/>
    <xf numFmtId="167" fontId="2" fillId="12" borderId="0" xfId="1" applyNumberFormat="1" applyFont="1" applyFill="1" applyBorder="1"/>
    <xf numFmtId="0" fontId="0" fillId="0" borderId="4" xfId="0" applyBorder="1"/>
    <xf numFmtId="0" fontId="0" fillId="0" borderId="5" xfId="0" applyBorder="1"/>
    <xf numFmtId="167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168" fontId="2" fillId="10" borderId="0" xfId="2" applyNumberFormat="1" applyFont="1" applyFill="1" applyBorder="1"/>
    <xf numFmtId="168" fontId="2" fillId="3" borderId="0" xfId="2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6" fontId="0" fillId="0" borderId="1" xfId="1" applyFont="1" applyBorder="1"/>
    <xf numFmtId="0" fontId="0" fillId="0" borderId="10" xfId="0" applyBorder="1"/>
    <xf numFmtId="166" fontId="0" fillId="0" borderId="5" xfId="1" applyFont="1" applyBorder="1"/>
    <xf numFmtId="0" fontId="2" fillId="10" borderId="3" xfId="0" applyFont="1" applyFill="1" applyBorder="1"/>
    <xf numFmtId="168" fontId="2" fillId="10" borderId="3" xfId="2" applyNumberFormat="1" applyFont="1" applyFill="1" applyBorder="1"/>
    <xf numFmtId="168" fontId="2" fillId="3" borderId="3" xfId="2" applyNumberFormat="1" applyFont="1" applyFill="1" applyBorder="1"/>
    <xf numFmtId="165" fontId="2" fillId="3" borderId="0" xfId="2" applyFont="1" applyFill="1" applyBorder="1"/>
    <xf numFmtId="168" fontId="0" fillId="13" borderId="0" xfId="2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1" applyFont="1" applyAlignment="1">
      <alignment horizontal="center" vertical="center" wrapText="1"/>
    </xf>
    <xf numFmtId="0" fontId="7" fillId="11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017F754-69B5-4EF6-B150-08707448EF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Appt Met'!$C$4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Met'!$C$10,'1 Appt Met'!$C$13:$C$19)</c:f>
              <c:numCache>
                <c:formatCode>0.00%</c:formatCode>
                <c:ptCount val="8"/>
                <c:pt idx="0">
                  <c:v>1</c:v>
                </c:pt>
                <c:pt idx="1">
                  <c:v>0.99409446716308592</c:v>
                </c:pt>
                <c:pt idx="2">
                  <c:v>0.99920212786865203</c:v>
                </c:pt>
                <c:pt idx="3">
                  <c:v>1</c:v>
                </c:pt>
                <c:pt idx="4">
                  <c:v>1</c:v>
                </c:pt>
                <c:pt idx="5">
                  <c:v>0.99588478088378907</c:v>
                </c:pt>
                <c:pt idx="6">
                  <c:v>0.99062499999999998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7-438B-BC60-DDD67C0F86DA}"/>
            </c:ext>
          </c:extLst>
        </c:ser>
        <c:ser>
          <c:idx val="1"/>
          <c:order val="1"/>
          <c:tx>
            <c:strRef>
              <c:f>'1 Appt Met'!$D$4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Met'!$D$10,'1 Appt Met'!$D$13:$D$19)</c:f>
              <c:numCache>
                <c:formatCode>0.00%</c:formatCode>
                <c:ptCount val="8"/>
                <c:pt idx="0">
                  <c:v>0.99511001586914105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0.99875625610351604</c:v>
                </c:pt>
                <c:pt idx="5">
                  <c:v>0.99523811340332002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D7-438B-BC60-DDD67C0F86DA}"/>
            </c:ext>
          </c:extLst>
        </c:ser>
        <c:ser>
          <c:idx val="2"/>
          <c:order val="2"/>
          <c:tx>
            <c:strRef>
              <c:f>'1 Appt Met'!$E$4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Met'!$E$10,'1 Appt Met'!$E$13:$E$19)</c:f>
              <c:numCache>
                <c:formatCode>0.00%</c:formatCode>
                <c:ptCount val="8"/>
                <c:pt idx="0">
                  <c:v>0.98400001525878911</c:v>
                </c:pt>
                <c:pt idx="1">
                  <c:v>1</c:v>
                </c:pt>
                <c:pt idx="2">
                  <c:v>0.98646034240722702</c:v>
                </c:pt>
                <c:pt idx="3">
                  <c:v>1</c:v>
                </c:pt>
                <c:pt idx="4">
                  <c:v>0.99824249267578091</c:v>
                </c:pt>
                <c:pt idx="5">
                  <c:v>0.99732620239257797</c:v>
                </c:pt>
                <c:pt idx="6">
                  <c:v>1</c:v>
                </c:pt>
                <c:pt idx="7">
                  <c:v>0.97659294128417995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D7-438B-BC60-DDD67C0F86DA}"/>
            </c:ext>
          </c:extLst>
        </c:ser>
        <c:ser>
          <c:idx val="3"/>
          <c:order val="3"/>
          <c:tx>
            <c:strRef>
              <c:f>'1 Appt Met'!$F$4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Met'!$F$10,'1 Appt Met'!$F$13:$F$19)</c:f>
              <c:numCache>
                <c:formatCode>0.00%</c:formatCode>
                <c:ptCount val="8"/>
                <c:pt idx="0">
                  <c:v>0.87206268310546908</c:v>
                </c:pt>
                <c:pt idx="1">
                  <c:v>0.997226104736328</c:v>
                </c:pt>
                <c:pt idx="2">
                  <c:v>0.98480789184570294</c:v>
                </c:pt>
                <c:pt idx="3">
                  <c:v>1</c:v>
                </c:pt>
                <c:pt idx="4">
                  <c:v>1</c:v>
                </c:pt>
                <c:pt idx="5">
                  <c:v>0.98681320210429702</c:v>
                </c:pt>
                <c:pt idx="6">
                  <c:v>1</c:v>
                </c:pt>
                <c:pt idx="7">
                  <c:v>0.99982223510742196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7-438B-BC60-DDD67C0F86DA}"/>
            </c:ext>
          </c:extLst>
        </c:ser>
        <c:ser>
          <c:idx val="4"/>
          <c:order val="4"/>
          <c:tx>
            <c:strRef>
              <c:f>'1 Appt Met'!$G$4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Met'!$G$10,'1 Appt Met'!$G$13:$G$19)</c:f>
              <c:numCache>
                <c:formatCode>0.00%</c:formatCode>
                <c:ptCount val="8"/>
                <c:pt idx="0">
                  <c:v>0.9350282287597661</c:v>
                </c:pt>
                <c:pt idx="1">
                  <c:v>0.99823944091796901</c:v>
                </c:pt>
                <c:pt idx="2">
                  <c:v>0.97617156982421904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0.99029129028320295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D7-438B-BC60-DDD67C0F8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</c:barChart>
      <c:lineChart>
        <c:grouping val="standard"/>
        <c:varyColors val="0"/>
        <c:ser>
          <c:idx val="6"/>
          <c:order val="6"/>
          <c:tx>
            <c:strRef>
              <c:f>'1 Appt Met'!$I$4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Met'!$I$10,'1 Appt Met'!$I$13:$I$19)</c:f>
              <c:numCache>
                <c:formatCode>0.00%</c:formatCode>
                <c:ptCount val="8"/>
                <c:pt idx="0">
                  <c:v>0.97184589938328314</c:v>
                </c:pt>
                <c:pt idx="1">
                  <c:v>0.97184589938328314</c:v>
                </c:pt>
                <c:pt idx="2">
                  <c:v>0.97184589938328314</c:v>
                </c:pt>
                <c:pt idx="3">
                  <c:v>0.97184589938328314</c:v>
                </c:pt>
                <c:pt idx="4">
                  <c:v>0.97184589938328314</c:v>
                </c:pt>
                <c:pt idx="5">
                  <c:v>0.97184589938328314</c:v>
                </c:pt>
                <c:pt idx="6">
                  <c:v>0.97184589938328314</c:v>
                </c:pt>
                <c:pt idx="7">
                  <c:v>0.97184589938328314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D7-438B-BC60-DDD67C0F8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Appt Met'!$H$4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Appt Met'!$B$10,'1 Appt Met'!$B$13:$B$19)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Appt Met'!$H$10,'1 Appt Met'!$H$13:$H$19)</c:f>
              <c:numCache>
                <c:formatCode>0.00%</c:formatCode>
                <c:ptCount val="8"/>
                <c:pt idx="0">
                  <c:v>0.99616555597146461</c:v>
                </c:pt>
                <c:pt idx="1">
                  <c:v>0.99616555597146461</c:v>
                </c:pt>
                <c:pt idx="2">
                  <c:v>0.99616555597146461</c:v>
                </c:pt>
                <c:pt idx="3">
                  <c:v>0.99616555597146461</c:v>
                </c:pt>
                <c:pt idx="4">
                  <c:v>0.99616555597146461</c:v>
                </c:pt>
                <c:pt idx="5">
                  <c:v>0.99616555597146461</c:v>
                </c:pt>
                <c:pt idx="6">
                  <c:v>0.99616555597146461</c:v>
                </c:pt>
                <c:pt idx="7">
                  <c:v>0.99616555597146461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D7-438B-BC60-DDD67C0F8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5.000000000000001E-2"/>
      </c:valAx>
      <c:valAx>
        <c:axId val="104944215"/>
        <c:scaling>
          <c:orientation val="minMax"/>
          <c:min val="0.8"/>
        </c:scaling>
        <c:delete val="1"/>
        <c:axPos val="r"/>
        <c:numFmt formatCode="0.00%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Pub Awar'!$B$5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Pub Awar'!$C$4:$G$4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Pub Awar'!$C$5:$G$5</c:f>
              <c:numCache>
                <c:formatCode>0.00%</c:formatCode>
                <c:ptCount val="5"/>
                <c:pt idx="0">
                  <c:v>0.83914285714285719</c:v>
                </c:pt>
                <c:pt idx="1">
                  <c:v>0.84014285714285719</c:v>
                </c:pt>
                <c:pt idx="2">
                  <c:v>0.83585714285714285</c:v>
                </c:pt>
                <c:pt idx="3">
                  <c:v>0.83583322308020436</c:v>
                </c:pt>
                <c:pt idx="4">
                  <c:v>0.83440430605539029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F-4A37-9FC6-2A38CA5FD8D8}"/>
            </c:ext>
          </c:extLst>
        </c:ser>
        <c:ser>
          <c:idx val="1"/>
          <c:order val="1"/>
          <c:tx>
            <c:strRef>
              <c:f>'1 Pub Awar'!$B$6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Pub Awar'!$C$4:$G$4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Pub Awar'!$C$6:$G$6</c:f>
              <c:numCache>
                <c:formatCode>0.00%</c:formatCode>
                <c:ptCount val="5"/>
                <c:pt idx="0">
                  <c:v>0.82711034482758639</c:v>
                </c:pt>
                <c:pt idx="1">
                  <c:v>0.81877068965517252</c:v>
                </c:pt>
                <c:pt idx="2">
                  <c:v>0.8193017241379309</c:v>
                </c:pt>
                <c:pt idx="3">
                  <c:v>0.82254620397136491</c:v>
                </c:pt>
                <c:pt idx="4">
                  <c:v>0.82184947885224091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F-4A37-9FC6-2A38CA5FD8D8}"/>
            </c:ext>
          </c:extLst>
        </c:ser>
        <c:ser>
          <c:idx val="2"/>
          <c:order val="2"/>
          <c:tx>
            <c:strRef>
              <c:f>'1 Pub Awar'!$B$7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Pub Awar'!$C$4:$G$4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Pub Awar'!$C$7:$G$7</c:f>
              <c:numCache>
                <c:formatCode>0.00%</c:formatCode>
                <c:ptCount val="5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F-4A37-9FC6-2A38CA5F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0.88000000000000012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Reliability'!$C$5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Reliability'!$C$11,'1 Reliability'!$C$14:$C$20)</c:f>
              <c:numCache>
                <c:formatCode>_-* #,##0.00_-;\-* #,##0.00_-;_-* "-"??_-;_-@_-</c:formatCode>
                <c:ptCount val="8"/>
                <c:pt idx="0">
                  <c:v>1.7749999999999997</c:v>
                </c:pt>
                <c:pt idx="1">
                  <c:v>1.8599999999999999</c:v>
                </c:pt>
                <c:pt idx="2">
                  <c:v>1.8130000000000002</c:v>
                </c:pt>
                <c:pt idx="3">
                  <c:v>0.74199999999999999</c:v>
                </c:pt>
                <c:pt idx="4">
                  <c:v>0.85</c:v>
                </c:pt>
                <c:pt idx="5">
                  <c:v>1.4129999999999998</c:v>
                </c:pt>
                <c:pt idx="6">
                  <c:v>2.1680000000000001</c:v>
                </c:pt>
                <c:pt idx="7">
                  <c:v>0.96500000000000008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6-4B67-BA4D-F555102559B7}"/>
            </c:ext>
          </c:extLst>
        </c:ser>
        <c:ser>
          <c:idx val="1"/>
          <c:order val="1"/>
          <c:tx>
            <c:strRef>
              <c:f>'1 Reliability'!$D$5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Reliability'!$D$11,'1 Reliability'!$D$14:$D$20)</c:f>
              <c:numCache>
                <c:formatCode>_-* #,##0.00_-;\-* #,##0.00_-;_-* "-"??_-;_-@_-</c:formatCode>
                <c:ptCount val="8"/>
                <c:pt idx="0">
                  <c:v>1.8089999999999999</c:v>
                </c:pt>
                <c:pt idx="1">
                  <c:v>1.956</c:v>
                </c:pt>
                <c:pt idx="2">
                  <c:v>2.1220000000000003</c:v>
                </c:pt>
                <c:pt idx="3">
                  <c:v>1.0780000000000001</c:v>
                </c:pt>
                <c:pt idx="4">
                  <c:v>0.25600000000000001</c:v>
                </c:pt>
                <c:pt idx="5">
                  <c:v>1.5740000000000001</c:v>
                </c:pt>
                <c:pt idx="6">
                  <c:v>0.78100000000000003</c:v>
                </c:pt>
                <c:pt idx="7">
                  <c:v>1.3619999999999999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6-4B67-BA4D-F555102559B7}"/>
            </c:ext>
          </c:extLst>
        </c:ser>
        <c:ser>
          <c:idx val="2"/>
          <c:order val="2"/>
          <c:tx>
            <c:strRef>
              <c:f>'1 Reliability'!$E$5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Reliability'!$E$11,'1 Reliability'!$E$14:$E$20)</c:f>
              <c:numCache>
                <c:formatCode>_-* #,##0.00_-;\-* #,##0.00_-;_-* "-"??_-;_-@_-</c:formatCode>
                <c:ptCount val="8"/>
                <c:pt idx="0">
                  <c:v>1.5229999999999999</c:v>
                </c:pt>
                <c:pt idx="1">
                  <c:v>1.8770000000000002</c:v>
                </c:pt>
                <c:pt idx="2">
                  <c:v>1.4490000000000001</c:v>
                </c:pt>
                <c:pt idx="3">
                  <c:v>1.1579999999999999</c:v>
                </c:pt>
                <c:pt idx="4">
                  <c:v>0.623</c:v>
                </c:pt>
                <c:pt idx="5">
                  <c:v>0.876</c:v>
                </c:pt>
                <c:pt idx="6">
                  <c:v>0.93900000000000006</c:v>
                </c:pt>
                <c:pt idx="7">
                  <c:v>1.6040000000000001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6-4B67-BA4D-F555102559B7}"/>
            </c:ext>
          </c:extLst>
        </c:ser>
        <c:ser>
          <c:idx val="3"/>
          <c:order val="3"/>
          <c:tx>
            <c:strRef>
              <c:f>'1 Reliability'!$F$5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Reliability'!$F$11,'1 Reliability'!$F$14:$F$20)</c:f>
              <c:numCache>
                <c:formatCode>_-* #,##0.00_-;\-* #,##0.00_-;_-* "-"??_-;_-@_-</c:formatCode>
                <c:ptCount val="8"/>
                <c:pt idx="0">
                  <c:v>2.6559999999999997</c:v>
                </c:pt>
                <c:pt idx="1">
                  <c:v>1.597</c:v>
                </c:pt>
                <c:pt idx="2">
                  <c:v>1.274</c:v>
                </c:pt>
                <c:pt idx="3">
                  <c:v>1.952</c:v>
                </c:pt>
                <c:pt idx="4">
                  <c:v>0.68300000000000005</c:v>
                </c:pt>
                <c:pt idx="5">
                  <c:v>1.5010000000000001</c:v>
                </c:pt>
                <c:pt idx="6">
                  <c:v>0.94900000000000007</c:v>
                </c:pt>
                <c:pt idx="7">
                  <c:v>1.4760000000000002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6-4B67-BA4D-F555102559B7}"/>
            </c:ext>
          </c:extLst>
        </c:ser>
        <c:ser>
          <c:idx val="4"/>
          <c:order val="4"/>
          <c:tx>
            <c:strRef>
              <c:f>'1 Reliability'!$G$5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Reliability'!$G$11,'1 Reliability'!$G$14:$G$20)</c:f>
              <c:numCache>
                <c:formatCode>_-* #,##0.00_-;\-* #,##0.00_-;_-* "-"??_-;_-@_-</c:formatCode>
                <c:ptCount val="8"/>
                <c:pt idx="0">
                  <c:v>1.5369999999999999</c:v>
                </c:pt>
                <c:pt idx="1">
                  <c:v>1.304</c:v>
                </c:pt>
                <c:pt idx="2">
                  <c:v>1.431</c:v>
                </c:pt>
                <c:pt idx="3">
                  <c:v>1.1060000000000001</c:v>
                </c:pt>
                <c:pt idx="4">
                  <c:v>0.29299999999999998</c:v>
                </c:pt>
                <c:pt idx="5">
                  <c:v>1.4039999999999999</c:v>
                </c:pt>
                <c:pt idx="6">
                  <c:v>0.78900000000000003</c:v>
                </c:pt>
                <c:pt idx="7">
                  <c:v>1.6459999999999999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86-4B67-BA4D-F5551025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'1 Reliability'!$I$5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Reliability'!$I$11,'1 Reliability'!$I$14:$I$20)</c:f>
              <c:numCache>
                <c:formatCode>_-* #,##0.00_-;\-* #,##0.00_-;_-* "-"??_-;_-@_-</c:formatCode>
                <c:ptCount val="8"/>
                <c:pt idx="0">
                  <c:v>1.2820285714285715</c:v>
                </c:pt>
                <c:pt idx="1">
                  <c:v>1.2820285714285715</c:v>
                </c:pt>
                <c:pt idx="2">
                  <c:v>1.2820285714285715</c:v>
                </c:pt>
                <c:pt idx="3">
                  <c:v>1.2820285714285715</c:v>
                </c:pt>
                <c:pt idx="4">
                  <c:v>1.2820285714285715</c:v>
                </c:pt>
                <c:pt idx="5">
                  <c:v>1.2820285714285715</c:v>
                </c:pt>
                <c:pt idx="6">
                  <c:v>1.2820285714285715</c:v>
                </c:pt>
                <c:pt idx="7">
                  <c:v>1.2820285714285715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86-4B67-BA4D-F5551025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7"/>
          <c:order val="7"/>
          <c:tx>
            <c:strRef>
              <c:f>'1 Reliability'!$J$5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Reliability'!$J$11,'1 Reliability'!$J$14:$J$20)</c:f>
              <c:numCache>
                <c:formatCode>_-* #,##0.00_-;\-* #,##0.00_-;_-* "-"??_-;_-@_-</c:formatCode>
                <c:ptCount val="8"/>
                <c:pt idx="0">
                  <c:v>1.595415288220551</c:v>
                </c:pt>
                <c:pt idx="1">
                  <c:v>1.595415288220551</c:v>
                </c:pt>
                <c:pt idx="2">
                  <c:v>1.595415288220551</c:v>
                </c:pt>
                <c:pt idx="3">
                  <c:v>1.595415288220551</c:v>
                </c:pt>
                <c:pt idx="4">
                  <c:v>1.595415288220551</c:v>
                </c:pt>
                <c:pt idx="5">
                  <c:v>1.595415288220551</c:v>
                </c:pt>
                <c:pt idx="6">
                  <c:v>1.595415288220551</c:v>
                </c:pt>
                <c:pt idx="7">
                  <c:v>1.595415288220551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86-4B67-BA4D-F5551025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spPr>
                  <a:ln w="28575" cap="rnd">
                    <a:solidFill>
                      <a:schemeClr val="tx1">
                        <a:lumMod val="85000"/>
                        <a:lumOff val="15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('1 Reliability'!$B$11,'1 Reliability'!$B$14:$B$20)</c15:sqref>
                        </c15:formulaRef>
                      </c:ext>
                    </c:extLst>
                    <c:strCache>
                      <c:ptCount val="8"/>
                      <c:pt idx="0">
                        <c:v>Innpower Corporation</c:v>
                      </c:pt>
                      <c:pt idx="1">
                        <c:v>Bluewater Power Distribution Corporation</c:v>
                      </c:pt>
                      <c:pt idx="2">
                        <c:v>PUC Distribution Inc.</c:v>
                      </c:pt>
                      <c:pt idx="3">
                        <c:v>North Bay Hydro Distribution Limited</c:v>
                      </c:pt>
                      <c:pt idx="4">
                        <c:v>Brantford Power Inc.</c:v>
                      </c:pt>
                      <c:pt idx="5">
                        <c:v>Kingston Hydro Corporation</c:v>
                      </c:pt>
                      <c:pt idx="6">
                        <c:v>ERTH Power Corporation</c:v>
                      </c:pt>
                      <c:pt idx="7">
                        <c:v>Halton Hills Hydro Inc.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('1 Reliability'!$H$11,'1 Reliability'!$H$14:$H$20)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8286-4B67-BA4D-F555102559B7}"/>
                  </c:ext>
                </c:extLst>
              </c15:ser>
            </c15:filteredLineSeries>
          </c:ext>
        </c:extLst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0.2"/>
      </c:valAx>
      <c:valAx>
        <c:axId val="104944215"/>
        <c:scaling>
          <c:orientation val="minMax"/>
          <c:min val="0.8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Reliability'!$B$6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Reliability'!$C$5:$G$5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Reliability'!$C$6:$G$6</c:f>
              <c:numCache>
                <c:formatCode>_-* #,##0.00_-;\-* #,##0.00_-;_-* "-"??_-;_-@_-</c:formatCode>
                <c:ptCount val="5"/>
                <c:pt idx="0">
                  <c:v>1.4015714285714285</c:v>
                </c:pt>
                <c:pt idx="1">
                  <c:v>1.304142857142857</c:v>
                </c:pt>
                <c:pt idx="2">
                  <c:v>1.218</c:v>
                </c:pt>
                <c:pt idx="3">
                  <c:v>1.3474285714285714</c:v>
                </c:pt>
                <c:pt idx="4">
                  <c:v>1.139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6-492C-8FE7-A862FF287DDA}"/>
            </c:ext>
          </c:extLst>
        </c:ser>
        <c:ser>
          <c:idx val="1"/>
          <c:order val="1"/>
          <c:tx>
            <c:strRef>
              <c:f>'1 Reliability'!$B$7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Reliability'!$C$5:$G$5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Reliability'!$C$7:$G$7</c:f>
              <c:numCache>
                <c:formatCode>_-* #,##0.00_-;\-* #,##0.00_-;_-* "-"??_-;_-@_-</c:formatCode>
                <c:ptCount val="5"/>
                <c:pt idx="0">
                  <c:v>1.5375789473684207</c:v>
                </c:pt>
                <c:pt idx="1">
                  <c:v>1.7732631578947369</c:v>
                </c:pt>
                <c:pt idx="2">
                  <c:v>1.6091578947368417</c:v>
                </c:pt>
                <c:pt idx="3">
                  <c:v>1.6487192982456136</c:v>
                </c:pt>
                <c:pt idx="4">
                  <c:v>1.4083571428571422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6-492C-8FE7-A862FF287DDA}"/>
            </c:ext>
          </c:extLst>
        </c:ser>
        <c:ser>
          <c:idx val="2"/>
          <c:order val="2"/>
          <c:tx>
            <c:strRef>
              <c:f>'1 Reliability'!$B$8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Reliability'!$C$5:$G$5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Reliability'!$C$8:$G$8</c:f>
              <c:numCache>
                <c:formatCode>_-* #,##0.00_-;\-* #,##0.00_-;_-* "-"??_-;_-@_-</c:formatCode>
                <c:ptCount val="5"/>
                <c:pt idx="0">
                  <c:v>1.7749999999999997</c:v>
                </c:pt>
                <c:pt idx="1">
                  <c:v>1.8089999999999999</c:v>
                </c:pt>
                <c:pt idx="2">
                  <c:v>1.5229999999999999</c:v>
                </c:pt>
                <c:pt idx="3">
                  <c:v>2.6559999999999997</c:v>
                </c:pt>
                <c:pt idx="4">
                  <c:v>1.5369999999999999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6-492C-8FE7-A862FF28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2.8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Reliability'!$L$5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Reliability'!$L$11,'1 Reliability'!$L$14:$L$20)</c:f>
              <c:numCache>
                <c:formatCode>_-* #,##0.00_-;\-* #,##0.00_-;_-* "-"??_-;_-@_-</c:formatCode>
                <c:ptCount val="8"/>
                <c:pt idx="0">
                  <c:v>0.69800000000000006</c:v>
                </c:pt>
                <c:pt idx="1">
                  <c:v>1.59</c:v>
                </c:pt>
                <c:pt idx="2">
                  <c:v>1.32</c:v>
                </c:pt>
                <c:pt idx="3">
                  <c:v>0.76900000000000013</c:v>
                </c:pt>
                <c:pt idx="4">
                  <c:v>1.4079999999999999</c:v>
                </c:pt>
                <c:pt idx="5">
                  <c:v>2.1019999999999999</c:v>
                </c:pt>
                <c:pt idx="6">
                  <c:v>0.874</c:v>
                </c:pt>
                <c:pt idx="7">
                  <c:v>1.8489999999999998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9-4F58-B69D-ADD189426173}"/>
            </c:ext>
          </c:extLst>
        </c:ser>
        <c:ser>
          <c:idx val="1"/>
          <c:order val="1"/>
          <c:tx>
            <c:strRef>
              <c:f>'1 Reliability'!$M$5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Reliability'!$M$11,'1 Reliability'!$M$14:$M$20)</c:f>
              <c:numCache>
                <c:formatCode>_-* #,##0.00_-;\-* #,##0.00_-;_-* "-"??_-;_-@_-</c:formatCode>
                <c:ptCount val="8"/>
                <c:pt idx="0">
                  <c:v>1.097</c:v>
                </c:pt>
                <c:pt idx="1">
                  <c:v>2.024</c:v>
                </c:pt>
                <c:pt idx="2">
                  <c:v>1.7440000000000002</c:v>
                </c:pt>
                <c:pt idx="3">
                  <c:v>0.78299999999999992</c:v>
                </c:pt>
                <c:pt idx="4">
                  <c:v>1.1240000000000001</c:v>
                </c:pt>
                <c:pt idx="5">
                  <c:v>0.86799999999999999</c:v>
                </c:pt>
                <c:pt idx="6">
                  <c:v>0.29300000000000004</c:v>
                </c:pt>
                <c:pt idx="7">
                  <c:v>1.7289999999999999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9-4F58-B69D-ADD189426173}"/>
            </c:ext>
          </c:extLst>
        </c:ser>
        <c:ser>
          <c:idx val="2"/>
          <c:order val="2"/>
          <c:tx>
            <c:strRef>
              <c:f>'1 Reliability'!$N$5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Reliability'!$N$11,'1 Reliability'!$N$14:$N$20)</c:f>
              <c:numCache>
                <c:formatCode>_-* #,##0.00_-;\-* #,##0.00_-;_-* "-"??_-;_-@_-</c:formatCode>
                <c:ptCount val="8"/>
                <c:pt idx="0">
                  <c:v>0.61099999999999999</c:v>
                </c:pt>
                <c:pt idx="1">
                  <c:v>1.8709999999999998</c:v>
                </c:pt>
                <c:pt idx="2">
                  <c:v>1.548</c:v>
                </c:pt>
                <c:pt idx="3">
                  <c:v>1.3460000000000001</c:v>
                </c:pt>
                <c:pt idx="4">
                  <c:v>1.0999999999999999</c:v>
                </c:pt>
                <c:pt idx="5">
                  <c:v>0.72500000000000009</c:v>
                </c:pt>
                <c:pt idx="6">
                  <c:v>0.56000000000000005</c:v>
                </c:pt>
                <c:pt idx="7">
                  <c:v>1.698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B9-4F58-B69D-ADD189426173}"/>
            </c:ext>
          </c:extLst>
        </c:ser>
        <c:ser>
          <c:idx val="3"/>
          <c:order val="3"/>
          <c:tx>
            <c:strRef>
              <c:f>'1 Reliability'!$O$5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Reliability'!$O$11,'1 Reliability'!$O$14:$O$20)</c:f>
              <c:numCache>
                <c:formatCode>_-* #,##0.00_-;\-* #,##0.00_-;_-* "-"??_-;_-@_-</c:formatCode>
                <c:ptCount val="8"/>
                <c:pt idx="0">
                  <c:v>0.88300000000000001</c:v>
                </c:pt>
                <c:pt idx="1">
                  <c:v>1.673</c:v>
                </c:pt>
                <c:pt idx="2">
                  <c:v>1.284</c:v>
                </c:pt>
                <c:pt idx="3">
                  <c:v>1.4030000000000002</c:v>
                </c:pt>
                <c:pt idx="4">
                  <c:v>0.89300000000000002</c:v>
                </c:pt>
                <c:pt idx="5">
                  <c:v>1.0039999999999998</c:v>
                </c:pt>
                <c:pt idx="6">
                  <c:v>0.34500000000000003</c:v>
                </c:pt>
                <c:pt idx="7">
                  <c:v>1.6009999999999998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B9-4F58-B69D-ADD189426173}"/>
            </c:ext>
          </c:extLst>
        </c:ser>
        <c:ser>
          <c:idx val="4"/>
          <c:order val="4"/>
          <c:tx>
            <c:strRef>
              <c:f>'1 Reliability'!$P$5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Reliability'!$P$11,'1 Reliability'!$P$14:$P$20)</c:f>
              <c:numCache>
                <c:formatCode>_-* #,##0.00_-;\-* #,##0.00_-;_-* "-"??_-;_-@_-</c:formatCode>
                <c:ptCount val="8"/>
                <c:pt idx="0">
                  <c:v>1.0519999999999998</c:v>
                </c:pt>
                <c:pt idx="1">
                  <c:v>0.96400000000000008</c:v>
                </c:pt>
                <c:pt idx="2">
                  <c:v>1.2149999999999999</c:v>
                </c:pt>
                <c:pt idx="3">
                  <c:v>0.94</c:v>
                </c:pt>
                <c:pt idx="4">
                  <c:v>1.0660000000000001</c:v>
                </c:pt>
                <c:pt idx="5">
                  <c:v>1.0730000000000002</c:v>
                </c:pt>
                <c:pt idx="6">
                  <c:v>0.375</c:v>
                </c:pt>
                <c:pt idx="7">
                  <c:v>1.133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B9-4F58-B69D-ADD18942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'1 Reliability'!$R$5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Reliability'!$R$11,'1 Reliability'!$R$14:$R$20)</c:f>
              <c:numCache>
                <c:formatCode>_-* #,##0.00_-;\-* #,##0.00_-;_-* "-"??_-;_-@_-</c:formatCode>
                <c:ptCount val="8"/>
                <c:pt idx="0">
                  <c:v>1.2084000000000001</c:v>
                </c:pt>
                <c:pt idx="1">
                  <c:v>1.2084000000000001</c:v>
                </c:pt>
                <c:pt idx="2">
                  <c:v>1.2084000000000001</c:v>
                </c:pt>
                <c:pt idx="3">
                  <c:v>1.2084000000000001</c:v>
                </c:pt>
                <c:pt idx="4">
                  <c:v>1.2084000000000001</c:v>
                </c:pt>
                <c:pt idx="5">
                  <c:v>1.2084000000000001</c:v>
                </c:pt>
                <c:pt idx="6">
                  <c:v>1.2084000000000001</c:v>
                </c:pt>
                <c:pt idx="7">
                  <c:v>1.2084000000000001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B9-4F58-B69D-ADD18942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7"/>
          <c:order val="7"/>
          <c:tx>
            <c:strRef>
              <c:f>'1 Reliability'!$S$5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('1 Reliability'!$B$11,'1 Reliability'!$B$14:$B$20)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Reliability'!$S$11,'1 Reliability'!$S$14:$S$20)</c:f>
              <c:numCache>
                <c:formatCode>_-* #,##0.00_-;\-* #,##0.00_-;_-* "-"??_-;_-@_-</c:formatCode>
                <c:ptCount val="8"/>
                <c:pt idx="0">
                  <c:v>1.1000235338345863</c:v>
                </c:pt>
                <c:pt idx="1">
                  <c:v>1.1000235338345863</c:v>
                </c:pt>
                <c:pt idx="2">
                  <c:v>1.1000235338345863</c:v>
                </c:pt>
                <c:pt idx="3">
                  <c:v>1.1000235338345863</c:v>
                </c:pt>
                <c:pt idx="4">
                  <c:v>1.1000235338345863</c:v>
                </c:pt>
                <c:pt idx="5">
                  <c:v>1.1000235338345863</c:v>
                </c:pt>
                <c:pt idx="6">
                  <c:v>1.1000235338345863</c:v>
                </c:pt>
                <c:pt idx="7">
                  <c:v>1.1000235338345863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B9-4F58-B69D-ADD18942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('1 Reliability'!$B$11,'1 Reliability'!$B$14:$B$20)</c15:sqref>
                        </c15:formulaRef>
                      </c:ext>
                    </c:extLst>
                    <c:strCache>
                      <c:ptCount val="8"/>
                      <c:pt idx="0">
                        <c:v>Innpower Corporation</c:v>
                      </c:pt>
                      <c:pt idx="1">
                        <c:v>Bluewater Power Distribution Corporation</c:v>
                      </c:pt>
                      <c:pt idx="2">
                        <c:v>PUC Distribution Inc.</c:v>
                      </c:pt>
                      <c:pt idx="3">
                        <c:v>North Bay Hydro Distribution Limited</c:v>
                      </c:pt>
                      <c:pt idx="4">
                        <c:v>Brantford Power Inc.</c:v>
                      </c:pt>
                      <c:pt idx="5">
                        <c:v>Kingston Hydro Corporation</c:v>
                      </c:pt>
                      <c:pt idx="6">
                        <c:v>ERTH Power Corporation</c:v>
                      </c:pt>
                      <c:pt idx="7">
                        <c:v>Halton Hills Hydro Inc.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('1 Reliability'!$Q$11,'1 Reliability'!$Q$14:$Q$20)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72B9-4F58-B69D-ADD189426173}"/>
                  </c:ext>
                </c:extLst>
              </c15:ser>
            </c15:filteredLineSeries>
          </c:ext>
        </c:extLst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0.2"/>
      </c:valAx>
      <c:valAx>
        <c:axId val="104944215"/>
        <c:scaling>
          <c:orientation val="minMax"/>
          <c:min val="0.8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Reliability'!$B$6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Reliability'!$L$5:$P$5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Reliability'!$L$6:$P$6</c:f>
              <c:numCache>
                <c:formatCode>_-* #,##0.00_-;\-* #,##0.00_-;_-* "-"??_-;_-@_-</c:formatCode>
                <c:ptCount val="5"/>
                <c:pt idx="0">
                  <c:v>1.4160000000000001</c:v>
                </c:pt>
                <c:pt idx="1">
                  <c:v>1.2235714285714288</c:v>
                </c:pt>
                <c:pt idx="2">
                  <c:v>1.264</c:v>
                </c:pt>
                <c:pt idx="3">
                  <c:v>1.1718571428571427</c:v>
                </c:pt>
                <c:pt idx="4">
                  <c:v>0.96657142857142853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A-4861-A312-FA05D8E07538}"/>
            </c:ext>
          </c:extLst>
        </c:ser>
        <c:ser>
          <c:idx val="1"/>
          <c:order val="1"/>
          <c:tx>
            <c:strRef>
              <c:f>'1 Reliability'!$B$7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Reliability'!$L$5:$P$5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Reliability'!$L$7:$P$7</c:f>
              <c:numCache>
                <c:formatCode>_-* #,##0.00_-;\-* #,##0.00_-;_-* "-"??_-;_-@_-</c:formatCode>
                <c:ptCount val="5"/>
                <c:pt idx="0">
                  <c:v>1.0319824561403506</c:v>
                </c:pt>
                <c:pt idx="1">
                  <c:v>1.147282456140351</c:v>
                </c:pt>
                <c:pt idx="2">
                  <c:v>1.1412631578947368</c:v>
                </c:pt>
                <c:pt idx="3">
                  <c:v>1.1279824561403506</c:v>
                </c:pt>
                <c:pt idx="4">
                  <c:v>1.0516071428571427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A-4861-A312-FA05D8E07538}"/>
            </c:ext>
          </c:extLst>
        </c:ser>
        <c:ser>
          <c:idx val="2"/>
          <c:order val="2"/>
          <c:tx>
            <c:strRef>
              <c:f>'1 Reliability'!$B$8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Reliability'!$L$5:$P$5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Reliability'!$L$8:$P$8</c:f>
              <c:numCache>
                <c:formatCode>_-* #,##0.00_-;\-* #,##0.00_-;_-* "-"??_-;_-@_-</c:formatCode>
                <c:ptCount val="5"/>
                <c:pt idx="0">
                  <c:v>0.69800000000000006</c:v>
                </c:pt>
                <c:pt idx="1">
                  <c:v>1.097</c:v>
                </c:pt>
                <c:pt idx="2">
                  <c:v>0.61099999999999999</c:v>
                </c:pt>
                <c:pt idx="3">
                  <c:v>0.88300000000000001</c:v>
                </c:pt>
                <c:pt idx="4">
                  <c:v>1.0519999999999998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A-4861-A312-FA05D8E0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1.6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Cost per Cust'!$C$4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Cust'!$C$10,'1 Cost per Cust'!$C$13:$C$19)</c:f>
              <c:numCache>
                <c:formatCode>_-* #,##0.00_-;\-* #,##0.00_-;_-* "-"??_-;_-@_-</c:formatCode>
                <c:ptCount val="8"/>
                <c:pt idx="0">
                  <c:v>897</c:v>
                </c:pt>
                <c:pt idx="1">
                  <c:v>714</c:v>
                </c:pt>
                <c:pt idx="2">
                  <c:v>696</c:v>
                </c:pt>
                <c:pt idx="3">
                  <c:v>729</c:v>
                </c:pt>
                <c:pt idx="4">
                  <c:v>578</c:v>
                </c:pt>
                <c:pt idx="5">
                  <c:v>543</c:v>
                </c:pt>
                <c:pt idx="6">
                  <c:v>676</c:v>
                </c:pt>
                <c:pt idx="7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3-4945-B9A1-6AEDA898E6AD}"/>
            </c:ext>
          </c:extLst>
        </c:ser>
        <c:ser>
          <c:idx val="1"/>
          <c:order val="1"/>
          <c:tx>
            <c:strRef>
              <c:f>'1 Cost per Cust'!$D$4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Cust'!$D$10,'1 Cost per Cust'!$D$13:$D$19)</c:f>
              <c:numCache>
                <c:formatCode>_-* #,##0.00_-;\-* #,##0.00_-;_-* "-"??_-;_-@_-</c:formatCode>
                <c:ptCount val="8"/>
                <c:pt idx="0">
                  <c:v>852</c:v>
                </c:pt>
                <c:pt idx="1">
                  <c:v>710</c:v>
                </c:pt>
                <c:pt idx="2">
                  <c:v>673</c:v>
                </c:pt>
                <c:pt idx="3">
                  <c:v>715</c:v>
                </c:pt>
                <c:pt idx="4">
                  <c:v>576</c:v>
                </c:pt>
                <c:pt idx="5">
                  <c:v>562</c:v>
                </c:pt>
                <c:pt idx="6">
                  <c:v>680</c:v>
                </c:pt>
                <c:pt idx="7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3-4945-B9A1-6AEDA898E6AD}"/>
            </c:ext>
          </c:extLst>
        </c:ser>
        <c:ser>
          <c:idx val="2"/>
          <c:order val="2"/>
          <c:tx>
            <c:strRef>
              <c:f>'1 Cost per Cust'!$E$4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Cust'!$E$10,'1 Cost per Cust'!$E$13:$E$19)</c:f>
              <c:numCache>
                <c:formatCode>_-* #,##0.00_-;\-* #,##0.00_-;_-* "-"??_-;_-@_-</c:formatCode>
                <c:ptCount val="8"/>
                <c:pt idx="0">
                  <c:v>847</c:v>
                </c:pt>
                <c:pt idx="1">
                  <c:v>734</c:v>
                </c:pt>
                <c:pt idx="2">
                  <c:v>697</c:v>
                </c:pt>
                <c:pt idx="3">
                  <c:v>732</c:v>
                </c:pt>
                <c:pt idx="4">
                  <c:v>543</c:v>
                </c:pt>
                <c:pt idx="5">
                  <c:v>574</c:v>
                </c:pt>
                <c:pt idx="6">
                  <c:v>691</c:v>
                </c:pt>
                <c:pt idx="7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3-4945-B9A1-6AEDA898E6AD}"/>
            </c:ext>
          </c:extLst>
        </c:ser>
        <c:ser>
          <c:idx val="3"/>
          <c:order val="3"/>
          <c:tx>
            <c:strRef>
              <c:f>'1 Cost per Cust'!$F$4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Cust'!$F$10,'1 Cost per Cust'!$F$13:$F$19)</c:f>
              <c:numCache>
                <c:formatCode>_-* #,##0.00_-;\-* #,##0.00_-;_-* "-"??_-;_-@_-</c:formatCode>
                <c:ptCount val="8"/>
                <c:pt idx="0">
                  <c:v>834</c:v>
                </c:pt>
                <c:pt idx="1">
                  <c:v>730</c:v>
                </c:pt>
                <c:pt idx="2">
                  <c:v>690</c:v>
                </c:pt>
                <c:pt idx="3">
                  <c:v>695</c:v>
                </c:pt>
                <c:pt idx="4">
                  <c:v>527</c:v>
                </c:pt>
                <c:pt idx="5">
                  <c:v>583</c:v>
                </c:pt>
                <c:pt idx="6">
                  <c:v>678</c:v>
                </c:pt>
                <c:pt idx="7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3-4945-B9A1-6AEDA898E6AD}"/>
            </c:ext>
          </c:extLst>
        </c:ser>
        <c:ser>
          <c:idx val="4"/>
          <c:order val="4"/>
          <c:tx>
            <c:strRef>
              <c:f>'1 Cost per Cust'!$G$4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Cust'!$G$10,'1 Cost per Cust'!$G$13:$G$19)</c:f>
              <c:numCache>
                <c:formatCode>_-* #,##0.00_-;\-* #,##0.00_-;_-* "-"??_-;_-@_-</c:formatCode>
                <c:ptCount val="8"/>
                <c:pt idx="0">
                  <c:v>857</c:v>
                </c:pt>
                <c:pt idx="1">
                  <c:v>693</c:v>
                </c:pt>
                <c:pt idx="2">
                  <c:v>673</c:v>
                </c:pt>
                <c:pt idx="3">
                  <c:v>672</c:v>
                </c:pt>
                <c:pt idx="4">
                  <c:v>504</c:v>
                </c:pt>
                <c:pt idx="5">
                  <c:v>538</c:v>
                </c:pt>
                <c:pt idx="6">
                  <c:v>0</c:v>
                </c:pt>
                <c:pt idx="7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C3-4945-B9A1-6AEDA898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'1 Cost per Cust'!$I$4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Cust'!$I$10,'1 Cost per Cust'!$I$13:$I$19)</c:f>
              <c:numCache>
                <c:formatCode>_-* #,##0.00_-;\-* #,##0.00_-;_-* "-"??_-;_-@_-</c:formatCode>
                <c:ptCount val="8"/>
                <c:pt idx="0">
                  <c:v>689.34724131034284</c:v>
                </c:pt>
                <c:pt idx="1">
                  <c:v>689.34724131034284</c:v>
                </c:pt>
                <c:pt idx="2">
                  <c:v>689.34724131034284</c:v>
                </c:pt>
                <c:pt idx="3">
                  <c:v>689.34724131034284</c:v>
                </c:pt>
                <c:pt idx="4">
                  <c:v>689.34724131034284</c:v>
                </c:pt>
                <c:pt idx="5">
                  <c:v>689.34724131034284</c:v>
                </c:pt>
                <c:pt idx="6">
                  <c:v>689.34724131034284</c:v>
                </c:pt>
                <c:pt idx="7">
                  <c:v>689.34724131034284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C3-4945-B9A1-6AEDA898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Cost per Cust'!$H$4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Cost per Cust'!$B$10,'1 Cost per Cust'!$B$13:$B$19)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Cust'!$H$10,'1 Cost per Cust'!$H$13:$H$19)</c:f>
              <c:numCache>
                <c:formatCode>_-* #,##0.00_-;\-* #,##0.00_-;_-* "-"??_-;_-@_-</c:formatCode>
                <c:ptCount val="8"/>
                <c:pt idx="0">
                  <c:v>651.34285714285716</c:v>
                </c:pt>
                <c:pt idx="1">
                  <c:v>651.34285714285716</c:v>
                </c:pt>
                <c:pt idx="2">
                  <c:v>651.34285714285716</c:v>
                </c:pt>
                <c:pt idx="3">
                  <c:v>651.34285714285716</c:v>
                </c:pt>
                <c:pt idx="4">
                  <c:v>651.34285714285716</c:v>
                </c:pt>
                <c:pt idx="5">
                  <c:v>651.34285714285716</c:v>
                </c:pt>
                <c:pt idx="6">
                  <c:v>651.34285714285716</c:v>
                </c:pt>
                <c:pt idx="7">
                  <c:v>651.34285714285716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C3-4945-B9A1-6AEDA898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100"/>
      </c:valAx>
      <c:valAx>
        <c:axId val="104944215"/>
        <c:scaling>
          <c:orientation val="minMax"/>
          <c:min val="0.8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Cost per Cust'!$B$5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Cost per Cust'!$C$4:$G$4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Cost per Cust'!$C$5:$G$5</c:f>
              <c:numCache>
                <c:formatCode>_-* #,##0.00_-;\-* #,##0.00_-;_-* "-"??_-;_-@_-</c:formatCode>
                <c:ptCount val="5"/>
                <c:pt idx="0">
                  <c:v>678.42857142857144</c:v>
                </c:pt>
                <c:pt idx="1">
                  <c:v>674.28571428571433</c:v>
                </c:pt>
                <c:pt idx="2">
                  <c:v>684</c:v>
                </c:pt>
                <c:pt idx="3">
                  <c:v>671</c:v>
                </c:pt>
                <c:pt idx="4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9-40D8-9BF2-3EA551CCA24F}"/>
            </c:ext>
          </c:extLst>
        </c:ser>
        <c:ser>
          <c:idx val="1"/>
          <c:order val="1"/>
          <c:tx>
            <c:strRef>
              <c:f>'1 Cost per Cust'!$B$6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Cost per Cust'!$C$4:$G$4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Cost per Cust'!$C$6:$G$6</c:f>
              <c:numCache>
                <c:formatCode>_-* #,##0.00_-;\-* #,##0.00_-;_-* "-"??_-;_-@_-</c:formatCode>
                <c:ptCount val="5"/>
                <c:pt idx="0">
                  <c:v>700.43859649122805</c:v>
                </c:pt>
                <c:pt idx="1">
                  <c:v>691.30508474576266</c:v>
                </c:pt>
                <c:pt idx="2">
                  <c:v>706.86206896551721</c:v>
                </c:pt>
                <c:pt idx="3">
                  <c:v>688.34920634920638</c:v>
                </c:pt>
                <c:pt idx="4">
                  <c:v>659.78125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9-40D8-9BF2-3EA551CCA24F}"/>
            </c:ext>
          </c:extLst>
        </c:ser>
        <c:ser>
          <c:idx val="2"/>
          <c:order val="2"/>
          <c:tx>
            <c:strRef>
              <c:f>'1 Cost per Cust'!$B$7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Cost per Cust'!$C$4:$G$4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Cost per Cust'!$C$7:$G$7</c:f>
              <c:numCache>
                <c:formatCode>_-* #,##0.00_-;\-* #,##0.00_-;_-* "-"??_-;_-@_-</c:formatCode>
                <c:ptCount val="5"/>
                <c:pt idx="0">
                  <c:v>897</c:v>
                </c:pt>
                <c:pt idx="1">
                  <c:v>852</c:v>
                </c:pt>
                <c:pt idx="2">
                  <c:v>847</c:v>
                </c:pt>
                <c:pt idx="3">
                  <c:v>834</c:v>
                </c:pt>
                <c:pt idx="4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9-40D8-9BF2-3EA551CCA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9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Cost per km'!$C$4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km'!$C$10,'1 Cost per km'!$C$13:$C$19)</c:f>
              <c:numCache>
                <c:formatCode>_-* #,##0.00_-;\-* #,##0.00_-;_-* "-"??_-;_-@_-</c:formatCode>
                <c:ptCount val="8"/>
                <c:pt idx="0">
                  <c:v>12072</c:v>
                </c:pt>
                <c:pt idx="1">
                  <c:v>21932</c:v>
                </c:pt>
                <c:pt idx="2">
                  <c:v>31915</c:v>
                </c:pt>
                <c:pt idx="3">
                  <c:v>30857</c:v>
                </c:pt>
                <c:pt idx="4">
                  <c:v>41447</c:v>
                </c:pt>
                <c:pt idx="5">
                  <c:v>45552</c:v>
                </c:pt>
                <c:pt idx="6">
                  <c:v>35797</c:v>
                </c:pt>
                <c:pt idx="7">
                  <c:v>10928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9C3-8A69-DAD54E10FD95}"/>
            </c:ext>
          </c:extLst>
        </c:ser>
        <c:ser>
          <c:idx val="1"/>
          <c:order val="1"/>
          <c:tx>
            <c:strRef>
              <c:f>'1 Cost per km'!$D$4</c:f>
              <c:strCache>
                <c:ptCount val="1"/>
                <c:pt idx="0">
                  <c:v>2020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  <c:extLst xmlns:c15="http://schemas.microsoft.com/office/drawing/2012/chart"/>
            </c:strRef>
          </c:cat>
          <c:val>
            <c:numRef>
              <c:f>('1 Cost per km'!$D$10,'1 Cost per km'!$D$13:$D$19)</c:f>
              <c:numCache>
                <c:formatCode>_-* #,##0.00_-;\-* #,##0.00_-;_-* "-"??_-;_-@_-</c:formatCode>
                <c:ptCount val="8"/>
                <c:pt idx="0">
                  <c:v>11219</c:v>
                </c:pt>
                <c:pt idx="1">
                  <c:v>21695</c:v>
                </c:pt>
                <c:pt idx="2">
                  <c:v>30791</c:v>
                </c:pt>
                <c:pt idx="3">
                  <c:v>30270</c:v>
                </c:pt>
                <c:pt idx="4">
                  <c:v>43868</c:v>
                </c:pt>
                <c:pt idx="5">
                  <c:v>46486</c:v>
                </c:pt>
                <c:pt idx="6">
                  <c:v>36142</c:v>
                </c:pt>
                <c:pt idx="7">
                  <c:v>10856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5AD-49C3-8A69-DAD54E10FD95}"/>
            </c:ext>
          </c:extLst>
        </c:ser>
        <c:ser>
          <c:idx val="2"/>
          <c:order val="2"/>
          <c:tx>
            <c:strRef>
              <c:f>'1 Cost per km'!$E$4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km'!$E$10,'1 Cost per km'!$E$13:$E$19)</c:f>
              <c:numCache>
                <c:formatCode>_-* #,##0.00_-;\-* #,##0.00_-;_-* "-"??_-;_-@_-</c:formatCode>
                <c:ptCount val="8"/>
                <c:pt idx="0">
                  <c:v>10844</c:v>
                </c:pt>
                <c:pt idx="1">
                  <c:v>34871</c:v>
                </c:pt>
                <c:pt idx="2">
                  <c:v>31775</c:v>
                </c:pt>
                <c:pt idx="3">
                  <c:v>30928</c:v>
                </c:pt>
                <c:pt idx="4">
                  <c:v>42273</c:v>
                </c:pt>
                <c:pt idx="5">
                  <c:v>47559</c:v>
                </c:pt>
                <c:pt idx="6">
                  <c:v>36992</c:v>
                </c:pt>
                <c:pt idx="7">
                  <c:v>10917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D-49C3-8A69-DAD54E10FD95}"/>
            </c:ext>
          </c:extLst>
        </c:ser>
        <c:ser>
          <c:idx val="3"/>
          <c:order val="3"/>
          <c:tx>
            <c:strRef>
              <c:f>'1 Cost per km'!$F$4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km'!$F$10,'1 Cost per km'!$F$13:$F$19)</c:f>
              <c:numCache>
                <c:formatCode>_-* #,##0.00_-;\-* #,##0.00_-;_-* "-"??_-;_-@_-</c:formatCode>
                <c:ptCount val="8"/>
                <c:pt idx="0">
                  <c:v>17231</c:v>
                </c:pt>
                <c:pt idx="1">
                  <c:v>34186</c:v>
                </c:pt>
                <c:pt idx="2">
                  <c:v>31338</c:v>
                </c:pt>
                <c:pt idx="3">
                  <c:v>29208</c:v>
                </c:pt>
                <c:pt idx="4">
                  <c:v>41221</c:v>
                </c:pt>
                <c:pt idx="5">
                  <c:v>48238</c:v>
                </c:pt>
                <c:pt idx="6">
                  <c:v>37085</c:v>
                </c:pt>
                <c:pt idx="7">
                  <c:v>10860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D-49C3-8A69-DAD54E10FD95}"/>
            </c:ext>
          </c:extLst>
        </c:ser>
        <c:ser>
          <c:idx val="4"/>
          <c:order val="4"/>
          <c:tx>
            <c:strRef>
              <c:f>'1 Cost per km'!$G$4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km'!$G$10,'1 Cost per km'!$G$13:$G$19)</c:f>
              <c:numCache>
                <c:formatCode>_-* #,##0.00_-;\-* #,##0.00_-;_-* "-"??_-;_-@_-</c:formatCode>
                <c:ptCount val="8"/>
                <c:pt idx="0">
                  <c:v>17136</c:v>
                </c:pt>
                <c:pt idx="1">
                  <c:v>32710</c:v>
                </c:pt>
                <c:pt idx="2">
                  <c:v>30541</c:v>
                </c:pt>
                <c:pt idx="3">
                  <c:v>28233</c:v>
                </c:pt>
                <c:pt idx="4">
                  <c:v>39369</c:v>
                </c:pt>
                <c:pt idx="5">
                  <c:v>44400</c:v>
                </c:pt>
                <c:pt idx="7">
                  <c:v>10295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AD-49C3-8A69-DAD54E10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'1 Cost per km'!$I$4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km'!$I$10,'1 Cost per km'!$I$13:$I$19)</c:f>
              <c:numCache>
                <c:formatCode>_-* #,##0.00_-;\-* #,##0.00_-;_-* "-"??_-;_-@_-</c:formatCode>
                <c:ptCount val="8"/>
                <c:pt idx="0">
                  <c:v>26018.791778014034</c:v>
                </c:pt>
                <c:pt idx="1">
                  <c:v>26018.791778014034</c:v>
                </c:pt>
                <c:pt idx="2">
                  <c:v>26018.791778014034</c:v>
                </c:pt>
                <c:pt idx="3">
                  <c:v>26018.791778014034</c:v>
                </c:pt>
                <c:pt idx="4">
                  <c:v>26018.791778014034</c:v>
                </c:pt>
                <c:pt idx="5">
                  <c:v>26018.791778014034</c:v>
                </c:pt>
                <c:pt idx="6">
                  <c:v>26018.791778014034</c:v>
                </c:pt>
                <c:pt idx="7">
                  <c:v>26018.791778014034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AD-49C3-8A69-DAD54E10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Cost per km'!$H$4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Cost per km'!$B$10,'1 Cost per km'!$B$13:$B$19)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Cost per km'!$H$10,'1 Cost per km'!$H$13:$H$19)</c:f>
              <c:numCache>
                <c:formatCode>_-* #,##0.00_-;\-* #,##0.00_-;_-* "-"??_-;_-@_-</c:formatCode>
                <c:ptCount val="8"/>
                <c:pt idx="0">
                  <c:v>32070.27619047619</c:v>
                </c:pt>
                <c:pt idx="1">
                  <c:v>32070.27619047619</c:v>
                </c:pt>
                <c:pt idx="2">
                  <c:v>32070.27619047619</c:v>
                </c:pt>
                <c:pt idx="3">
                  <c:v>32070.27619047619</c:v>
                </c:pt>
                <c:pt idx="4">
                  <c:v>32070.27619047619</c:v>
                </c:pt>
                <c:pt idx="5">
                  <c:v>32070.27619047619</c:v>
                </c:pt>
                <c:pt idx="6">
                  <c:v>32070.27619047619</c:v>
                </c:pt>
                <c:pt idx="7">
                  <c:v>32070.27619047619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AD-49C3-8A69-DAD54E10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5000"/>
      </c:valAx>
      <c:valAx>
        <c:axId val="104944215"/>
        <c:scaling>
          <c:orientation val="minMax"/>
          <c:min val="0.8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Cost per km'!$B$5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Cost per km'!$C$4:$G$4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Cost per km'!$C$5:$G$5</c:f>
              <c:numCache>
                <c:formatCode>_-* #,##0.00_-;\-* #,##0.00_-;_-* "-"??_-;_-@_-</c:formatCode>
                <c:ptCount val="5"/>
                <c:pt idx="0">
                  <c:v>31204</c:v>
                </c:pt>
                <c:pt idx="1">
                  <c:v>31444</c:v>
                </c:pt>
                <c:pt idx="2">
                  <c:v>33616.428571428572</c:v>
                </c:pt>
                <c:pt idx="3">
                  <c:v>33162.285714285717</c:v>
                </c:pt>
                <c:pt idx="4">
                  <c:v>30924.666666666668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1-4D11-BE5C-385040C69C20}"/>
            </c:ext>
          </c:extLst>
        </c:ser>
        <c:ser>
          <c:idx val="1"/>
          <c:order val="1"/>
          <c:tx>
            <c:strRef>
              <c:f>'1 Cost per km'!$B$6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Cost per km'!$C$4:$G$4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Cost per km'!$C$6:$G$6</c:f>
              <c:numCache>
                <c:formatCode>_-* #,##0.00_-;\-* #,##0.00_-;_-* "-"??_-;_-@_-</c:formatCode>
                <c:ptCount val="5"/>
                <c:pt idx="0">
                  <c:v>24906.280701754386</c:v>
                </c:pt>
                <c:pt idx="1">
                  <c:v>25179.77966101695</c:v>
                </c:pt>
                <c:pt idx="2">
                  <c:v>25422.362068965518</c:v>
                </c:pt>
                <c:pt idx="3">
                  <c:v>27806.333333333332</c:v>
                </c:pt>
                <c:pt idx="4">
                  <c:v>26779.203125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1-4D11-BE5C-385040C69C20}"/>
            </c:ext>
          </c:extLst>
        </c:ser>
        <c:ser>
          <c:idx val="2"/>
          <c:order val="2"/>
          <c:tx>
            <c:strRef>
              <c:f>'1 Cost per km'!$B$7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Cost per km'!$C$4:$G$4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Cost per km'!$C$7:$G$7</c:f>
              <c:numCache>
                <c:formatCode>_-* #,##0.00_-;\-* #,##0.00_-;_-* "-"??_-;_-@_-</c:formatCode>
                <c:ptCount val="5"/>
                <c:pt idx="0">
                  <c:v>12072</c:v>
                </c:pt>
                <c:pt idx="1">
                  <c:v>11219</c:v>
                </c:pt>
                <c:pt idx="2">
                  <c:v>10844</c:v>
                </c:pt>
                <c:pt idx="3">
                  <c:v>17231</c:v>
                </c:pt>
                <c:pt idx="4">
                  <c:v>17136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31-4D11-BE5C-385040C69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35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'Gross PPE'!$C$4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PPE'!$C$10,'Gross PPE'!$C$13:$C$19)</c:f>
              <c:numCache>
                <c:formatCode>_-* #,##0_-;\-* #,##0_-;_-* "-"??_-;_-@_-</c:formatCode>
                <c:ptCount val="8"/>
                <c:pt idx="0">
                  <c:v>120174531.77</c:v>
                </c:pt>
                <c:pt idx="1">
                  <c:v>107903130</c:v>
                </c:pt>
                <c:pt idx="2">
                  <c:v>142363582.15000001</c:v>
                </c:pt>
                <c:pt idx="3">
                  <c:v>150726619.22</c:v>
                </c:pt>
                <c:pt idx="4">
                  <c:v>117319854.15000001</c:v>
                </c:pt>
                <c:pt idx="5">
                  <c:v>80671321.200000003</c:v>
                </c:pt>
                <c:pt idx="6">
                  <c:v>100253380.67</c:v>
                </c:pt>
                <c:pt idx="7">
                  <c:v>134092073.84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B-4D72-B856-4C3C4DB8DC59}"/>
            </c:ext>
          </c:extLst>
        </c:ser>
        <c:ser>
          <c:idx val="1"/>
          <c:order val="1"/>
          <c:tx>
            <c:strRef>
              <c:f>'Gross PPE'!$D$4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PPE'!$D$10,'Gross PPE'!$D$13:$D$19)</c:f>
              <c:numCache>
                <c:formatCode>_-* #,##0_-;\-* #,##0_-;_-* "-"??_-;_-@_-</c:formatCode>
                <c:ptCount val="8"/>
                <c:pt idx="0">
                  <c:v>77175117.730000004</c:v>
                </c:pt>
                <c:pt idx="1">
                  <c:v>100362372</c:v>
                </c:pt>
                <c:pt idx="2">
                  <c:v>126607069.51000001</c:v>
                </c:pt>
                <c:pt idx="3">
                  <c:v>145115071.71000001</c:v>
                </c:pt>
                <c:pt idx="4">
                  <c:v>118068852.56</c:v>
                </c:pt>
                <c:pt idx="5">
                  <c:v>76136571.299999997</c:v>
                </c:pt>
                <c:pt idx="6">
                  <c:v>94390515.620000005</c:v>
                </c:pt>
                <c:pt idx="7">
                  <c:v>126413833.05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B-4D72-B856-4C3C4DB8DC59}"/>
            </c:ext>
          </c:extLst>
        </c:ser>
        <c:ser>
          <c:idx val="2"/>
          <c:order val="2"/>
          <c:tx>
            <c:strRef>
              <c:f>'Gross PPE'!$E$4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PPE'!$E$10,'Gross PPE'!$E$13:$E$19)</c:f>
              <c:numCache>
                <c:formatCode>_-* #,##0_-;\-* #,##0_-;_-* "-"??_-;_-@_-</c:formatCode>
                <c:ptCount val="8"/>
                <c:pt idx="0">
                  <c:v>70528875.769999996</c:v>
                </c:pt>
                <c:pt idx="1">
                  <c:v>91789737</c:v>
                </c:pt>
                <c:pt idx="2">
                  <c:v>117710922.22</c:v>
                </c:pt>
                <c:pt idx="3">
                  <c:v>139161601.96000001</c:v>
                </c:pt>
                <c:pt idx="4">
                  <c:v>105774303.26000001</c:v>
                </c:pt>
                <c:pt idx="5">
                  <c:v>72075043.099999994</c:v>
                </c:pt>
                <c:pt idx="6">
                  <c:v>74915462.200000003</c:v>
                </c:pt>
                <c:pt idx="7">
                  <c:v>120095842.25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5B-4D72-B856-4C3C4DB8DC59}"/>
            </c:ext>
          </c:extLst>
        </c:ser>
        <c:ser>
          <c:idx val="3"/>
          <c:order val="3"/>
          <c:tx>
            <c:strRef>
              <c:f>'Gross PPE'!$F$4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PPE'!$F$10,'Gross PPE'!$F$13:$F$19)</c:f>
              <c:numCache>
                <c:formatCode>_-* #,##0_-;\-* #,##0_-;_-* "-"??_-;_-@_-</c:formatCode>
                <c:ptCount val="8"/>
                <c:pt idx="0">
                  <c:v>81417867.260000005</c:v>
                </c:pt>
                <c:pt idx="1">
                  <c:v>89574270</c:v>
                </c:pt>
                <c:pt idx="2">
                  <c:v>111841960.52</c:v>
                </c:pt>
                <c:pt idx="3">
                  <c:v>133889282.84999999</c:v>
                </c:pt>
                <c:pt idx="4">
                  <c:v>85624902.409999996</c:v>
                </c:pt>
                <c:pt idx="5">
                  <c:v>67275613</c:v>
                </c:pt>
                <c:pt idx="6">
                  <c:v>59508809.390000001</c:v>
                </c:pt>
                <c:pt idx="7">
                  <c:v>109266745.90000001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5B-4D72-B856-4C3C4DB8DC59}"/>
            </c:ext>
          </c:extLst>
        </c:ser>
        <c:ser>
          <c:idx val="4"/>
          <c:order val="4"/>
          <c:tx>
            <c:strRef>
              <c:f>'Gross PPE'!$G$4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PPE'!$G$10,'Gross PPE'!$G$13:$G$19)</c:f>
              <c:numCache>
                <c:formatCode>_-* #,##0_-;\-* #,##0_-;_-* "-"??_-;_-@_-</c:formatCode>
                <c:ptCount val="8"/>
                <c:pt idx="0">
                  <c:v>62657942.137000002</c:v>
                </c:pt>
                <c:pt idx="1">
                  <c:v>80584836.609999999</c:v>
                </c:pt>
                <c:pt idx="2">
                  <c:v>106452837.55</c:v>
                </c:pt>
                <c:pt idx="3">
                  <c:v>127459879.58</c:v>
                </c:pt>
                <c:pt idx="4">
                  <c:v>80340648.819999993</c:v>
                </c:pt>
                <c:pt idx="5">
                  <c:v>61908038</c:v>
                </c:pt>
                <c:pt idx="6">
                  <c:v>55318319.039999999</c:v>
                </c:pt>
                <c:pt idx="7">
                  <c:v>84063782.379999995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5B-4D72-B856-4C3C4DB8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'Gross PPE'!$I$4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PPE'!$I$10,'Gross PPE'!$I$13:$I$19)</c:f>
              <c:numCache>
                <c:formatCode>_-* #,##0_-;\-* #,##0_-;_-* "-"??_-;_-@_-</c:formatCode>
                <c:ptCount val="8"/>
                <c:pt idx="0">
                  <c:v>570674750.25504553</c:v>
                </c:pt>
                <c:pt idx="1">
                  <c:v>570674750.25504553</c:v>
                </c:pt>
                <c:pt idx="2">
                  <c:v>570674750.25504553</c:v>
                </c:pt>
                <c:pt idx="3">
                  <c:v>570674750.25504553</c:v>
                </c:pt>
                <c:pt idx="4">
                  <c:v>570674750.25504553</c:v>
                </c:pt>
                <c:pt idx="5">
                  <c:v>570674750.25504553</c:v>
                </c:pt>
                <c:pt idx="6">
                  <c:v>570674750.25504553</c:v>
                </c:pt>
                <c:pt idx="7">
                  <c:v>570674750.25504553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5B-4D72-B856-4C3C4DB8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'Gross PPE'!$H$4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('Gross PPE'!$B$10,'Gross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('Gross PPE'!$H$10,'Gross PPE'!$H$13:$H$19)</c:f>
              <c:numCache>
                <c:formatCode>_-* #,##0_-;\-* #,##0_-;_-* "-"??_-;_-@_-</c:formatCode>
                <c:ptCount val="8"/>
                <c:pt idx="0">
                  <c:v>102715916.71485713</c:v>
                </c:pt>
                <c:pt idx="1">
                  <c:v>102715916.71485713</c:v>
                </c:pt>
                <c:pt idx="2">
                  <c:v>102715916.71485713</c:v>
                </c:pt>
                <c:pt idx="3">
                  <c:v>102715916.71485713</c:v>
                </c:pt>
                <c:pt idx="4">
                  <c:v>102715916.71485713</c:v>
                </c:pt>
                <c:pt idx="5">
                  <c:v>102715916.71485713</c:v>
                </c:pt>
                <c:pt idx="6">
                  <c:v>102715916.71485713</c:v>
                </c:pt>
                <c:pt idx="7">
                  <c:v>102715916.71485713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5B-4D72-B856-4C3C4DB8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6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100000000"/>
      </c:valAx>
      <c:valAx>
        <c:axId val="104944215"/>
        <c:scaling>
          <c:orientation val="minMax"/>
          <c:min val="0.8"/>
        </c:scaling>
        <c:delete val="1"/>
        <c:axPos val="r"/>
        <c:numFmt formatCode="_-* #,##0_-;\-* #,##0_-;_-* &quot;-&quot;??_-;_-@_-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Appt Met'!$B$5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Appt Met'!$C$4:$G$4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Appt Met'!$C$5:$G$5</c:f>
              <c:numCache>
                <c:formatCode>0.00%</c:formatCode>
                <c:ptCount val="5"/>
                <c:pt idx="0">
                  <c:v>0.99711519655936098</c:v>
                </c:pt>
                <c:pt idx="1">
                  <c:v>0.99914205278669077</c:v>
                </c:pt>
                <c:pt idx="2">
                  <c:v>0.99408885410853798</c:v>
                </c:pt>
                <c:pt idx="3">
                  <c:v>0.99552420482767856</c:v>
                </c:pt>
                <c:pt idx="4">
                  <c:v>0.99495747157505576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2-49FA-BE91-46F8817DF071}"/>
            </c:ext>
          </c:extLst>
        </c:ser>
        <c:ser>
          <c:idx val="1"/>
          <c:order val="1"/>
          <c:tx>
            <c:strRef>
              <c:f>'1 Appt Met'!$B$6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Appt Met'!$C$4:$G$4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Appt Met'!$C$6:$G$6</c:f>
              <c:numCache>
                <c:formatCode>0.00%</c:formatCode>
                <c:ptCount val="5"/>
                <c:pt idx="0">
                  <c:v>0.97703094098328702</c:v>
                </c:pt>
                <c:pt idx="1">
                  <c:v>0.95970668056554975</c:v>
                </c:pt>
                <c:pt idx="2">
                  <c:v>0.97530938934861577</c:v>
                </c:pt>
                <c:pt idx="3">
                  <c:v>0.9739097260627364</c:v>
                </c:pt>
                <c:pt idx="4">
                  <c:v>0.9732727599562262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2-49FA-BE91-46F8817DF071}"/>
            </c:ext>
          </c:extLst>
        </c:ser>
        <c:ser>
          <c:idx val="2"/>
          <c:order val="2"/>
          <c:tx>
            <c:strRef>
              <c:f>'1 Appt Met'!$B$7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Appt Met'!$C$4:$G$4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Appt Met'!$C$7:$G$7</c:f>
              <c:numCache>
                <c:formatCode>0.00%</c:formatCode>
                <c:ptCount val="5"/>
                <c:pt idx="0">
                  <c:v>1</c:v>
                </c:pt>
                <c:pt idx="1">
                  <c:v>0.99511001586914105</c:v>
                </c:pt>
                <c:pt idx="2">
                  <c:v>0.98400001525878911</c:v>
                </c:pt>
                <c:pt idx="3">
                  <c:v>0.87206268310546908</c:v>
                </c:pt>
                <c:pt idx="4">
                  <c:v>0.9350282287597661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2-49FA-BE91-46F8817D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'Gross PPE'!$B$5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'Gross PPE'!$C$4:$G$4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'Gross PPE'!$C$5:$G$5</c:f>
              <c:numCache>
                <c:formatCode>_-* #,##0_-;\-* #,##0_-;_-* "-"??_-;_-@_-</c:formatCode>
                <c:ptCount val="5"/>
                <c:pt idx="0">
                  <c:v>119047137.31857143</c:v>
                </c:pt>
                <c:pt idx="1">
                  <c:v>112442040.82142857</c:v>
                </c:pt>
                <c:pt idx="2">
                  <c:v>103074701.71285714</c:v>
                </c:pt>
                <c:pt idx="3">
                  <c:v>93854512.00999999</c:v>
                </c:pt>
                <c:pt idx="4">
                  <c:v>85161191.711428568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4-4233-87EC-B364002D4440}"/>
            </c:ext>
          </c:extLst>
        </c:ser>
        <c:ser>
          <c:idx val="1"/>
          <c:order val="1"/>
          <c:tx>
            <c:strRef>
              <c:f>'Gross PPE'!$B$6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'Gross PPE'!$C$4:$G$4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'Gross PPE'!$C$6:$G$6</c:f>
              <c:numCache>
                <c:formatCode>_-* #,##0_-;\-* #,##0_-;_-* "-"??_-;_-@_-</c:formatCode>
                <c:ptCount val="5"/>
                <c:pt idx="0">
                  <c:v>636922003.94315779</c:v>
                </c:pt>
                <c:pt idx="1">
                  <c:v>603304805.51914012</c:v>
                </c:pt>
                <c:pt idx="2">
                  <c:v>569043873.67315769</c:v>
                </c:pt>
                <c:pt idx="3">
                  <c:v>535921663.10929829</c:v>
                </c:pt>
                <c:pt idx="4">
                  <c:v>508181405.03047377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4-4233-87EC-B364002D4440}"/>
            </c:ext>
          </c:extLst>
        </c:ser>
        <c:ser>
          <c:idx val="2"/>
          <c:order val="2"/>
          <c:tx>
            <c:strRef>
              <c:f>'Gross PPE'!$B$7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'Gross PPE'!$C$4:$G$4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'Gross PPE'!$C$7:$G$7</c:f>
              <c:numCache>
                <c:formatCode>_-* #,##0_-;\-* #,##0_-;_-* "-"??_-;_-@_-</c:formatCode>
                <c:ptCount val="5"/>
                <c:pt idx="0">
                  <c:v>120174531.77</c:v>
                </c:pt>
                <c:pt idx="1">
                  <c:v>77175117.730000004</c:v>
                </c:pt>
                <c:pt idx="2">
                  <c:v>70528875.769999996</c:v>
                </c:pt>
                <c:pt idx="3">
                  <c:v>81417867.260000005</c:v>
                </c:pt>
                <c:pt idx="4">
                  <c:v>62657942.137000002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4-4233-87EC-B364002D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'Gross PPE'!$B$8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'Gross PPE'!$C$4:$G$4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2020</c:v>
                      </c:pt>
                      <c:pt idx="2">
                        <c:v>2019</c:v>
                      </c:pt>
                      <c:pt idx="3">
                        <c:v>2018</c:v>
                      </c:pt>
                      <c:pt idx="4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'Gross PPE'!$C$8:$G$8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2D4-4233-87EC-B364002D4440}"/>
                  </c:ext>
                </c:extLst>
              </c15:ser>
            </c15:filteredLineSeries>
          </c:ext>
        </c:extLst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7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10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'Net PPE'!$C$4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BF-46AA-9E91-72B76C9E2EF1}"/>
              </c:ext>
            </c:extLst>
          </c:dPt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PPE'!$C$10,'Net PPE'!$C$13:$C$19)</c:f>
              <c:numCache>
                <c:formatCode>_-* #,##0.00_-;\-* #,##0.00_-;_-* "-"??_-;_-@_-</c:formatCode>
                <c:ptCount val="8"/>
                <c:pt idx="0">
                  <c:v>100052420.98</c:v>
                </c:pt>
                <c:pt idx="1">
                  <c:v>82507497</c:v>
                </c:pt>
                <c:pt idx="2">
                  <c:v>113061802.45</c:v>
                </c:pt>
                <c:pt idx="3">
                  <c:v>78893967.859999999</c:v>
                </c:pt>
                <c:pt idx="4">
                  <c:v>89997000.25</c:v>
                </c:pt>
                <c:pt idx="5">
                  <c:v>63879512.729999997</c:v>
                </c:pt>
                <c:pt idx="6">
                  <c:v>70408654.439999998</c:v>
                </c:pt>
                <c:pt idx="7">
                  <c:v>111738914.39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6-44B8-AF41-5BB1D16042D9}"/>
            </c:ext>
          </c:extLst>
        </c:ser>
        <c:ser>
          <c:idx val="1"/>
          <c:order val="1"/>
          <c:tx>
            <c:strRef>
              <c:f>'Net PPE'!$D$4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PPE'!$D$10,'Net PPE'!$D$13:$D$19)</c:f>
              <c:numCache>
                <c:formatCode>_-* #,##0.00_-;\-* #,##0.00_-;_-* "-"??_-;_-@_-</c:formatCode>
                <c:ptCount val="8"/>
                <c:pt idx="0">
                  <c:v>60342664.560000002</c:v>
                </c:pt>
                <c:pt idx="1">
                  <c:v>77813959</c:v>
                </c:pt>
                <c:pt idx="2">
                  <c:v>100547839.84999999</c:v>
                </c:pt>
                <c:pt idx="3">
                  <c:v>75737491.049999997</c:v>
                </c:pt>
                <c:pt idx="4">
                  <c:v>94662595.959999993</c:v>
                </c:pt>
                <c:pt idx="5">
                  <c:v>61764835.020000003</c:v>
                </c:pt>
                <c:pt idx="6">
                  <c:v>67189381</c:v>
                </c:pt>
                <c:pt idx="7">
                  <c:v>107848167.73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6-44B8-AF41-5BB1D16042D9}"/>
            </c:ext>
          </c:extLst>
        </c:ser>
        <c:ser>
          <c:idx val="2"/>
          <c:order val="2"/>
          <c:tx>
            <c:strRef>
              <c:f>'Net PPE'!$E$4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PPE'!$E$10,'Net PPE'!$E$13:$E$19)</c:f>
              <c:numCache>
                <c:formatCode>_-* #,##0.00_-;\-* #,##0.00_-;_-* "-"??_-;_-@_-</c:formatCode>
                <c:ptCount val="8"/>
                <c:pt idx="0">
                  <c:v>56644226.869999997</c:v>
                </c:pt>
                <c:pt idx="1">
                  <c:v>72438042</c:v>
                </c:pt>
                <c:pt idx="2">
                  <c:v>95804910.310000002</c:v>
                </c:pt>
                <c:pt idx="3">
                  <c:v>72560900.870000005</c:v>
                </c:pt>
                <c:pt idx="4">
                  <c:v>86061126.700000003</c:v>
                </c:pt>
                <c:pt idx="5">
                  <c:v>60060398.329999998</c:v>
                </c:pt>
                <c:pt idx="6">
                  <c:v>64121035.890000001</c:v>
                </c:pt>
                <c:pt idx="7">
                  <c:v>105461163.19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6-44B8-AF41-5BB1D16042D9}"/>
            </c:ext>
          </c:extLst>
        </c:ser>
        <c:ser>
          <c:idx val="3"/>
          <c:order val="3"/>
          <c:tx>
            <c:strRef>
              <c:f>'Net PPE'!$F$4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PPE'!$F$10,'Net PPE'!$F$13:$F$19)</c:f>
              <c:numCache>
                <c:formatCode>_-* #,##0.00_-;\-* #,##0.00_-;_-* "-"??_-;_-@_-</c:formatCode>
                <c:ptCount val="8"/>
                <c:pt idx="0">
                  <c:v>70216644.260000005</c:v>
                </c:pt>
                <c:pt idx="1">
                  <c:v>66897197</c:v>
                </c:pt>
                <c:pt idx="2">
                  <c:v>93946620.629999995</c:v>
                </c:pt>
                <c:pt idx="3">
                  <c:v>69783138.719999999</c:v>
                </c:pt>
                <c:pt idx="4">
                  <c:v>69358239.609999999</c:v>
                </c:pt>
                <c:pt idx="5">
                  <c:v>57516438</c:v>
                </c:pt>
                <c:pt idx="6">
                  <c:v>50837593.689999998</c:v>
                </c:pt>
                <c:pt idx="7">
                  <c:v>97733242.530000001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26-44B8-AF41-5BB1D16042D9}"/>
            </c:ext>
          </c:extLst>
        </c:ser>
        <c:ser>
          <c:idx val="4"/>
          <c:order val="4"/>
          <c:tx>
            <c:strRef>
              <c:f>'Net PPE'!$G$4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PPE'!$G$10,'Net PPE'!$G$13:$G$19)</c:f>
              <c:numCache>
                <c:formatCode>_-* #,##0.00_-;\-* #,##0.00_-;_-* "-"??_-;_-@_-</c:formatCode>
                <c:ptCount val="8"/>
                <c:pt idx="0">
                  <c:v>54004114.876999997</c:v>
                </c:pt>
                <c:pt idx="1">
                  <c:v>61910850.729999997</c:v>
                </c:pt>
                <c:pt idx="2">
                  <c:v>92421628.260000005</c:v>
                </c:pt>
                <c:pt idx="3">
                  <c:v>65897239.140000001</c:v>
                </c:pt>
                <c:pt idx="4">
                  <c:v>67372997.439999998</c:v>
                </c:pt>
                <c:pt idx="5">
                  <c:v>54342863</c:v>
                </c:pt>
                <c:pt idx="6">
                  <c:v>48882279.549999997</c:v>
                </c:pt>
                <c:pt idx="7">
                  <c:v>75106536.439999998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26-44B8-AF41-5BB1D160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'Net PPE'!$I$4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PPE'!$I$10,'Net PPE'!$I$13:$I$19)</c:f>
              <c:numCache>
                <c:formatCode>_-* #,##0_-;\-* #,##0_-;_-* "-"??_-;_-@_-</c:formatCode>
                <c:ptCount val="8"/>
                <c:pt idx="0">
                  <c:v>405738961.26258945</c:v>
                </c:pt>
                <c:pt idx="1">
                  <c:v>405738961.26258945</c:v>
                </c:pt>
                <c:pt idx="2">
                  <c:v>405738961.26258945</c:v>
                </c:pt>
                <c:pt idx="3">
                  <c:v>405738961.26258945</c:v>
                </c:pt>
                <c:pt idx="4">
                  <c:v>405738961.26258945</c:v>
                </c:pt>
                <c:pt idx="5">
                  <c:v>405738961.26258945</c:v>
                </c:pt>
                <c:pt idx="6">
                  <c:v>405738961.26258945</c:v>
                </c:pt>
                <c:pt idx="7">
                  <c:v>405738961.26258945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26-44B8-AF41-5BB1D160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'Net PPE'!$H$4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('Net PPE'!$B$10,'Net PPE'!$B$13:$B$19)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('Net PPE'!$H$10,'Net PPE'!$H$13:$H$19)</c:f>
              <c:numCache>
                <c:formatCode>_-* #,##0_-;\-* #,##0_-;_-* "-"??_-;_-@_-</c:formatCode>
                <c:ptCount val="8"/>
                <c:pt idx="0">
                  <c:v>77844744.593142852</c:v>
                </c:pt>
                <c:pt idx="1">
                  <c:v>77844744.593142852</c:v>
                </c:pt>
                <c:pt idx="2">
                  <c:v>77844744.593142852</c:v>
                </c:pt>
                <c:pt idx="3">
                  <c:v>77844744.593142852</c:v>
                </c:pt>
                <c:pt idx="4">
                  <c:v>77844744.593142852</c:v>
                </c:pt>
                <c:pt idx="5">
                  <c:v>77844744.593142852</c:v>
                </c:pt>
                <c:pt idx="6">
                  <c:v>77844744.593142852</c:v>
                </c:pt>
                <c:pt idx="7">
                  <c:v>77844744.593142852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26-44B8-AF41-5BB1D160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4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100000000"/>
      </c:valAx>
      <c:valAx>
        <c:axId val="104944215"/>
        <c:scaling>
          <c:orientation val="minMax"/>
          <c:min val="0.8"/>
        </c:scaling>
        <c:delete val="1"/>
        <c:axPos val="r"/>
        <c:numFmt formatCode="_-* #,##0_-;\-* #,##0_-;_-* &quot;-&quot;??_-;_-@_-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'Net PPE'!$B$5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PPE'!$C$4:$G$4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'Net PPE'!$C$5:$G$5</c:f>
              <c:numCache>
                <c:formatCode>_-* #,##0.00_-;\-* #,##0.00_-;_-* "-"??_-;_-@_-</c:formatCode>
                <c:ptCount val="5"/>
                <c:pt idx="0">
                  <c:v>87212478.44571428</c:v>
                </c:pt>
                <c:pt idx="1">
                  <c:v>83652038.515714273</c:v>
                </c:pt>
                <c:pt idx="2">
                  <c:v>79501082.469999999</c:v>
                </c:pt>
                <c:pt idx="3">
                  <c:v>72296067.168571427</c:v>
                </c:pt>
                <c:pt idx="4">
                  <c:v>66562056.365714289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F5F-8FDF-D9A60FD2367D}"/>
            </c:ext>
          </c:extLst>
        </c:ser>
        <c:ser>
          <c:idx val="1"/>
          <c:order val="1"/>
          <c:tx>
            <c:strRef>
              <c:f>'Net PPE'!$B$6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PPE'!$C$4:$G$4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'Net PPE'!$C$6:$G$6</c:f>
              <c:numCache>
                <c:formatCode>_-* #,##0.00_-;\-* #,##0.00_-;_-* "-"??_-;_-@_-</c:formatCode>
                <c:ptCount val="5"/>
                <c:pt idx="0">
                  <c:v>448254898.79035091</c:v>
                </c:pt>
                <c:pt idx="1">
                  <c:v>425209986.97492969</c:v>
                </c:pt>
                <c:pt idx="2">
                  <c:v>403872915.6296494</c:v>
                </c:pt>
                <c:pt idx="3">
                  <c:v>383839651.31771922</c:v>
                </c:pt>
                <c:pt idx="4">
                  <c:v>367517353.60029829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F5F-8FDF-D9A60FD2367D}"/>
            </c:ext>
          </c:extLst>
        </c:ser>
        <c:ser>
          <c:idx val="2"/>
          <c:order val="2"/>
          <c:tx>
            <c:strRef>
              <c:f>'Net PPE'!$B$7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'Net PPE'!$C$4:$G$4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'Net PPE'!$C$7:$G$7</c:f>
              <c:numCache>
                <c:formatCode>_-* #,##0.00_-;\-* #,##0.00_-;_-* "-"??_-;_-@_-</c:formatCode>
                <c:ptCount val="5"/>
                <c:pt idx="0">
                  <c:v>100052420.98</c:v>
                </c:pt>
                <c:pt idx="1">
                  <c:v>60342664.560000002</c:v>
                </c:pt>
                <c:pt idx="2">
                  <c:v>56644226.869999997</c:v>
                </c:pt>
                <c:pt idx="3">
                  <c:v>70216644.260000005</c:v>
                </c:pt>
                <c:pt idx="4">
                  <c:v>54004114.876999997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1-4F5F-8FDF-D9A60FD23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  <c:extLst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5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10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2021 InnPower SAIDI</a:t>
            </a:r>
            <a:r>
              <a:rPr lang="en-CA" baseline="0"/>
              <a:t> &amp; SAIFI by Cause Code</a:t>
            </a:r>
            <a:endParaRPr lang="en-CA"/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'SAIFI CC'!$K$6</c:f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'SAIFI CC'!$B$7:$B$16</c:f>
              <c:strCache>
                <c:ptCount val="10"/>
                <c:pt idx="0">
                  <c:v>Unknown/Other</c:v>
                </c:pt>
                <c:pt idx="1">
                  <c:v>Scheduled Outage</c:v>
                </c:pt>
                <c:pt idx="2">
                  <c:v>Loss of Supply</c:v>
                </c:pt>
                <c:pt idx="3">
                  <c:v>Tree Contacts</c:v>
                </c:pt>
                <c:pt idx="4">
                  <c:v>Lightning</c:v>
                </c:pt>
                <c:pt idx="5">
                  <c:v>Defective Equipment</c:v>
                </c:pt>
                <c:pt idx="6">
                  <c:v>Adverse Weather</c:v>
                </c:pt>
                <c:pt idx="7">
                  <c:v>Adverse Environment</c:v>
                </c:pt>
                <c:pt idx="8">
                  <c:v>Human Element</c:v>
                </c:pt>
                <c:pt idx="9">
                  <c:v>Foreign Interference</c:v>
                </c:pt>
              </c:strCache>
            </c:strRef>
          </c:cat>
          <c:val>
            <c:numRef>
              <c:f>'SAIFI CC'!$K$7:$K$16</c:f>
              <c:numCache>
                <c:formatCode>0%</c:formatCode>
                <c:ptCount val="10"/>
                <c:pt idx="0">
                  <c:v>6.7634173055859823E-2</c:v>
                </c:pt>
                <c:pt idx="1">
                  <c:v>1.5607886089813804E-2</c:v>
                </c:pt>
                <c:pt idx="2">
                  <c:v>0</c:v>
                </c:pt>
                <c:pt idx="3">
                  <c:v>1.0405257393209202E-2</c:v>
                </c:pt>
                <c:pt idx="4">
                  <c:v>0</c:v>
                </c:pt>
                <c:pt idx="5">
                  <c:v>9.3647316538882822E-2</c:v>
                </c:pt>
                <c:pt idx="6">
                  <c:v>0.33296823658269448</c:v>
                </c:pt>
                <c:pt idx="7">
                  <c:v>0</c:v>
                </c:pt>
                <c:pt idx="8">
                  <c:v>0</c:v>
                </c:pt>
                <c:pt idx="9">
                  <c:v>0.19249726177437024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6-49CD-A108-7C16EF2D2A5C}"/>
            </c:ext>
          </c:extLst>
        </c:ser>
        <c:ser>
          <c:idx val="1"/>
          <c:order val="1"/>
          <c:tx>
            <c:strRef>
              <c:f>'SAIFI CC'!$R$6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'SAIFI CC'!$B$7:$B$16</c:f>
              <c:strCache>
                <c:ptCount val="10"/>
                <c:pt idx="0">
                  <c:v>Unknown/Other</c:v>
                </c:pt>
                <c:pt idx="1">
                  <c:v>Scheduled Outage</c:v>
                </c:pt>
                <c:pt idx="2">
                  <c:v>Loss of Supply</c:v>
                </c:pt>
                <c:pt idx="3">
                  <c:v>Tree Contacts</c:v>
                </c:pt>
                <c:pt idx="4">
                  <c:v>Lightning</c:v>
                </c:pt>
                <c:pt idx="5">
                  <c:v>Defective Equipment</c:v>
                </c:pt>
                <c:pt idx="6">
                  <c:v>Adverse Weather</c:v>
                </c:pt>
                <c:pt idx="7">
                  <c:v>Adverse Environment</c:v>
                </c:pt>
                <c:pt idx="8">
                  <c:v>Human Element</c:v>
                </c:pt>
                <c:pt idx="9">
                  <c:v>Foreign Interference</c:v>
                </c:pt>
              </c:strCache>
            </c:strRef>
          </c:cat>
          <c:val>
            <c:numRef>
              <c:f>'SAIFI CC'!$R$7:$R$16</c:f>
              <c:numCache>
                <c:formatCode>0%</c:formatCode>
                <c:ptCount val="10"/>
                <c:pt idx="0">
                  <c:v>7.7111693582480753E-2</c:v>
                </c:pt>
                <c:pt idx="1">
                  <c:v>9.6389616978100941E-3</c:v>
                </c:pt>
                <c:pt idx="2">
                  <c:v>0</c:v>
                </c:pt>
                <c:pt idx="3">
                  <c:v>1.4458442546715142E-2</c:v>
                </c:pt>
                <c:pt idx="4">
                  <c:v>0</c:v>
                </c:pt>
                <c:pt idx="5">
                  <c:v>0.11566754037372114</c:v>
                </c:pt>
                <c:pt idx="6">
                  <c:v>0.47230912319269464</c:v>
                </c:pt>
                <c:pt idx="7">
                  <c:v>0</c:v>
                </c:pt>
                <c:pt idx="8">
                  <c:v>0</c:v>
                </c:pt>
                <c:pt idx="9">
                  <c:v>0.2120571573518221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6-49CD-A108-7C16EF2D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6859464"/>
        <c:axId val="1036859136"/>
      </c:barChart>
      <c:catAx>
        <c:axId val="103685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59136"/>
        <c:crosses val="autoZero"/>
        <c:auto val="1"/>
        <c:lblAlgn val="ctr"/>
        <c:lblOffset val="100"/>
        <c:noMultiLvlLbl val="0"/>
      </c:catAx>
      <c:valAx>
        <c:axId val="103685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5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2021 Provincial Average SAIDI&amp;</a:t>
            </a:r>
            <a:r>
              <a:rPr lang="en-CA" baseline="0"/>
              <a:t> SAIFI by Cause Code</a:t>
            </a:r>
            <a:endParaRPr lang="en-CA"/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'SAIFI CC'!$K$19</c:f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'SAIFI CC'!$B$20:$B$29</c:f>
              <c:strCache>
                <c:ptCount val="10"/>
                <c:pt idx="0">
                  <c:v>Unknown/Other</c:v>
                </c:pt>
                <c:pt idx="1">
                  <c:v>Scheduled Outage</c:v>
                </c:pt>
                <c:pt idx="2">
                  <c:v>Loss of Supply</c:v>
                </c:pt>
                <c:pt idx="3">
                  <c:v>Tree Contacts</c:v>
                </c:pt>
                <c:pt idx="4">
                  <c:v>Lightning</c:v>
                </c:pt>
                <c:pt idx="5">
                  <c:v>Defective Equipment</c:v>
                </c:pt>
                <c:pt idx="6">
                  <c:v>Adverse Weather</c:v>
                </c:pt>
                <c:pt idx="7">
                  <c:v>Adverse Environment</c:v>
                </c:pt>
                <c:pt idx="8">
                  <c:v>Human Element</c:v>
                </c:pt>
                <c:pt idx="9">
                  <c:v>Foreign Interference</c:v>
                </c:pt>
              </c:strCache>
            </c:strRef>
          </c:cat>
          <c:val>
            <c:numRef>
              <c:f>'SAIFI CC'!$K$20:$K$29</c:f>
              <c:numCache>
                <c:formatCode>0%</c:formatCode>
                <c:ptCount val="10"/>
                <c:pt idx="0">
                  <c:v>6.4348302300109517E-2</c:v>
                </c:pt>
                <c:pt idx="1">
                  <c:v>6.5169769989047083E-2</c:v>
                </c:pt>
                <c:pt idx="2">
                  <c:v>0.37093829864914202</c:v>
                </c:pt>
                <c:pt idx="3">
                  <c:v>0.109802847754655</c:v>
                </c:pt>
                <c:pt idx="4">
                  <c:v>1.9167579408543269E-2</c:v>
                </c:pt>
                <c:pt idx="5">
                  <c:v>0.15197152245345022</c:v>
                </c:pt>
                <c:pt idx="6">
                  <c:v>0.12276378240233667</c:v>
                </c:pt>
                <c:pt idx="7">
                  <c:v>3.0120481927710854E-3</c:v>
                </c:pt>
                <c:pt idx="8">
                  <c:v>1.4786418400876239E-2</c:v>
                </c:pt>
                <c:pt idx="9">
                  <c:v>7.8039430449069011E-2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C-40A7-ADFF-01BA15FB0A75}"/>
            </c:ext>
          </c:extLst>
        </c:ser>
        <c:ser>
          <c:idx val="1"/>
          <c:order val="1"/>
          <c:tx>
            <c:strRef>
              <c:f>'SAIFI CC'!$R$19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'SAIFI CC'!$B$20:$B$29</c:f>
              <c:strCache>
                <c:ptCount val="10"/>
                <c:pt idx="0">
                  <c:v>Unknown/Other</c:v>
                </c:pt>
                <c:pt idx="1">
                  <c:v>Scheduled Outage</c:v>
                </c:pt>
                <c:pt idx="2">
                  <c:v>Loss of Supply</c:v>
                </c:pt>
                <c:pt idx="3">
                  <c:v>Tree Contacts</c:v>
                </c:pt>
                <c:pt idx="4">
                  <c:v>Lightning</c:v>
                </c:pt>
                <c:pt idx="5">
                  <c:v>Defective Equipment</c:v>
                </c:pt>
                <c:pt idx="6">
                  <c:v>Adverse Weather</c:v>
                </c:pt>
                <c:pt idx="7">
                  <c:v>Adverse Environment</c:v>
                </c:pt>
                <c:pt idx="8">
                  <c:v>Human Element</c:v>
                </c:pt>
                <c:pt idx="9">
                  <c:v>Foreign Interference</c:v>
                </c:pt>
              </c:strCache>
            </c:strRef>
          </c:cat>
          <c:val>
            <c:numRef>
              <c:f>'SAIFI CC'!$R$20:$R$29</c:f>
              <c:numCache>
                <c:formatCode>0%</c:formatCode>
                <c:ptCount val="10"/>
                <c:pt idx="0">
                  <c:v>1.8812885769848641E-2</c:v>
                </c:pt>
                <c:pt idx="1">
                  <c:v>8.451001944702799E-2</c:v>
                </c:pt>
                <c:pt idx="2">
                  <c:v>0.38429018347848143</c:v>
                </c:pt>
                <c:pt idx="3">
                  <c:v>0.13989177306163861</c:v>
                </c:pt>
                <c:pt idx="4">
                  <c:v>1.4331614103322898E-2</c:v>
                </c:pt>
                <c:pt idx="5">
                  <c:v>0.10323835292128182</c:v>
                </c:pt>
                <c:pt idx="6">
                  <c:v>0.21023928299653333</c:v>
                </c:pt>
                <c:pt idx="7">
                  <c:v>1.6064936163016829E-3</c:v>
                </c:pt>
                <c:pt idx="8">
                  <c:v>4.0162340407542078E-3</c:v>
                </c:pt>
                <c:pt idx="9">
                  <c:v>3.9063160564809338E-2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EC-40A7-ADFF-01BA15FB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36859464"/>
        <c:axId val="1036859136"/>
      </c:barChart>
      <c:catAx>
        <c:axId val="103685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59136"/>
        <c:crosses val="autoZero"/>
        <c:auto val="1"/>
        <c:lblAlgn val="ctr"/>
        <c:lblOffset val="100"/>
        <c:noMultiLvlLbl val="0"/>
      </c:catAx>
      <c:valAx>
        <c:axId val="103685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85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 Unitized Data'!$D$4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Data'!$D$10,'1 Unitized Data'!$D$13:$D$19)</c:f>
            </c:numRef>
          </c:val>
          <c:extLst>
            <c:ext xmlns:c16="http://schemas.microsoft.com/office/drawing/2014/chart" uri="{C3380CC4-5D6E-409C-BE32-E72D297353CC}">
              <c16:uniqueId val="{00000001-FD1A-49C2-B1BD-770C13ED0EBF}"/>
            </c:ext>
          </c:extLst>
        </c:ser>
        <c:ser>
          <c:idx val="2"/>
          <c:order val="2"/>
          <c:tx>
            <c:strRef>
              <c:f>'1 Unitized Data'!$E$4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Data'!$E$10,'1 Unitized Data'!$E$13:$E$19)</c:f>
              <c:numCache>
                <c:formatCode>_-* #,##0.00_-;\-* #,##0.00_-;_-* "-"??_-;_-@_-</c:formatCode>
                <c:ptCount val="8"/>
                <c:pt idx="0">
                  <c:v>334.74141653555301</c:v>
                </c:pt>
                <c:pt idx="1">
                  <c:v>363.33701642532958</c:v>
                </c:pt>
                <c:pt idx="2">
                  <c:v>366.90051173778238</c:v>
                </c:pt>
                <c:pt idx="3">
                  <c:v>292.85879324546954</c:v>
                </c:pt>
                <c:pt idx="4">
                  <c:v>283.48633751369778</c:v>
                </c:pt>
                <c:pt idx="5">
                  <c:v>250.76870579409874</c:v>
                </c:pt>
                <c:pt idx="6">
                  <c:v>312.92442734401067</c:v>
                </c:pt>
                <c:pt idx="7">
                  <c:v>310.20494942404781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A-49C2-B1BD-770C13ED0EBF}"/>
            </c:ext>
          </c:extLst>
        </c:ser>
        <c:ser>
          <c:idx val="3"/>
          <c:order val="3"/>
          <c:tx>
            <c:strRef>
              <c:f>'1 Unitized Data'!$F$4</c:f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Data'!$F$10,'1 Unitized Data'!$F$13:$F$19)</c:f>
            </c:numRef>
          </c:val>
          <c:extLst>
            <c:ext xmlns:c16="http://schemas.microsoft.com/office/drawing/2014/chart" uri="{C3380CC4-5D6E-409C-BE32-E72D297353CC}">
              <c16:uniqueId val="{00000003-FD1A-49C2-B1BD-770C13ED0EBF}"/>
            </c:ext>
          </c:extLst>
        </c:ser>
        <c:ser>
          <c:idx val="5"/>
          <c:order val="5"/>
          <c:tx>
            <c:strRef>
              <c:f>'1 Unitized Data'!$H$4</c:f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Data'!$H$10,'1 Unitized Data'!$H$13:$H$19)</c:f>
            </c:numRef>
          </c:val>
          <c:extLst>
            <c:ext xmlns:c16="http://schemas.microsoft.com/office/drawing/2014/chart" uri="{C3380CC4-5D6E-409C-BE32-E72D297353CC}">
              <c16:uniqueId val="{00000005-FD1A-49C2-B1BD-770C13ED0EBF}"/>
            </c:ext>
          </c:extLst>
        </c:ser>
        <c:ser>
          <c:idx val="7"/>
          <c:order val="7"/>
          <c:tx>
            <c:strRef>
              <c:f>'1 Unitized Data'!$J$4</c:f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Data'!$J$10,'1 Unitized Data'!$J$13:$J$19)</c:f>
            </c:numRef>
          </c:val>
          <c:extLst>
            <c:ext xmlns:c16="http://schemas.microsoft.com/office/drawing/2014/chart" uri="{C3380CC4-5D6E-409C-BE32-E72D297353CC}">
              <c16:uniqueId val="{00000007-FD1A-49C2-B1BD-770C13ED0EBF}"/>
            </c:ext>
          </c:extLst>
        </c:ser>
        <c:ser>
          <c:idx val="9"/>
          <c:order val="9"/>
          <c:tx>
            <c:strRef>
              <c:f>'1 Unitized Data'!$L$4</c:f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Data'!$L$10,'1 Unitized Data'!$L$13:$L$19)</c:f>
            </c:numRef>
          </c:val>
          <c:extLst>
            <c:ext xmlns:c16="http://schemas.microsoft.com/office/drawing/2014/chart" uri="{C3380CC4-5D6E-409C-BE32-E72D297353CC}">
              <c16:uniqueId val="{00000009-FD1A-49C2-B1BD-770C13ED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094664"/>
        <c:axId val="778084824"/>
      </c:barChart>
      <c:barChart>
        <c:barDir val="col"/>
        <c:grouping val="clustered"/>
        <c:varyColors val="0"/>
        <c:ser>
          <c:idx val="0"/>
          <c:order val="0"/>
          <c:tx>
            <c:strRef>
              <c:f>'1 Unitized Data'!$C$4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Data'!$C$10,'1 Unitized Data'!$C$13:$C$19)</c:f>
              <c:numCache>
                <c:formatCode>_-* #,##0.00_-;\-* #,##0.00_-;_-* "-"??_-;_-@_-</c:formatCode>
                <c:ptCount val="8"/>
                <c:pt idx="0">
                  <c:v>334.74141653555301</c:v>
                </c:pt>
                <c:pt idx="1">
                  <c:v>363.33701642532958</c:v>
                </c:pt>
                <c:pt idx="2">
                  <c:v>366.90051173778238</c:v>
                </c:pt>
                <c:pt idx="3">
                  <c:v>292.85879324546954</c:v>
                </c:pt>
                <c:pt idx="4">
                  <c:v>283.48633751369778</c:v>
                </c:pt>
                <c:pt idx="5">
                  <c:v>250.76870579409874</c:v>
                </c:pt>
                <c:pt idx="6">
                  <c:v>312.92442734401067</c:v>
                </c:pt>
                <c:pt idx="7">
                  <c:v>310.20494942404781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A-49C2-B1BD-770C13ED0EBF}"/>
            </c:ext>
          </c:extLst>
        </c:ser>
        <c:ser>
          <c:idx val="4"/>
          <c:order val="4"/>
          <c:tx>
            <c:strRef>
              <c:f>'1 Unitized Data'!$G$4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Data'!$G$10,'1 Unitized Data'!$G$13:$G$19)</c:f>
              <c:numCache>
                <c:formatCode>_-* #,##0.00_-;\-* #,##0.00_-;_-* "-"??_-;_-@_-</c:formatCode>
                <c:ptCount val="8"/>
                <c:pt idx="0">
                  <c:v>332.20890202790309</c:v>
                </c:pt>
                <c:pt idx="1">
                  <c:v>356.51481742333948</c:v>
                </c:pt>
                <c:pt idx="2">
                  <c:v>339.48823471897128</c:v>
                </c:pt>
                <c:pt idx="3">
                  <c:v>284.69480789457248</c:v>
                </c:pt>
                <c:pt idx="4">
                  <c:v>303.10764645123214</c:v>
                </c:pt>
                <c:pt idx="5">
                  <c:v>265.69138429901153</c:v>
                </c:pt>
                <c:pt idx="6">
                  <c:v>315.41341954389094</c:v>
                </c:pt>
                <c:pt idx="7">
                  <c:v>297.90580482184009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A-49C2-B1BD-770C13ED0EBF}"/>
            </c:ext>
          </c:extLst>
        </c:ser>
        <c:ser>
          <c:idx val="6"/>
          <c:order val="6"/>
          <c:tx>
            <c:strRef>
              <c:f>'1 Unitized Data'!$I$4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Data'!$I$10,'1 Unitized Data'!$I$13:$I$19)</c:f>
              <c:numCache>
                <c:formatCode>_-* #,##0.00_-;\-* #,##0.00_-;_-* "-"??_-;_-@_-</c:formatCode>
                <c:ptCount val="8"/>
                <c:pt idx="0">
                  <c:v>312.26648454272225</c:v>
                </c:pt>
                <c:pt idx="1">
                  <c:v>371.33911221184985</c:v>
                </c:pt>
                <c:pt idx="2">
                  <c:v>340.57658602550003</c:v>
                </c:pt>
                <c:pt idx="3">
                  <c:v>281.94165058993997</c:v>
                </c:pt>
                <c:pt idx="4">
                  <c:v>278.30261339846476</c:v>
                </c:pt>
                <c:pt idx="5">
                  <c:v>259.61770681834548</c:v>
                </c:pt>
                <c:pt idx="6">
                  <c:v>315.49590076988881</c:v>
                </c:pt>
                <c:pt idx="7">
                  <c:v>284.79264648437498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1A-49C2-B1BD-770C13ED0EBF}"/>
            </c:ext>
          </c:extLst>
        </c:ser>
        <c:ser>
          <c:idx val="8"/>
          <c:order val="8"/>
          <c:tx>
            <c:strRef>
              <c:f>'1 Unitized Data'!$K$4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Data'!$K$10,'1 Unitized Data'!$K$13:$K$19)</c:f>
              <c:numCache>
                <c:formatCode>_-* #,##0.00_-;\-* #,##0.00_-;_-* "-"??_-;_-@_-</c:formatCode>
                <c:ptCount val="8"/>
                <c:pt idx="0">
                  <c:v>323.70779827121072</c:v>
                </c:pt>
                <c:pt idx="1">
                  <c:v>384.57956992177918</c:v>
                </c:pt>
                <c:pt idx="2">
                  <c:v>343.69835777824056</c:v>
                </c:pt>
                <c:pt idx="3">
                  <c:v>262.99187572397818</c:v>
                </c:pt>
                <c:pt idx="4">
                  <c:v>270.64309868684848</c:v>
                </c:pt>
                <c:pt idx="5">
                  <c:v>276.39344855014826</c:v>
                </c:pt>
                <c:pt idx="6">
                  <c:v>348.99615008439002</c:v>
                </c:pt>
                <c:pt idx="7">
                  <c:v>274.39759379734431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1A-49C2-B1BD-770C13ED0EBF}"/>
            </c:ext>
          </c:extLst>
        </c:ser>
        <c:ser>
          <c:idx val="10"/>
          <c:order val="10"/>
          <c:tx>
            <c:strRef>
              <c:f>'1 Unitized Data'!$M$4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Data'!$M$10,'1 Unitized Data'!$M$13:$M$19)</c:f>
              <c:numCache>
                <c:formatCode>_-* #,##0.00_-;\-* #,##0.00_-;_-* "-"??_-;_-@_-</c:formatCode>
                <c:ptCount val="8"/>
                <c:pt idx="0">
                  <c:v>353.59552530763875</c:v>
                </c:pt>
                <c:pt idx="1">
                  <c:v>378.07324586579199</c:v>
                </c:pt>
                <c:pt idx="2">
                  <c:v>345.41014681795173</c:v>
                </c:pt>
                <c:pt idx="3">
                  <c:v>273.33784716175302</c:v>
                </c:pt>
                <c:pt idx="4">
                  <c:v>255.12956917873908</c:v>
                </c:pt>
                <c:pt idx="5">
                  <c:v>258.31875861068812</c:v>
                </c:pt>
                <c:pt idx="6">
                  <c:v>327.8902935377875</c:v>
                </c:pt>
                <c:pt idx="7">
                  <c:v>274.59625366073436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1A-49C2-B1BD-770C13ED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094664"/>
        <c:axId val="778084824"/>
      </c:barChart>
      <c:lineChart>
        <c:grouping val="standard"/>
        <c:varyColors val="0"/>
        <c:ser>
          <c:idx val="11"/>
          <c:order val="11"/>
          <c:tx>
            <c:strRef>
              <c:f>'1 Unitized Data'!$N$4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Data'!$N$10,'1 Unitized Data'!$N$13:$N$19)</c:f>
              <c:numCache>
                <c:formatCode>_-* #,##0.00_-;\-* #,##0.00_-;_-* "-"??_-;_-@_-</c:formatCode>
                <c:ptCount val="8"/>
                <c:pt idx="0">
                  <c:v>307.13769378033805</c:v>
                </c:pt>
                <c:pt idx="1">
                  <c:v>307.13769378033805</c:v>
                </c:pt>
                <c:pt idx="2">
                  <c:v>307.13769378033805</c:v>
                </c:pt>
                <c:pt idx="3">
                  <c:v>307.13769378033805</c:v>
                </c:pt>
                <c:pt idx="4">
                  <c:v>307.13769378033805</c:v>
                </c:pt>
                <c:pt idx="5">
                  <c:v>307.13769378033805</c:v>
                </c:pt>
                <c:pt idx="6">
                  <c:v>307.13769378033805</c:v>
                </c:pt>
                <c:pt idx="7">
                  <c:v>307.13769378033805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1A-49C2-B1BD-770C13ED0EBF}"/>
            </c:ext>
          </c:extLst>
        </c:ser>
        <c:ser>
          <c:idx val="12"/>
          <c:order val="12"/>
          <c:tx>
            <c:strRef>
              <c:f>'1 Unitized Data'!$O$4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Data'!$O$10,'1 Unitized Data'!$O$13:$O$19)</c:f>
              <c:numCache>
                <c:formatCode>_-* #,##0.00_-;\-* #,##0.00_-;_-* "-"??_-;_-@_-</c:formatCode>
                <c:ptCount val="8"/>
                <c:pt idx="0">
                  <c:v>338.08584815584146</c:v>
                </c:pt>
                <c:pt idx="1">
                  <c:v>338.08584815584146</c:v>
                </c:pt>
                <c:pt idx="2">
                  <c:v>338.08584815584146</c:v>
                </c:pt>
                <c:pt idx="3">
                  <c:v>338.08584815584146</c:v>
                </c:pt>
                <c:pt idx="4">
                  <c:v>338.08584815584146</c:v>
                </c:pt>
                <c:pt idx="5">
                  <c:v>338.08584815584146</c:v>
                </c:pt>
                <c:pt idx="6">
                  <c:v>338.08584815584146</c:v>
                </c:pt>
                <c:pt idx="7">
                  <c:v>338.08584815584146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D1A-49C2-B1BD-770C13ED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94664"/>
        <c:axId val="778084824"/>
      </c:lineChart>
      <c:catAx>
        <c:axId val="77809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84824"/>
        <c:crosses val="autoZero"/>
        <c:auto val="1"/>
        <c:lblAlgn val="ctr"/>
        <c:lblOffset val="100"/>
        <c:noMultiLvlLbl val="0"/>
      </c:catAx>
      <c:valAx>
        <c:axId val="778084824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9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Unitized Charts'!$B$5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Charts'!$H$4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Charts'!$H$5</c:f>
              <c:numCache>
                <c:formatCode>_-"$"* #,##0.00_-;\-"$"* #,##0.00_-;_-"$"* "-"??_-;_-@_-</c:formatCode>
                <c:ptCount val="1"/>
                <c:pt idx="0">
                  <c:v>307.13769378033805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D-460B-9BDE-ECAF9AE3AA7E}"/>
            </c:ext>
          </c:extLst>
        </c:ser>
        <c:ser>
          <c:idx val="1"/>
          <c:order val="1"/>
          <c:tx>
            <c:strRef>
              <c:f>'1 Unitized Charts'!$B$6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Charts'!$H$4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Charts'!$H$6</c:f>
              <c:numCache>
                <c:formatCode>_-"$"* #,##0.00_-;\-"$"* #,##0.00_-;_-"$"* "-"??_-;_-@_-</c:formatCode>
                <c:ptCount val="1"/>
                <c:pt idx="0">
                  <c:v>338.08584815584146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D-460B-9BDE-ECAF9AE3AA7E}"/>
            </c:ext>
          </c:extLst>
        </c:ser>
        <c:ser>
          <c:idx val="2"/>
          <c:order val="2"/>
          <c:tx>
            <c:strRef>
              <c:f>'1 Unitized Charts'!$B$7</c:f>
              <c:strCache>
                <c:ptCount val="1"/>
                <c:pt idx="0">
                  <c:v>InnPower Corporation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Charts'!$H$4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Charts'!$H$7</c:f>
              <c:numCache>
                <c:formatCode>_-"$"* #,##0.00_-;\-"$"* #,##0.00_-;_-"$"* "-"??_-;_-@_-</c:formatCode>
                <c:ptCount val="1"/>
                <c:pt idx="0">
                  <c:v>331.30402533700556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D-460B-9BDE-ECAF9AE3AA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2585240"/>
        <c:axId val="932584584"/>
      </c:barChart>
      <c:catAx>
        <c:axId val="9325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4584"/>
        <c:crosses val="autoZero"/>
        <c:auto val="1"/>
        <c:lblAlgn val="ctr"/>
        <c:lblOffset val="100"/>
        <c:noMultiLvlLbl val="0"/>
      </c:catAx>
      <c:valAx>
        <c:axId val="93258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52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 Unitized Data'!$R$4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Data'!$R$10,'1 Unitized Data'!$R$13:$R$19)</c:f>
            </c:numRef>
          </c:val>
          <c:extLst>
            <c:ext xmlns:c16="http://schemas.microsoft.com/office/drawing/2014/chart" uri="{C3380CC4-5D6E-409C-BE32-E72D297353CC}">
              <c16:uniqueId val="{00000027-0961-4D52-BD95-7EEABE25581B}"/>
            </c:ext>
          </c:extLst>
        </c:ser>
        <c:ser>
          <c:idx val="2"/>
          <c:order val="2"/>
          <c:tx>
            <c:strRef>
              <c:f>'1 Unitized Data'!$S$4</c:f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Data'!$S$10,'1 Unitized Data'!$S$13:$S$19)</c:f>
            </c:numRef>
          </c:val>
          <c:extLst>
            <c:ext xmlns:c16="http://schemas.microsoft.com/office/drawing/2014/chart" uri="{C3380CC4-5D6E-409C-BE32-E72D297353CC}">
              <c16:uniqueId val="{00000035-0961-4D52-BD95-7EEABE25581B}"/>
            </c:ext>
          </c:extLst>
        </c:ser>
        <c:ser>
          <c:idx val="3"/>
          <c:order val="3"/>
          <c:tx>
            <c:strRef>
              <c:f>'1 Unitized Data'!$T$4</c:f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Data'!$T$10,'1 Unitized Data'!$T$13:$T$19)</c:f>
            </c:numRef>
          </c:val>
          <c:extLst>
            <c:ext xmlns:c16="http://schemas.microsoft.com/office/drawing/2014/chart" uri="{C3380CC4-5D6E-409C-BE32-E72D297353CC}">
              <c16:uniqueId val="{00000036-0961-4D52-BD95-7EEABE25581B}"/>
            </c:ext>
          </c:extLst>
        </c:ser>
        <c:ser>
          <c:idx val="5"/>
          <c:order val="5"/>
          <c:tx>
            <c:strRef>
              <c:f>'1 Unitized Data'!$V$4</c:f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Data'!$V$10,'1 Unitized Data'!$V$13:$V$19)</c:f>
            </c:numRef>
          </c:val>
          <c:extLst>
            <c:ext xmlns:c16="http://schemas.microsoft.com/office/drawing/2014/chart" uri="{C3380CC4-5D6E-409C-BE32-E72D297353CC}">
              <c16:uniqueId val="{00000038-0961-4D52-BD95-7EEABE25581B}"/>
            </c:ext>
          </c:extLst>
        </c:ser>
        <c:ser>
          <c:idx val="7"/>
          <c:order val="7"/>
          <c:tx>
            <c:strRef>
              <c:f>'1 Unitized Data'!$X$4</c:f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Data'!$X$10,'1 Unitized Data'!$X$13:$X$19)</c:f>
            </c:numRef>
          </c:val>
          <c:extLst>
            <c:ext xmlns:c16="http://schemas.microsoft.com/office/drawing/2014/chart" uri="{C3380CC4-5D6E-409C-BE32-E72D297353CC}">
              <c16:uniqueId val="{0000003A-0961-4D52-BD95-7EEABE25581B}"/>
            </c:ext>
          </c:extLst>
        </c:ser>
        <c:ser>
          <c:idx val="9"/>
          <c:order val="9"/>
          <c:tx>
            <c:strRef>
              <c:f>'1 Unitized Data'!$Z$4</c:f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Data'!$Z$10,'1 Unitized Data'!$Z$13:$Z$19)</c:f>
            </c:numRef>
          </c:val>
          <c:extLst>
            <c:ext xmlns:c16="http://schemas.microsoft.com/office/drawing/2014/chart" uri="{C3380CC4-5D6E-409C-BE32-E72D297353CC}">
              <c16:uniqueId val="{0000003C-0961-4D52-BD95-7EEABE25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barChart>
        <c:barDir val="col"/>
        <c:grouping val="clustered"/>
        <c:varyColors val="0"/>
        <c:ser>
          <c:idx val="0"/>
          <c:order val="0"/>
          <c:tx>
            <c:strRef>
              <c:f>'1 Unitized Data'!$Q$4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Data'!$Q$10,'1 Unitized Data'!$Q$13:$Q$19)</c:f>
              <c:numCache>
                <c:formatCode>_-* #,##0.00_-;\-* #,##0.00_-;_-* "-"??_-;_-@_-</c:formatCode>
                <c:ptCount val="8"/>
                <c:pt idx="0">
                  <c:v>131.80452266152329</c:v>
                </c:pt>
                <c:pt idx="1">
                  <c:v>100.63653555219365</c:v>
                </c:pt>
                <c:pt idx="2">
                  <c:v>71.767149859737188</c:v>
                </c:pt>
                <c:pt idx="3">
                  <c:v>172.85802265238894</c:v>
                </c:pt>
                <c:pt idx="4">
                  <c:v>72.286035796907328</c:v>
                </c:pt>
                <c:pt idx="5">
                  <c:v>79.967598449667506</c:v>
                </c:pt>
                <c:pt idx="6">
                  <c:v>76.144438188188218</c:v>
                </c:pt>
                <c:pt idx="7">
                  <c:v>278.91100170621849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61-4D52-BD95-7EEABE25581B}"/>
            </c:ext>
          </c:extLst>
        </c:ser>
        <c:ser>
          <c:idx val="4"/>
          <c:order val="4"/>
          <c:tx>
            <c:strRef>
              <c:f>'1 Unitized Data'!$U$4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Data'!$U$10,'1 Unitized Data'!$U$13:$U$19)</c:f>
              <c:numCache>
                <c:formatCode>_-* #,##0.00_-;\-* #,##0.00_-;_-* "-"??_-;_-@_-</c:formatCode>
                <c:ptCount val="8"/>
                <c:pt idx="0">
                  <c:v>135.6431435091541</c:v>
                </c:pt>
                <c:pt idx="1">
                  <c:v>110.01744501029364</c:v>
                </c:pt>
                <c:pt idx="2">
                  <c:v>82.092270747533703</c:v>
                </c:pt>
                <c:pt idx="3">
                  <c:v>3.5108160666011403</c:v>
                </c:pt>
                <c:pt idx="4">
                  <c:v>42.56199301559171</c:v>
                </c:pt>
                <c:pt idx="5">
                  <c:v>68.446667183778771</c:v>
                </c:pt>
                <c:pt idx="6">
                  <c:v>73.629252134029812</c:v>
                </c:pt>
                <c:pt idx="7">
                  <c:v>-68.904391065413037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0961-4D52-BD95-7EEABE25581B}"/>
            </c:ext>
          </c:extLst>
        </c:ser>
        <c:ser>
          <c:idx val="6"/>
          <c:order val="6"/>
          <c:tx>
            <c:strRef>
              <c:f>'1 Unitized Data'!$W$4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Data'!$W$10,'1 Unitized Data'!$W$13:$W$19)</c:f>
              <c:numCache>
                <c:formatCode>_-* #,##0.00_-;\-* #,##0.00_-;_-* "-"??_-;_-@_-</c:formatCode>
                <c:ptCount val="8"/>
                <c:pt idx="0">
                  <c:v>141.69286013310435</c:v>
                </c:pt>
                <c:pt idx="1">
                  <c:v>105.28391802520208</c:v>
                </c:pt>
                <c:pt idx="2">
                  <c:v>90.677502600528726</c:v>
                </c:pt>
                <c:pt idx="3">
                  <c:v>88.284091906438007</c:v>
                </c:pt>
                <c:pt idx="4">
                  <c:v>60.958721712691656</c:v>
                </c:pt>
                <c:pt idx="5">
                  <c:v>88.526634746922014</c:v>
                </c:pt>
                <c:pt idx="6">
                  <c:v>106.23157741659581</c:v>
                </c:pt>
                <c:pt idx="7">
                  <c:v>-16.054715909091041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0961-4D52-BD95-7EEABE25581B}"/>
            </c:ext>
          </c:extLst>
        </c:ser>
        <c:ser>
          <c:idx val="8"/>
          <c:order val="8"/>
          <c:tx>
            <c:strRef>
              <c:f>'1 Unitized Data'!$Y$4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Data'!$Y$10,'1 Unitized Data'!$Y$13:$Y$19)</c:f>
              <c:numCache>
                <c:formatCode>_-* #,##0.00_-;\-* #,##0.00_-;_-* "-"??_-;_-@_-</c:formatCode>
                <c:ptCount val="8"/>
                <c:pt idx="0">
                  <c:v>133.1022903705335</c:v>
                </c:pt>
                <c:pt idx="1">
                  <c:v>111.34610667466136</c:v>
                </c:pt>
                <c:pt idx="2">
                  <c:v>47.260768155178354</c:v>
                </c:pt>
                <c:pt idx="3">
                  <c:v>125.86894671520768</c:v>
                </c:pt>
                <c:pt idx="4">
                  <c:v>49.198472834803532</c:v>
                </c:pt>
                <c:pt idx="5">
                  <c:v>59.832164292428956</c:v>
                </c:pt>
                <c:pt idx="6">
                  <c:v>62.931523780672087</c:v>
                </c:pt>
                <c:pt idx="7">
                  <c:v>96.683868639159172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0961-4D52-BD95-7EEABE25581B}"/>
            </c:ext>
          </c:extLst>
        </c:ser>
        <c:ser>
          <c:idx val="10"/>
          <c:order val="10"/>
          <c:tx>
            <c:strRef>
              <c:f>'1 Unitized Data'!$AA$4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Data'!$AA$10,'1 Unitized Data'!$AA$13:$AA$19)</c:f>
              <c:numCache>
                <c:formatCode>_-* #,##0.00_-;\-* #,##0.00_-;_-* "-"??_-;_-@_-</c:formatCode>
                <c:ptCount val="8"/>
                <c:pt idx="0">
                  <c:v>2.0490614116558334</c:v>
                </c:pt>
                <c:pt idx="1">
                  <c:v>84.840519338526448</c:v>
                </c:pt>
                <c:pt idx="2">
                  <c:v>5.316437952291551</c:v>
                </c:pt>
                <c:pt idx="3">
                  <c:v>140.08469668698427</c:v>
                </c:pt>
                <c:pt idx="4">
                  <c:v>78.139867750239262</c:v>
                </c:pt>
                <c:pt idx="5">
                  <c:v>44.429265462983103</c:v>
                </c:pt>
                <c:pt idx="6">
                  <c:v>49.925953121576349</c:v>
                </c:pt>
                <c:pt idx="7">
                  <c:v>94.756464969587753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0961-4D52-BD95-7EEABE25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lineChart>
        <c:grouping val="standard"/>
        <c:varyColors val="0"/>
        <c:ser>
          <c:idx val="11"/>
          <c:order val="11"/>
          <c:tx>
            <c:strRef>
              <c:f>'1 Unitized Data'!$AB$4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Data'!$AB$10,'1 Unitized Data'!$AB$13:$AB$19)</c:f>
              <c:numCache>
                <c:formatCode>_-* #,##0.00_-;\-* #,##0.00_-;_-* "-"??_-;_-@_-</c:formatCode>
                <c:ptCount val="8"/>
                <c:pt idx="0">
                  <c:v>78.241360633465831</c:v>
                </c:pt>
                <c:pt idx="1">
                  <c:v>78.241360633465831</c:v>
                </c:pt>
                <c:pt idx="2">
                  <c:v>78.241360633465831</c:v>
                </c:pt>
                <c:pt idx="3">
                  <c:v>78.241360633465831</c:v>
                </c:pt>
                <c:pt idx="4">
                  <c:v>78.241360633465831</c:v>
                </c:pt>
                <c:pt idx="5">
                  <c:v>78.241360633465831</c:v>
                </c:pt>
                <c:pt idx="6">
                  <c:v>78.241360633465831</c:v>
                </c:pt>
                <c:pt idx="7">
                  <c:v>78.241360633465831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0961-4D52-BD95-7EEABE25581B}"/>
            </c:ext>
          </c:extLst>
        </c:ser>
        <c:ser>
          <c:idx val="12"/>
          <c:order val="12"/>
          <c:tx>
            <c:strRef>
              <c:f>'1 Unitized Data'!$AC$4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Data'!$AC$10,'1 Unitized Data'!$AC$13:$AC$19)</c:f>
              <c:numCache>
                <c:formatCode>_-* #,##0.00_-;\-* #,##0.00_-;_-* "-"??_-;_-@_-</c:formatCode>
                <c:ptCount val="8"/>
                <c:pt idx="0">
                  <c:v>85.560041734283246</c:v>
                </c:pt>
                <c:pt idx="1">
                  <c:v>85.560041734283246</c:v>
                </c:pt>
                <c:pt idx="2">
                  <c:v>85.560041734283246</c:v>
                </c:pt>
                <c:pt idx="3">
                  <c:v>85.560041734283246</c:v>
                </c:pt>
                <c:pt idx="4">
                  <c:v>85.560041734283246</c:v>
                </c:pt>
                <c:pt idx="5">
                  <c:v>85.560041734283246</c:v>
                </c:pt>
                <c:pt idx="6">
                  <c:v>85.560041734283246</c:v>
                </c:pt>
                <c:pt idx="7">
                  <c:v>85.560041734283246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0961-4D52-BD95-7EEABE25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091568"/>
        <c:axId val="338767976"/>
      </c:lineChart>
      <c:catAx>
        <c:axId val="77809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84824"/>
        <c:crosses val="autoZero"/>
        <c:auto val="1"/>
        <c:lblAlgn val="ctr"/>
        <c:lblOffset val="100"/>
        <c:noMultiLvlLbl val="0"/>
      </c:catAx>
      <c:valAx>
        <c:axId val="77808482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94664"/>
        <c:crosses val="autoZero"/>
        <c:crossBetween val="between"/>
      </c:valAx>
      <c:valAx>
        <c:axId val="338767976"/>
        <c:scaling>
          <c:orientation val="minMax"/>
          <c:max val="300"/>
          <c:min val="-100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27091568"/>
        <c:crosses val="max"/>
        <c:crossBetween val="between"/>
      </c:valAx>
      <c:catAx>
        <c:axId val="102709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8767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Unitized Charts'!$J$5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Charts'!$P$4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Charts'!$P$5</c:f>
              <c:numCache>
                <c:formatCode>_-"$"* #,##0.00_-;\-"$"* #,##0.00_-;_-"$"* "-"??_-;_-@_-</c:formatCode>
                <c:ptCount val="1"/>
                <c:pt idx="0">
                  <c:v>78.241360633465831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C-49FF-92D7-094DC2308DFC}"/>
            </c:ext>
          </c:extLst>
        </c:ser>
        <c:ser>
          <c:idx val="1"/>
          <c:order val="1"/>
          <c:tx>
            <c:strRef>
              <c:f>'1 Unitized Charts'!$J$6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Charts'!$P$4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Charts'!$P$6</c:f>
              <c:numCache>
                <c:formatCode>_-"$"* #,##0.00_-;\-"$"* #,##0.00_-;_-"$"* "-"??_-;_-@_-</c:formatCode>
                <c:ptCount val="1"/>
                <c:pt idx="0">
                  <c:v>85.560041734283246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7C-49FF-92D7-094DC2308DFC}"/>
            </c:ext>
          </c:extLst>
        </c:ser>
        <c:ser>
          <c:idx val="2"/>
          <c:order val="2"/>
          <c:tx>
            <c:strRef>
              <c:f>'1 Unitized Charts'!$J$7</c:f>
              <c:strCache>
                <c:ptCount val="1"/>
                <c:pt idx="0">
                  <c:v>InnPower Corporation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Charts'!$P$4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Charts'!$P$7</c:f>
              <c:numCache>
                <c:formatCode>_-"$"* #,##0.00_-;\-"$"* #,##0.00_-;_-"$"* "-"??_-;_-@_-</c:formatCode>
                <c:ptCount val="1"/>
                <c:pt idx="0">
                  <c:v>108.85837561719423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7C-49FF-92D7-094DC2308D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2585240"/>
        <c:axId val="932584584"/>
      </c:barChart>
      <c:catAx>
        <c:axId val="9325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4584"/>
        <c:crosses val="autoZero"/>
        <c:auto val="1"/>
        <c:lblAlgn val="ctr"/>
        <c:lblOffset val="100"/>
        <c:noMultiLvlLbl val="0"/>
      </c:catAx>
      <c:valAx>
        <c:axId val="932584584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52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 Unitized Data'!$AF$4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Data'!$AF$10,'1 Unitized Data'!$AF$13:$AF$19)</c:f>
            </c:numRef>
          </c:val>
          <c:extLst>
            <c:ext xmlns:c16="http://schemas.microsoft.com/office/drawing/2014/chart" uri="{C3380CC4-5D6E-409C-BE32-E72D297353CC}">
              <c16:uniqueId val="{0000000D-4D6A-4CF6-B50F-52B643A33223}"/>
            </c:ext>
          </c:extLst>
        </c:ser>
        <c:ser>
          <c:idx val="2"/>
          <c:order val="2"/>
          <c:tx>
            <c:strRef>
              <c:f>'1 Unitized Data'!$AG$4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Data'!$AG$10,'1 Unitized Data'!$AG$13:$AG$19)</c:f>
              <c:numCache>
                <c:formatCode>_-* #,##0.00_-;\-* #,##0.00_-;_-* "-"??_-;_-@_-</c:formatCode>
                <c:ptCount val="8"/>
                <c:pt idx="0">
                  <c:v>622.76201695173302</c:v>
                </c:pt>
                <c:pt idx="1">
                  <c:v>616.27588070023774</c:v>
                </c:pt>
                <c:pt idx="2">
                  <c:v>567.18751336187802</c:v>
                </c:pt>
                <c:pt idx="3">
                  <c:v>540.54359472817146</c:v>
                </c:pt>
                <c:pt idx="4">
                  <c:v>482.44160136369169</c:v>
                </c:pt>
                <c:pt idx="5">
                  <c:v>454.78708083875091</c:v>
                </c:pt>
                <c:pt idx="6">
                  <c:v>556.32765765765771</c:v>
                </c:pt>
                <c:pt idx="7">
                  <c:v>745.13268317354186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D6A-4CF6-B50F-52B643A33223}"/>
            </c:ext>
          </c:extLst>
        </c:ser>
        <c:ser>
          <c:idx val="3"/>
          <c:order val="3"/>
          <c:tx>
            <c:strRef>
              <c:f>'1 Unitized Data'!$AH$4</c:f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Data'!$AH$10,'1 Unitized Data'!$AH$13:$AH$19)</c:f>
            </c:numRef>
          </c:val>
          <c:extLst>
            <c:ext xmlns:c16="http://schemas.microsoft.com/office/drawing/2014/chart" uri="{C3380CC4-5D6E-409C-BE32-E72D297353CC}">
              <c16:uniqueId val="{0000001C-4D6A-4CF6-B50F-52B643A33223}"/>
            </c:ext>
          </c:extLst>
        </c:ser>
        <c:ser>
          <c:idx val="5"/>
          <c:order val="5"/>
          <c:tx>
            <c:strRef>
              <c:f>'1 Unitized Data'!$AJ$4</c:f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Data'!$AJ$10,'1 Unitized Data'!$AJ$13:$AJ$19)</c:f>
            </c:numRef>
          </c:val>
          <c:extLst>
            <c:ext xmlns:c16="http://schemas.microsoft.com/office/drawing/2014/chart" uri="{C3380CC4-5D6E-409C-BE32-E72D297353CC}">
              <c16:uniqueId val="{0000001E-4D6A-4CF6-B50F-52B643A33223}"/>
            </c:ext>
          </c:extLst>
        </c:ser>
        <c:ser>
          <c:idx val="7"/>
          <c:order val="7"/>
          <c:tx>
            <c:strRef>
              <c:f>'1 Unitized Data'!$AL$4</c:f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Data'!$AL$10,'1 Unitized Data'!$AL$13:$AL$19)</c:f>
            </c:numRef>
          </c:val>
          <c:extLst>
            <c:ext xmlns:c16="http://schemas.microsoft.com/office/drawing/2014/chart" uri="{C3380CC4-5D6E-409C-BE32-E72D297353CC}">
              <c16:uniqueId val="{00000020-4D6A-4CF6-B50F-52B643A33223}"/>
            </c:ext>
          </c:extLst>
        </c:ser>
        <c:ser>
          <c:idx val="9"/>
          <c:order val="9"/>
          <c:tx>
            <c:strRef>
              <c:f>'1 Unitized Data'!$AN$4</c:f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Data'!$AN$10,'1 Unitized Data'!$AN$13:$AN$19)</c:f>
            </c:numRef>
          </c:val>
          <c:extLst>
            <c:ext xmlns:c16="http://schemas.microsoft.com/office/drawing/2014/chart" uri="{C3380CC4-5D6E-409C-BE32-E72D297353CC}">
              <c16:uniqueId val="{00000022-4D6A-4CF6-B50F-52B643A3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barChart>
        <c:barDir val="col"/>
        <c:grouping val="clustered"/>
        <c:varyColors val="0"/>
        <c:ser>
          <c:idx val="0"/>
          <c:order val="0"/>
          <c:tx>
            <c:strRef>
              <c:f>'1 Unitized Data'!$AE$4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Data'!$AE$10,'1 Unitized Data'!$AE$13:$AE$19)</c:f>
              <c:numCache>
                <c:formatCode>_-* #,##0.00_-;\-* #,##0.00_-;_-* "-"??_-;_-@_-</c:formatCode>
                <c:ptCount val="8"/>
                <c:pt idx="0">
                  <c:v>622.76202169517296</c:v>
                </c:pt>
                <c:pt idx="1">
                  <c:v>616.27588070023774</c:v>
                </c:pt>
                <c:pt idx="2">
                  <c:v>567.18751336187802</c:v>
                </c:pt>
                <c:pt idx="3">
                  <c:v>540.54359472817146</c:v>
                </c:pt>
                <c:pt idx="4">
                  <c:v>482.44160136369169</c:v>
                </c:pt>
                <c:pt idx="5">
                  <c:v>454.78708083875091</c:v>
                </c:pt>
                <c:pt idx="6">
                  <c:v>556.32765765765771</c:v>
                </c:pt>
                <c:pt idx="7">
                  <c:v>745.13268317354186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6A-4CF6-B50F-52B643A33223}"/>
            </c:ext>
          </c:extLst>
        </c:ser>
        <c:ser>
          <c:idx val="4"/>
          <c:order val="4"/>
          <c:tx>
            <c:strRef>
              <c:f>'1 Unitized Data'!$AI$4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Data'!$AI$10,'1 Unitized Data'!$AI$13:$AI$19)</c:f>
              <c:numCache>
                <c:formatCode>_-* #,##0.00_-;\-* #,##0.00_-;_-* "-"??_-;_-@_-</c:formatCode>
                <c:ptCount val="8"/>
                <c:pt idx="0">
                  <c:v>602.28278719983416</c:v>
                </c:pt>
                <c:pt idx="1">
                  <c:v>607.46429732365368</c:v>
                </c:pt>
                <c:pt idx="2">
                  <c:v>567.54849130396121</c:v>
                </c:pt>
                <c:pt idx="3">
                  <c:v>508.90078066914492</c:v>
                </c:pt>
                <c:pt idx="4">
                  <c:v>466.10152181397825</c:v>
                </c:pt>
                <c:pt idx="5">
                  <c:v>449.55610617649154</c:v>
                </c:pt>
                <c:pt idx="6">
                  <c:v>558.2586741410795</c:v>
                </c:pt>
                <c:pt idx="7">
                  <c:v>492.31191189505427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D6A-4CF6-B50F-52B643A33223}"/>
            </c:ext>
          </c:extLst>
        </c:ser>
        <c:ser>
          <c:idx val="6"/>
          <c:order val="6"/>
          <c:tx>
            <c:strRef>
              <c:f>'1 Unitized Data'!$AK$4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Data'!$AK$10,'1 Unitized Data'!$AK$13:$AK$19)</c:f>
              <c:numCache>
                <c:formatCode>_-* #,##0.00_-;\-* #,##0.00_-;_-* "-"??_-;_-@_-</c:formatCode>
                <c:ptCount val="8"/>
                <c:pt idx="0">
                  <c:v>603.51060165306967</c:v>
                </c:pt>
                <c:pt idx="1">
                  <c:v>604.83256674740767</c:v>
                </c:pt>
                <c:pt idx="2">
                  <c:v>570.49642078045611</c:v>
                </c:pt>
                <c:pt idx="3">
                  <c:v>508.65235230801107</c:v>
                </c:pt>
                <c:pt idx="4">
                  <c:v>435.75961843285796</c:v>
                </c:pt>
                <c:pt idx="5">
                  <c:v>448.73210022319824</c:v>
                </c:pt>
                <c:pt idx="6">
                  <c:v>575.94548930710039</c:v>
                </c:pt>
                <c:pt idx="7">
                  <c:v>483.69300470525593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D6A-4CF6-B50F-52B643A33223}"/>
            </c:ext>
          </c:extLst>
        </c:ser>
        <c:ser>
          <c:idx val="8"/>
          <c:order val="8"/>
          <c:tx>
            <c:strRef>
              <c:f>'1 Unitized Data'!$AM$4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Data'!$AM$10,'1 Unitized Data'!$AM$13:$AM$19)</c:f>
              <c:numCache>
                <c:formatCode>_-* #,##0.00_-;\-* #,##0.00_-;_-* "-"??_-;_-@_-</c:formatCode>
                <c:ptCount val="8"/>
                <c:pt idx="0">
                  <c:v>595.81916533612286</c:v>
                </c:pt>
                <c:pt idx="1">
                  <c:v>612.97762394047584</c:v>
                </c:pt>
                <c:pt idx="2">
                  <c:v>508.2571347395351</c:v>
                </c:pt>
                <c:pt idx="3">
                  <c:v>510.10405138176412</c:v>
                </c:pt>
                <c:pt idx="4">
                  <c:v>430.18656776263026</c:v>
                </c:pt>
                <c:pt idx="5">
                  <c:v>441.21407910911853</c:v>
                </c:pt>
                <c:pt idx="6">
                  <c:v>565.72719002899555</c:v>
                </c:pt>
                <c:pt idx="7">
                  <c:v>475.74463060333306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D6A-4CF6-B50F-52B643A33223}"/>
            </c:ext>
          </c:extLst>
        </c:ser>
        <c:ser>
          <c:idx val="10"/>
          <c:order val="10"/>
          <c:tx>
            <c:strRef>
              <c:f>'1 Unitized Data'!$AO$4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Data'!$AO$10,'1 Unitized Data'!$AO$13:$AO$19)</c:f>
              <c:numCache>
                <c:formatCode>_-* #,##0.00_-;\-* #,##0.00_-;_-* "-"??_-;_-@_-</c:formatCode>
                <c:ptCount val="8"/>
                <c:pt idx="0">
                  <c:v>538.36708613884355</c:v>
                </c:pt>
                <c:pt idx="1">
                  <c:v>581.24909662429968</c:v>
                </c:pt>
                <c:pt idx="2">
                  <c:v>489.5779677774799</c:v>
                </c:pt>
                <c:pt idx="3">
                  <c:v>495.50109134635323</c:v>
                </c:pt>
                <c:pt idx="4">
                  <c:v>447.32937711372466</c:v>
                </c:pt>
                <c:pt idx="5">
                  <c:v>421.02084692915668</c:v>
                </c:pt>
                <c:pt idx="6">
                  <c:v>551.40070186199353</c:v>
                </c:pt>
                <c:pt idx="7">
                  <c:v>455.7854935796351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D6A-4CF6-B50F-52B643A3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lineChart>
        <c:grouping val="standard"/>
        <c:varyColors val="0"/>
        <c:ser>
          <c:idx val="12"/>
          <c:order val="12"/>
          <c:tx>
            <c:strRef>
              <c:f>'1 Unitized Data'!$AQ$4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Data'!$AQ$10,'1 Unitized Data'!$AQ$13:$AQ$19)</c:f>
              <c:numCache>
                <c:formatCode>_-* #,##0.00_-;\-* #,##0.00_-;_-* "-"??_-;_-@_-</c:formatCode>
                <c:ptCount val="8"/>
                <c:pt idx="0">
                  <c:v>548.36949451723626</c:v>
                </c:pt>
                <c:pt idx="1">
                  <c:v>548.36949451723626</c:v>
                </c:pt>
                <c:pt idx="2">
                  <c:v>548.36949451723626</c:v>
                </c:pt>
                <c:pt idx="3">
                  <c:v>548.36949451723626</c:v>
                </c:pt>
                <c:pt idx="4">
                  <c:v>548.36949451723626</c:v>
                </c:pt>
                <c:pt idx="5">
                  <c:v>548.36949451723626</c:v>
                </c:pt>
                <c:pt idx="6">
                  <c:v>548.36949451723626</c:v>
                </c:pt>
                <c:pt idx="7">
                  <c:v>548.36949451723626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D6A-4CF6-B50F-52B643A3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94664"/>
        <c:axId val="778084824"/>
      </c:lineChart>
      <c:lineChart>
        <c:grouping val="standard"/>
        <c:varyColors val="0"/>
        <c:ser>
          <c:idx val="11"/>
          <c:order val="11"/>
          <c:tx>
            <c:strRef>
              <c:f>'1 Unitized Data'!$AP$4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Data'!$AP$10,'1 Unitized Data'!$AP$13:$AP$19)</c:f>
              <c:numCache>
                <c:formatCode>_-* #,##0.00_-;\-* #,##0.00_-;_-* "-"??_-;_-@_-</c:formatCode>
                <c:ptCount val="8"/>
                <c:pt idx="0">
                  <c:v>520.77214858428783</c:v>
                </c:pt>
                <c:pt idx="1">
                  <c:v>520.77214858428783</c:v>
                </c:pt>
                <c:pt idx="2">
                  <c:v>520.77214858428783</c:v>
                </c:pt>
                <c:pt idx="3">
                  <c:v>520.77214858428783</c:v>
                </c:pt>
                <c:pt idx="4">
                  <c:v>520.77214858428783</c:v>
                </c:pt>
                <c:pt idx="5">
                  <c:v>520.77214858428783</c:v>
                </c:pt>
                <c:pt idx="6">
                  <c:v>520.77214858428783</c:v>
                </c:pt>
                <c:pt idx="7">
                  <c:v>520.77214858428783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4D6A-4CF6-B50F-52B643A3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554504"/>
        <c:axId val="1036558440"/>
      </c:lineChart>
      <c:catAx>
        <c:axId val="77809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84824"/>
        <c:crosses val="autoZero"/>
        <c:auto val="1"/>
        <c:lblAlgn val="ctr"/>
        <c:lblOffset val="100"/>
        <c:noMultiLvlLbl val="0"/>
      </c:catAx>
      <c:valAx>
        <c:axId val="778084824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94664"/>
        <c:crosses val="autoZero"/>
        <c:crossBetween val="between"/>
      </c:valAx>
      <c:valAx>
        <c:axId val="1036558440"/>
        <c:scaling>
          <c:orientation val="minMax"/>
          <c:max val="750"/>
          <c:min val="0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36554504"/>
        <c:crosses val="max"/>
        <c:crossBetween val="between"/>
      </c:valAx>
      <c:catAx>
        <c:axId val="103655450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5584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New Connect'!$C$4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Connect'!$C$10,'1 New Connect'!$C$13:$C$19)</c:f>
              <c:numCache>
                <c:formatCode>0.00%</c:formatCode>
                <c:ptCount val="8"/>
                <c:pt idx="0">
                  <c:v>0.995</c:v>
                </c:pt>
                <c:pt idx="1">
                  <c:v>0.93920000000000003</c:v>
                </c:pt>
                <c:pt idx="2">
                  <c:v>0.97599999999999998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0.95840000000000003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5-4F90-82B4-E93B5CA069AF}"/>
            </c:ext>
          </c:extLst>
        </c:ser>
        <c:ser>
          <c:idx val="1"/>
          <c:order val="1"/>
          <c:tx>
            <c:strRef>
              <c:f>'1 New Connect'!$D$4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Connect'!$D$10,'1 New Connect'!$D$13:$D$19)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0.9859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5-4F90-82B4-E93B5CA069AF}"/>
            </c:ext>
          </c:extLst>
        </c:ser>
        <c:ser>
          <c:idx val="2"/>
          <c:order val="2"/>
          <c:tx>
            <c:strRef>
              <c:f>'1 New Connect'!$E$4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Connect'!$E$10,'1 New Connect'!$E$13:$E$19)</c:f>
              <c:numCache>
                <c:formatCode>0.00%</c:formatCode>
                <c:ptCount val="8"/>
                <c:pt idx="0">
                  <c:v>0.99560000000000004</c:v>
                </c:pt>
                <c:pt idx="1">
                  <c:v>0.99769999999999992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0.97599999999999998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5-4F90-82B4-E93B5CA069AF}"/>
            </c:ext>
          </c:extLst>
        </c:ser>
        <c:ser>
          <c:idx val="3"/>
          <c:order val="3"/>
          <c:tx>
            <c:strRef>
              <c:f>'1 New Connect'!$F$4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Connect'!$F$10,'1 New Connect'!$F$13:$F$19)</c:f>
              <c:numCache>
                <c:formatCode>0.00%</c:formatCode>
                <c:ptCount val="8"/>
                <c:pt idx="0">
                  <c:v>0.91839999999999999</c:v>
                </c:pt>
                <c:pt idx="1">
                  <c:v>0.96889999999999998</c:v>
                </c:pt>
                <c:pt idx="2">
                  <c:v>0.99120000000000008</c:v>
                </c:pt>
                <c:pt idx="3">
                  <c:v>1</c:v>
                </c:pt>
                <c:pt idx="4">
                  <c:v>0.99519999999999997</c:v>
                </c:pt>
                <c:pt idx="5">
                  <c:v>1</c:v>
                </c:pt>
                <c:pt idx="6">
                  <c:v>0.97329999999999994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25-4F90-82B4-E93B5CA069AF}"/>
            </c:ext>
          </c:extLst>
        </c:ser>
        <c:ser>
          <c:idx val="4"/>
          <c:order val="4"/>
          <c:tx>
            <c:strRef>
              <c:f>'1 New Connect'!$G$4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Connect'!$G$10,'1 New Connect'!$G$13:$G$19)</c:f>
              <c:numCache>
                <c:formatCode>0.00%</c:formatCode>
                <c:ptCount val="8"/>
                <c:pt idx="0">
                  <c:v>0.93279999999999996</c:v>
                </c:pt>
                <c:pt idx="1">
                  <c:v>0.99269999999999992</c:v>
                </c:pt>
                <c:pt idx="2">
                  <c:v>0.9667</c:v>
                </c:pt>
                <c:pt idx="3">
                  <c:v>1</c:v>
                </c:pt>
                <c:pt idx="4">
                  <c:v>0.99590000000000001</c:v>
                </c:pt>
                <c:pt idx="5">
                  <c:v>1</c:v>
                </c:pt>
                <c:pt idx="6">
                  <c:v>0.99040000000000006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25-4F90-82B4-E93B5CA0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</c:barChart>
      <c:lineChart>
        <c:grouping val="standard"/>
        <c:varyColors val="0"/>
        <c:ser>
          <c:idx val="6"/>
          <c:order val="6"/>
          <c:tx>
            <c:strRef>
              <c:f>'1 New Connect'!$I$4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Connect'!$I$10,'1 New Connect'!$I$13:$I$19)</c:f>
              <c:numCache>
                <c:formatCode>0.00%</c:formatCode>
                <c:ptCount val="8"/>
                <c:pt idx="0">
                  <c:v>0.97635438596491242</c:v>
                </c:pt>
                <c:pt idx="1">
                  <c:v>0.97635438596491242</c:v>
                </c:pt>
                <c:pt idx="2">
                  <c:v>0.97635438596491242</c:v>
                </c:pt>
                <c:pt idx="3">
                  <c:v>0.97635438596491242</c:v>
                </c:pt>
                <c:pt idx="4">
                  <c:v>0.97635438596491242</c:v>
                </c:pt>
                <c:pt idx="5">
                  <c:v>0.97635438596491242</c:v>
                </c:pt>
                <c:pt idx="6">
                  <c:v>0.97635438596491242</c:v>
                </c:pt>
                <c:pt idx="7">
                  <c:v>0.97635438596491242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25-4F90-82B4-E93B5CA0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New Connect'!$H$4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New Connect'!$B$10,'1 New Connect'!$B$13:$B$19)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New Connect'!$H$10,'1 New Connect'!$H$13:$H$19)</c:f>
              <c:numCache>
                <c:formatCode>0.00%</c:formatCode>
                <c:ptCount val="8"/>
                <c:pt idx="0">
                  <c:v>0.99164285714285716</c:v>
                </c:pt>
                <c:pt idx="1">
                  <c:v>0.99164285714285716</c:v>
                </c:pt>
                <c:pt idx="2">
                  <c:v>0.99164285714285716</c:v>
                </c:pt>
                <c:pt idx="3">
                  <c:v>0.99164285714285716</c:v>
                </c:pt>
                <c:pt idx="4">
                  <c:v>0.99164285714285716</c:v>
                </c:pt>
                <c:pt idx="5">
                  <c:v>0.99164285714285716</c:v>
                </c:pt>
                <c:pt idx="6">
                  <c:v>0.99164285714285716</c:v>
                </c:pt>
                <c:pt idx="7">
                  <c:v>0.99164285714285716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25-4F90-82B4-E93B5CA0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</c:valAx>
      <c:valAx>
        <c:axId val="104944215"/>
        <c:scaling>
          <c:orientation val="minMax"/>
          <c:min val="0.8"/>
        </c:scaling>
        <c:delete val="1"/>
        <c:axPos val="r"/>
        <c:numFmt formatCode="0.00%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Unitized Charts'!$R$5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Charts'!$X$4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Charts'!$X$5</c:f>
              <c:numCache>
                <c:formatCode>_-"$"* #,##0.00_-;\-"$"* #,##0.00_-;_-"$"* "-"??_-;_-@_-</c:formatCode>
                <c:ptCount val="1"/>
                <c:pt idx="0">
                  <c:v>520.77214858428783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78B-97BF-35EA7DA78F73}"/>
            </c:ext>
          </c:extLst>
        </c:ser>
        <c:ser>
          <c:idx val="1"/>
          <c:order val="1"/>
          <c:tx>
            <c:strRef>
              <c:f>'1 Unitized Charts'!$R$6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Charts'!$X$4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Charts'!$X$6</c:f>
              <c:numCache>
                <c:formatCode>_-"$"* #,##0.00_-;\-"$"* #,##0.00_-;_-"$"* "-"??_-;_-@_-</c:formatCode>
                <c:ptCount val="1"/>
                <c:pt idx="0">
                  <c:v>548.36949451723626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78B-97BF-35EA7DA78F73}"/>
            </c:ext>
          </c:extLst>
        </c:ser>
        <c:ser>
          <c:idx val="2"/>
          <c:order val="2"/>
          <c:tx>
            <c:strRef>
              <c:f>'1 Unitized Charts'!$R$7</c:f>
              <c:strCache>
                <c:ptCount val="1"/>
                <c:pt idx="0">
                  <c:v>InnPower Corporation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Charts'!$X$4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Charts'!$X$7</c:f>
              <c:numCache>
                <c:formatCode>_-"$"* #,##0.00_-;\-"$"* #,##0.00_-;_-"$"* "-"??_-;_-@_-</c:formatCode>
                <c:ptCount val="1"/>
                <c:pt idx="0">
                  <c:v>592.54833240460869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AD-478B-97BF-35EA7DA78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2585240"/>
        <c:axId val="932584584"/>
      </c:barChart>
      <c:catAx>
        <c:axId val="9325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4584"/>
        <c:crosses val="autoZero"/>
        <c:auto val="1"/>
        <c:lblAlgn val="ctr"/>
        <c:lblOffset val="100"/>
        <c:noMultiLvlLbl val="0"/>
      </c:catAx>
      <c:valAx>
        <c:axId val="932584584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52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 Unitized Data'!$AT$4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Data'!$AT$10,'1 Unitized Data'!$AT$13:$AT$19)</c:f>
            </c:numRef>
          </c:val>
          <c:extLst>
            <c:ext xmlns:c16="http://schemas.microsoft.com/office/drawing/2014/chart" uri="{C3380CC4-5D6E-409C-BE32-E72D297353CC}">
              <c16:uniqueId val="{0000000D-A520-4F50-A37E-4B7B8FAAF040}"/>
            </c:ext>
          </c:extLst>
        </c:ser>
        <c:ser>
          <c:idx val="2"/>
          <c:order val="2"/>
          <c:tx>
            <c:strRef>
              <c:f>'1 Unitized Data'!$AU$4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Data'!$AU$10,'1 Unitized Data'!$AU$13:$AU$19)</c:f>
              <c:numCache>
                <c:formatCode>_-* #,##0.00_-;\-* #,##0.00_-;_-* "-"??_-;_-@_-</c:formatCode>
                <c:ptCount val="8"/>
                <c:pt idx="0">
                  <c:v>1772.0741567274019</c:v>
                </c:pt>
                <c:pt idx="1">
                  <c:v>2560.2383023557381</c:v>
                </c:pt>
                <c:pt idx="2">
                  <c:v>2125.2053093164031</c:v>
                </c:pt>
                <c:pt idx="3">
                  <c:v>2328.3771289126853</c:v>
                </c:pt>
                <c:pt idx="4">
                  <c:v>2781.5446053817118</c:v>
                </c:pt>
                <c:pt idx="5">
                  <c:v>2667.9752004000861</c:v>
                </c:pt>
                <c:pt idx="6">
                  <c:v>2682.0111219552887</c:v>
                </c:pt>
                <c:pt idx="7">
                  <c:v>2752.4760097633916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520-4F50-A37E-4B7B8FAAF040}"/>
            </c:ext>
          </c:extLst>
        </c:ser>
        <c:ser>
          <c:idx val="3"/>
          <c:order val="3"/>
          <c:tx>
            <c:strRef>
              <c:f>'1 Unitized Data'!$AV$4</c:f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Data'!$AV$10,'1 Unitized Data'!$AV$13:$AV$19)</c:f>
            </c:numRef>
          </c:val>
          <c:extLst>
            <c:ext xmlns:c16="http://schemas.microsoft.com/office/drawing/2014/chart" uri="{C3380CC4-5D6E-409C-BE32-E72D297353CC}">
              <c16:uniqueId val="{0000001C-A520-4F50-A37E-4B7B8FAAF040}"/>
            </c:ext>
          </c:extLst>
        </c:ser>
        <c:ser>
          <c:idx val="5"/>
          <c:order val="5"/>
          <c:tx>
            <c:strRef>
              <c:f>'1 Unitized Data'!$AX$4</c:f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Data'!$AX$10,'1 Unitized Data'!$AX$13:$AX$19)</c:f>
            </c:numRef>
          </c:val>
          <c:extLst>
            <c:ext xmlns:c16="http://schemas.microsoft.com/office/drawing/2014/chart" uri="{C3380CC4-5D6E-409C-BE32-E72D297353CC}">
              <c16:uniqueId val="{0000001E-A520-4F50-A37E-4B7B8FAAF040}"/>
            </c:ext>
          </c:extLst>
        </c:ser>
        <c:ser>
          <c:idx val="7"/>
          <c:order val="7"/>
          <c:tx>
            <c:strRef>
              <c:f>'1 Unitized Data'!$AZ$4</c:f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Data'!$AZ$10,'1 Unitized Data'!$AZ$13:$AZ$19)</c:f>
            </c:numRef>
          </c:val>
          <c:extLst>
            <c:ext xmlns:c16="http://schemas.microsoft.com/office/drawing/2014/chart" uri="{C3380CC4-5D6E-409C-BE32-E72D297353CC}">
              <c16:uniqueId val="{00000020-A520-4F50-A37E-4B7B8FAAF040}"/>
            </c:ext>
          </c:extLst>
        </c:ser>
        <c:ser>
          <c:idx val="9"/>
          <c:order val="9"/>
          <c:tx>
            <c:strRef>
              <c:f>'1 Unitized Data'!$BB$4</c:f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Data'!$BB$10,'1 Unitized Data'!$BB$13:$BB$19)</c:f>
            </c:numRef>
          </c:val>
          <c:extLst>
            <c:ext xmlns:c16="http://schemas.microsoft.com/office/drawing/2014/chart" uri="{C3380CC4-5D6E-409C-BE32-E72D297353CC}">
              <c16:uniqueId val="{00000022-A520-4F50-A37E-4B7B8FAA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barChart>
        <c:barDir val="col"/>
        <c:grouping val="clustered"/>
        <c:varyColors val="0"/>
        <c:ser>
          <c:idx val="0"/>
          <c:order val="0"/>
          <c:tx>
            <c:strRef>
              <c:f>'1 Unitized Data'!$AS$4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Data'!$AS$10,'1 Unitized Data'!$AS$13:$AS$19)</c:f>
              <c:numCache>
                <c:formatCode>_-* #,##0.00_-;\-* #,##0.00_-;_-* "-"??_-;_-@_-</c:formatCode>
                <c:ptCount val="8"/>
                <c:pt idx="0">
                  <c:v>1772.0741567274019</c:v>
                </c:pt>
                <c:pt idx="1">
                  <c:v>2560.2383023557381</c:v>
                </c:pt>
                <c:pt idx="2">
                  <c:v>2125.2053093164031</c:v>
                </c:pt>
                <c:pt idx="3">
                  <c:v>2328.3771289126853</c:v>
                </c:pt>
                <c:pt idx="4">
                  <c:v>2781.5446053817118</c:v>
                </c:pt>
                <c:pt idx="5">
                  <c:v>2667.9752004000861</c:v>
                </c:pt>
                <c:pt idx="6">
                  <c:v>2682.0111219552887</c:v>
                </c:pt>
                <c:pt idx="7">
                  <c:v>2752.4760097633916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20-4F50-A37E-4B7B8FAAF040}"/>
            </c:ext>
          </c:extLst>
        </c:ser>
        <c:ser>
          <c:idx val="4"/>
          <c:order val="4"/>
          <c:tx>
            <c:strRef>
              <c:f>'1 Unitized Data'!$AW$4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Data'!$AW$10,'1 Unitized Data'!$AW$13:$AW$19)</c:f>
              <c:numCache>
                <c:formatCode>_-* #,##0.00_-;\-* #,##0.00_-;_-* "-"??_-;_-@_-</c:formatCode>
                <c:ptCount val="8"/>
                <c:pt idx="0">
                  <c:v>2088.5618391162284</c:v>
                </c:pt>
                <c:pt idx="1">
                  <c:v>2927.5748726839311</c:v>
                </c:pt>
                <c:pt idx="2">
                  <c:v>2496.4788243311309</c:v>
                </c:pt>
                <c:pt idx="3">
                  <c:v>2729.3546575795126</c:v>
                </c:pt>
                <c:pt idx="4">
                  <c:v>2992.2286471398356</c:v>
                </c:pt>
                <c:pt idx="5">
                  <c:v>3091.0917706905261</c:v>
                </c:pt>
                <c:pt idx="6">
                  <c:v>2942.3536756274684</c:v>
                </c:pt>
                <c:pt idx="7">
                  <c:v>3141.3001214323699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520-4F50-A37E-4B7B8FAAF040}"/>
            </c:ext>
          </c:extLst>
        </c:ser>
        <c:ser>
          <c:idx val="6"/>
          <c:order val="6"/>
          <c:tx>
            <c:strRef>
              <c:f>'1 Unitized Data'!$AY$4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Data'!$AY$10,'1 Unitized Data'!$AY$13:$AY$19)</c:f>
              <c:numCache>
                <c:formatCode>_-* #,##0.00_-;\-* #,##0.00_-;_-* "-"??_-;_-@_-</c:formatCode>
                <c:ptCount val="8"/>
                <c:pt idx="0">
                  <c:v>1692.6835873765565</c:v>
                </c:pt>
                <c:pt idx="1">
                  <c:v>2615.5426611871649</c:v>
                </c:pt>
                <c:pt idx="2">
                  <c:v>2258.0541962136299</c:v>
                </c:pt>
                <c:pt idx="3">
                  <c:v>2398.9657545021732</c:v>
                </c:pt>
                <c:pt idx="4">
                  <c:v>2932.1928454291697</c:v>
                </c:pt>
                <c:pt idx="5">
                  <c:v>2875.5696256029951</c:v>
                </c:pt>
                <c:pt idx="6">
                  <c:v>2864.3883413173653</c:v>
                </c:pt>
                <c:pt idx="7">
                  <c:v>2645.4000723544032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520-4F50-A37E-4B7B8FAAF040}"/>
            </c:ext>
          </c:extLst>
        </c:ser>
        <c:ser>
          <c:idx val="8"/>
          <c:order val="8"/>
          <c:tx>
            <c:strRef>
              <c:f>'1 Unitized Data'!$BA$4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Data'!$BA$10,'1 Unitized Data'!$BA$13:$BA$19)</c:f>
              <c:numCache>
                <c:formatCode>_-* #,##0.00_-;\-* #,##0.00_-;_-* "-"??_-;_-@_-</c:formatCode>
                <c:ptCount val="8"/>
                <c:pt idx="0">
                  <c:v>1646.5741837802125</c:v>
                </c:pt>
                <c:pt idx="1">
                  <c:v>2524.173966367774</c:v>
                </c:pt>
                <c:pt idx="2">
                  <c:v>2662.3216029512391</c:v>
                </c:pt>
                <c:pt idx="3">
                  <c:v>2278.7925752937285</c:v>
                </c:pt>
                <c:pt idx="4">
                  <c:v>2738.8291634923817</c:v>
                </c:pt>
                <c:pt idx="5">
                  <c:v>2722.9953358883504</c:v>
                </c:pt>
                <c:pt idx="6">
                  <c:v>2754.1248656251355</c:v>
                </c:pt>
                <c:pt idx="7">
                  <c:v>2479.9256737367436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520-4F50-A37E-4B7B8FAAF040}"/>
            </c:ext>
          </c:extLst>
        </c:ser>
        <c:ser>
          <c:idx val="10"/>
          <c:order val="10"/>
          <c:tx>
            <c:strRef>
              <c:f>'1 Unitized Data'!$BC$4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Data'!$BC$10,'1 Unitized Data'!$BC$13:$BC$19)</c:f>
              <c:numCache>
                <c:formatCode>_-* #,##0.00_-;\-* #,##0.00_-;_-* "-"??_-;_-@_-</c:formatCode>
                <c:ptCount val="8"/>
                <c:pt idx="0">
                  <c:v>1755.1762293940096</c:v>
                </c:pt>
                <c:pt idx="1">
                  <c:v>2521.6009154024873</c:v>
                </c:pt>
                <c:pt idx="2">
                  <c:v>2946.2604029304025</c:v>
                </c:pt>
                <c:pt idx="3">
                  <c:v>2340.4235319484183</c:v>
                </c:pt>
                <c:pt idx="4">
                  <c:v>2743.8008603805965</c:v>
                </c:pt>
                <c:pt idx="5">
                  <c:v>2829.0001450221157</c:v>
                </c:pt>
                <c:pt idx="6">
                  <c:v>2824.8891973713035</c:v>
                </c:pt>
                <c:pt idx="7">
                  <c:v>2691.8173390403244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520-4F50-A37E-4B7B8FAA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lineChart>
        <c:grouping val="standard"/>
        <c:varyColors val="0"/>
        <c:ser>
          <c:idx val="11"/>
          <c:order val="11"/>
          <c:tx>
            <c:strRef>
              <c:f>'1 Unitized Data'!$BD$4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Data'!$BD$10,'1 Unitized Data'!$BD$13:$BD$19)</c:f>
              <c:numCache>
                <c:formatCode>_-* #,##0.00_-;\-* #,##0.00_-;_-* "-"??_-;_-@_-</c:formatCode>
                <c:ptCount val="8"/>
                <c:pt idx="0">
                  <c:v>2681.9222662750849</c:v>
                </c:pt>
                <c:pt idx="1">
                  <c:v>2681.9222662750849</c:v>
                </c:pt>
                <c:pt idx="2">
                  <c:v>2681.9222662750849</c:v>
                </c:pt>
                <c:pt idx="3">
                  <c:v>2681.9222662750849</c:v>
                </c:pt>
                <c:pt idx="4">
                  <c:v>2681.9222662750849</c:v>
                </c:pt>
                <c:pt idx="5">
                  <c:v>2681.9222662750849</c:v>
                </c:pt>
                <c:pt idx="6">
                  <c:v>2681.9222662750849</c:v>
                </c:pt>
                <c:pt idx="7">
                  <c:v>2681.9222662750849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A520-4F50-A37E-4B7B8FAAF040}"/>
            </c:ext>
          </c:extLst>
        </c:ser>
        <c:ser>
          <c:idx val="12"/>
          <c:order val="12"/>
          <c:tx>
            <c:strRef>
              <c:f>'1 Unitized Data'!$BE$4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Data'!$BE$10,'1 Unitized Data'!$BE$13:$BE$19)</c:f>
              <c:numCache>
                <c:formatCode>_-* #,##0.00_-;\-* #,##0.00_-;_-* "-"??_-;_-@_-</c:formatCode>
                <c:ptCount val="8"/>
                <c:pt idx="0">
                  <c:v>2445.0626786100029</c:v>
                </c:pt>
                <c:pt idx="1">
                  <c:v>2445.0626786100029</c:v>
                </c:pt>
                <c:pt idx="2">
                  <c:v>2445.0626786100029</c:v>
                </c:pt>
                <c:pt idx="3">
                  <c:v>2445.0626786100029</c:v>
                </c:pt>
                <c:pt idx="4">
                  <c:v>2445.0626786100029</c:v>
                </c:pt>
                <c:pt idx="5">
                  <c:v>2445.0626786100029</c:v>
                </c:pt>
                <c:pt idx="6">
                  <c:v>2445.0626786100029</c:v>
                </c:pt>
                <c:pt idx="7">
                  <c:v>2445.0626786100029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A520-4F50-A37E-4B7B8FAA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07168"/>
        <c:axId val="1077612088"/>
      </c:lineChart>
      <c:catAx>
        <c:axId val="77809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84824"/>
        <c:crosses val="autoZero"/>
        <c:auto val="1"/>
        <c:lblAlgn val="ctr"/>
        <c:lblOffset val="100"/>
        <c:noMultiLvlLbl val="0"/>
      </c:catAx>
      <c:valAx>
        <c:axId val="778084824"/>
        <c:scaling>
          <c:orientation val="minMax"/>
          <c:max val="32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94664"/>
        <c:crosses val="autoZero"/>
        <c:crossBetween val="between"/>
      </c:valAx>
      <c:valAx>
        <c:axId val="1077612088"/>
        <c:scaling>
          <c:orientation val="minMax"/>
          <c:max val="3200"/>
          <c:min val="1500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1077607168"/>
        <c:crosses val="max"/>
        <c:crossBetween val="between"/>
      </c:valAx>
      <c:catAx>
        <c:axId val="107760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612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Unitized Charts'!$Z$5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Charts'!$AF$4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Charts'!$AF$5</c:f>
              <c:numCache>
                <c:formatCode>_-"$"* #,##0.00_-;\-"$"* #,##0.00_-;_-"$"* "-"??_-;_-@_-</c:formatCode>
                <c:ptCount val="1"/>
                <c:pt idx="0">
                  <c:v>2681.9222662750849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A-436C-8FC9-7596077F9331}"/>
            </c:ext>
          </c:extLst>
        </c:ser>
        <c:ser>
          <c:idx val="1"/>
          <c:order val="1"/>
          <c:tx>
            <c:strRef>
              <c:f>'1 Unitized Charts'!$Z$6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Charts'!$AF$4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Charts'!$AF$6</c:f>
              <c:numCache>
                <c:formatCode>_-"$"* #,##0.00_-;\-"$"* #,##0.00_-;_-"$"* "-"??_-;_-@_-</c:formatCode>
                <c:ptCount val="1"/>
                <c:pt idx="0">
                  <c:v>2445.0626786100029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A-436C-8FC9-7596077F9331}"/>
            </c:ext>
          </c:extLst>
        </c:ser>
        <c:ser>
          <c:idx val="2"/>
          <c:order val="2"/>
          <c:tx>
            <c:strRef>
              <c:f>'1 Unitized Charts'!$Z$7</c:f>
              <c:strCache>
                <c:ptCount val="1"/>
                <c:pt idx="0">
                  <c:v>InnPower Corporation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Charts'!$AF$4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Charts'!$AF$7</c:f>
              <c:numCache>
                <c:formatCode>_-"$"* #,##0.00_-;\-"$"* #,##0.00_-;_-"$"* "-"??_-;_-@_-</c:formatCode>
                <c:ptCount val="1"/>
                <c:pt idx="0">
                  <c:v>1791.013999278882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A-436C-8FC9-7596077F93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2585240"/>
        <c:axId val="932584584"/>
      </c:barChart>
      <c:catAx>
        <c:axId val="9325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4584"/>
        <c:crosses val="autoZero"/>
        <c:auto val="1"/>
        <c:lblAlgn val="ctr"/>
        <c:lblOffset val="100"/>
        <c:noMultiLvlLbl val="0"/>
      </c:catAx>
      <c:valAx>
        <c:axId val="932584584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5240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 Unitized Data'!$BH$4</c:f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Data'!$BH$10,'1 Unitized Data'!$BH$13:$BH$19)</c:f>
            </c:numRef>
          </c:val>
          <c:extLst>
            <c:ext xmlns:c16="http://schemas.microsoft.com/office/drawing/2014/chart" uri="{C3380CC4-5D6E-409C-BE32-E72D297353CC}">
              <c16:uniqueId val="{0000000D-EB94-4498-89BA-B82B8AB27D3F}"/>
            </c:ext>
          </c:extLst>
        </c:ser>
        <c:ser>
          <c:idx val="2"/>
          <c:order val="2"/>
          <c:tx>
            <c:strRef>
              <c:f>'1 Unitized Data'!$BI$4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Data'!$BI$10,'1 Unitized Data'!$BI$13:$BI$19)</c:f>
              <c:numCache>
                <c:formatCode>_-* #,##0.00_-;\-* #,##0.00_-;_-* "-"??_-;_-@_-</c:formatCode>
                <c:ptCount val="8"/>
                <c:pt idx="0">
                  <c:v>5078.0297914023249</c:v>
                </c:pt>
                <c:pt idx="1">
                  <c:v>2228.9684730927165</c:v>
                </c:pt>
                <c:pt idx="2">
                  <c:v>3338.6033500664403</c:v>
                </c:pt>
                <c:pt idx="3">
                  <c:v>3249.3396976935751</c:v>
                </c:pt>
                <c:pt idx="4">
                  <c:v>2191.5743394618289</c:v>
                </c:pt>
                <c:pt idx="5">
                  <c:v>2281.9001475316136</c:v>
                </c:pt>
                <c:pt idx="6">
                  <c:v>2936.6305655655656</c:v>
                </c:pt>
                <c:pt idx="7">
                  <c:v>4914.1927341894625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B94-4498-89BA-B82B8AB27D3F}"/>
            </c:ext>
          </c:extLst>
        </c:ser>
        <c:ser>
          <c:idx val="3"/>
          <c:order val="3"/>
          <c:tx>
            <c:strRef>
              <c:f>'1 Unitized Data'!$BJ$4</c:f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Data'!$BJ$10,'1 Unitized Data'!$BJ$13:$BJ$19)</c:f>
            </c:numRef>
          </c:val>
          <c:extLst>
            <c:ext xmlns:c16="http://schemas.microsoft.com/office/drawing/2014/chart" uri="{C3380CC4-5D6E-409C-BE32-E72D297353CC}">
              <c16:uniqueId val="{0000001C-EB94-4498-89BA-B82B8AB27D3F}"/>
            </c:ext>
          </c:extLst>
        </c:ser>
        <c:ser>
          <c:idx val="5"/>
          <c:order val="5"/>
          <c:tx>
            <c:strRef>
              <c:f>'1 Unitized Data'!$BL$4</c:f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Data'!$BL$10,'1 Unitized Data'!$BL$13:$BL$19)</c:f>
            </c:numRef>
          </c:val>
          <c:extLst>
            <c:ext xmlns:c16="http://schemas.microsoft.com/office/drawing/2014/chart" uri="{C3380CC4-5D6E-409C-BE32-E72D297353CC}">
              <c16:uniqueId val="{0000001E-EB94-4498-89BA-B82B8AB27D3F}"/>
            </c:ext>
          </c:extLst>
        </c:ser>
        <c:ser>
          <c:idx val="7"/>
          <c:order val="7"/>
          <c:tx>
            <c:strRef>
              <c:f>'1 Unitized Data'!$BN$4</c:f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Data'!$BN$10,'1 Unitized Data'!$BN$13:$BN$19)</c:f>
            </c:numRef>
          </c:val>
          <c:extLst>
            <c:ext xmlns:c16="http://schemas.microsoft.com/office/drawing/2014/chart" uri="{C3380CC4-5D6E-409C-BE32-E72D297353CC}">
              <c16:uniqueId val="{00000020-EB94-4498-89BA-B82B8AB27D3F}"/>
            </c:ext>
          </c:extLst>
        </c:ser>
        <c:ser>
          <c:idx val="9"/>
          <c:order val="9"/>
          <c:tx>
            <c:strRef>
              <c:f>'1 Unitized Data'!$BP$4</c:f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Data'!$BP$10,'1 Unitized Data'!$BP$13:$BP$19)</c:f>
            </c:numRef>
          </c:val>
          <c:extLst>
            <c:ext xmlns:c16="http://schemas.microsoft.com/office/drawing/2014/chart" uri="{C3380CC4-5D6E-409C-BE32-E72D297353CC}">
              <c16:uniqueId val="{00000022-EB94-4498-89BA-B82B8AB2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barChart>
        <c:barDir val="col"/>
        <c:grouping val="clustered"/>
        <c:varyColors val="0"/>
        <c:ser>
          <c:idx val="0"/>
          <c:order val="0"/>
          <c:tx>
            <c:strRef>
              <c:f>'1 Unitized Data'!$BG$4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Data'!$BG$10,'1 Unitized Data'!$BG$13:$BG$19)</c:f>
              <c:numCache>
                <c:formatCode>_-* #,##0.00_-;\-* #,##0.00_-;_-* "-"??_-;_-@_-</c:formatCode>
                <c:ptCount val="8"/>
                <c:pt idx="0">
                  <c:v>5078.0297914023249</c:v>
                </c:pt>
                <c:pt idx="1">
                  <c:v>2228.9684730927165</c:v>
                </c:pt>
                <c:pt idx="2">
                  <c:v>3338.6033500664403</c:v>
                </c:pt>
                <c:pt idx="3">
                  <c:v>3249.3396976935751</c:v>
                </c:pt>
                <c:pt idx="4">
                  <c:v>2191.5743394618289</c:v>
                </c:pt>
                <c:pt idx="5">
                  <c:v>2281.9001475316136</c:v>
                </c:pt>
                <c:pt idx="6">
                  <c:v>2936.6305655655656</c:v>
                </c:pt>
                <c:pt idx="7">
                  <c:v>4914.1927341894625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94-4498-89BA-B82B8AB27D3F}"/>
            </c:ext>
          </c:extLst>
        </c:ser>
        <c:ser>
          <c:idx val="4"/>
          <c:order val="4"/>
          <c:tx>
            <c:strRef>
              <c:f>'1 Unitized Data'!$BK$4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Data'!$BK$10,'1 Unitized Data'!$BK$13:$BK$19)</c:f>
              <c:numCache>
                <c:formatCode>_-* #,##0.00_-;\-* #,##0.00_-;_-* "-"??_-;_-@_-</c:formatCode>
                <c:ptCount val="8"/>
                <c:pt idx="0">
                  <c:v>3129.6439271822001</c:v>
                </c:pt>
                <c:pt idx="1">
                  <c:v>2107.865397117781</c:v>
                </c:pt>
                <c:pt idx="2">
                  <c:v>2979.1069849782225</c:v>
                </c:pt>
                <c:pt idx="3">
                  <c:v>3128.355681536555</c:v>
                </c:pt>
                <c:pt idx="4">
                  <c:v>2328.0359047759575</c:v>
                </c:pt>
                <c:pt idx="5">
                  <c:v>2228.3294256439858</c:v>
                </c:pt>
                <c:pt idx="6">
                  <c:v>2853.4157642162481</c:v>
                </c:pt>
                <c:pt idx="7">
                  <c:v>4779.6564319269637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B94-4498-89BA-B82B8AB27D3F}"/>
            </c:ext>
          </c:extLst>
        </c:ser>
        <c:ser>
          <c:idx val="6"/>
          <c:order val="6"/>
          <c:tx>
            <c:strRef>
              <c:f>'1 Unitized Data'!$BM$4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Data'!$BM$10,'1 Unitized Data'!$BM$13:$BM$19)</c:f>
              <c:numCache>
                <c:formatCode>_-* #,##0.00_-;\-* #,##0.00_-;_-* "-"??_-;_-@_-</c:formatCode>
                <c:ptCount val="8"/>
                <c:pt idx="0">
                  <c:v>3040.1581617647057</c:v>
                </c:pt>
                <c:pt idx="1">
                  <c:v>1971.478703426503</c:v>
                </c:pt>
                <c:pt idx="2">
                  <c:v>2847.3537108806136</c:v>
                </c:pt>
                <c:pt idx="3">
                  <c:v>3003.9702285241151</c:v>
                </c:pt>
                <c:pt idx="4">
                  <c:v>2144.8790424683484</c:v>
                </c:pt>
                <c:pt idx="5">
                  <c:v>2162.157042623659</c:v>
                </c:pt>
                <c:pt idx="6">
                  <c:v>2742.5592767322496</c:v>
                </c:pt>
                <c:pt idx="7">
                  <c:v>4681.3371444424711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B94-4498-89BA-B82B8AB27D3F}"/>
            </c:ext>
          </c:extLst>
        </c:ser>
        <c:ser>
          <c:idx val="8"/>
          <c:order val="8"/>
          <c:tx>
            <c:strRef>
              <c:f>'1 Unitized Data'!$BO$4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Data'!$BO$10,'1 Unitized Data'!$BO$13:$BO$19)</c:f>
              <c:numCache>
                <c:formatCode>_-* #,##0.00_-;\-* #,##0.00_-;_-* "-"??_-;_-@_-</c:formatCode>
                <c:ptCount val="8"/>
                <c:pt idx="0">
                  <c:v>3865.9166580410729</c:v>
                </c:pt>
                <c:pt idx="1">
                  <c:v>1823.2590280995339</c:v>
                </c:pt>
                <c:pt idx="2">
                  <c:v>2794.9489968167077</c:v>
                </c:pt>
                <c:pt idx="3">
                  <c:v>2886.9410359093167</c:v>
                </c:pt>
                <c:pt idx="4">
                  <c:v>1738.1274962409784</c:v>
                </c:pt>
                <c:pt idx="5">
                  <c:v>2079.5588256562296</c:v>
                </c:pt>
                <c:pt idx="6">
                  <c:v>2200.0949361665294</c:v>
                </c:pt>
                <c:pt idx="7">
                  <c:v>4354.9256986899563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B94-4498-89BA-B82B8AB27D3F}"/>
            </c:ext>
          </c:extLst>
        </c:ser>
        <c:ser>
          <c:idx val="10"/>
          <c:order val="10"/>
          <c:tx>
            <c:strRef>
              <c:f>'1 Unitized Data'!$BQ$4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Data'!$BQ$10,'1 Unitized Data'!$BQ$13:$BQ$19)</c:f>
              <c:numCache>
                <c:formatCode>_-* #,##0.00_-;\-* #,##0.00_-;_-* "-"??_-;_-@_-</c:formatCode>
                <c:ptCount val="8"/>
                <c:pt idx="0">
                  <c:v>3134.6711676921291</c:v>
                </c:pt>
                <c:pt idx="1">
                  <c:v>1692.2468424217575</c:v>
                </c:pt>
                <c:pt idx="2">
                  <c:v>2752.3639256678284</c:v>
                </c:pt>
                <c:pt idx="3">
                  <c:v>2732.3978579425302</c:v>
                </c:pt>
                <c:pt idx="4">
                  <c:v>1700.3936560496693</c:v>
                </c:pt>
                <c:pt idx="5">
                  <c:v>1970.2292437096658</c:v>
                </c:pt>
                <c:pt idx="6">
                  <c:v>2141.6113713033951</c:v>
                </c:pt>
                <c:pt idx="7">
                  <c:v>3383.9394656454156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B94-4498-89BA-B82B8AB2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8094664"/>
        <c:axId val="778084824"/>
      </c:barChart>
      <c:lineChart>
        <c:grouping val="standard"/>
        <c:varyColors val="0"/>
        <c:ser>
          <c:idx val="11"/>
          <c:order val="11"/>
          <c:tx>
            <c:strRef>
              <c:f>'1 Unitized Data'!$BR$4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Data'!$BR$10,'1 Unitized Data'!$BR$13:$BR$19)</c:f>
              <c:numCache>
                <c:formatCode>_-* #,##0.00_-;\-* #,##0.00_-;_-* "-"??_-;_-@_-</c:formatCode>
                <c:ptCount val="8"/>
                <c:pt idx="0">
                  <c:v>2724.3070979204108</c:v>
                </c:pt>
                <c:pt idx="1">
                  <c:v>2724.3070979204108</c:v>
                </c:pt>
                <c:pt idx="2">
                  <c:v>2724.3070979204108</c:v>
                </c:pt>
                <c:pt idx="3">
                  <c:v>2724.3070979204108</c:v>
                </c:pt>
                <c:pt idx="4">
                  <c:v>2724.3070979204108</c:v>
                </c:pt>
                <c:pt idx="5">
                  <c:v>2724.3070979204108</c:v>
                </c:pt>
                <c:pt idx="6">
                  <c:v>2724.3070979204108</c:v>
                </c:pt>
                <c:pt idx="7">
                  <c:v>2724.3070979204108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B94-4498-89BA-B82B8AB27D3F}"/>
            </c:ext>
          </c:extLst>
        </c:ser>
        <c:ser>
          <c:idx val="12"/>
          <c:order val="12"/>
          <c:tx>
            <c:strRef>
              <c:f>'1 Unitized Data'!$BS$4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('1 Unitized Data'!$B$10,'1 Unitized Data'!$B$13:$B$19)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Unitized Data'!$BS$10,'1 Unitized Data'!$BS$13:$BS$19)</c:f>
              <c:numCache>
                <c:formatCode>_-* #,##0.00_-;\-* #,##0.00_-;_-* "-"??_-;_-@_-</c:formatCode>
                <c:ptCount val="8"/>
                <c:pt idx="0">
                  <c:v>2552.954891875193</c:v>
                </c:pt>
                <c:pt idx="1">
                  <c:v>2552.954891875193</c:v>
                </c:pt>
                <c:pt idx="2">
                  <c:v>2552.954891875193</c:v>
                </c:pt>
                <c:pt idx="3">
                  <c:v>2552.954891875193</c:v>
                </c:pt>
                <c:pt idx="4">
                  <c:v>2552.954891875193</c:v>
                </c:pt>
                <c:pt idx="5">
                  <c:v>2552.954891875193</c:v>
                </c:pt>
                <c:pt idx="6">
                  <c:v>2552.954891875193</c:v>
                </c:pt>
                <c:pt idx="7">
                  <c:v>2552.954891875193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B94-4498-89BA-B82B8AB2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80624"/>
        <c:axId val="697580296"/>
      </c:lineChart>
      <c:catAx>
        <c:axId val="77809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84824"/>
        <c:crosses val="autoZero"/>
        <c:auto val="1"/>
        <c:lblAlgn val="ctr"/>
        <c:lblOffset val="100"/>
        <c:noMultiLvlLbl val="0"/>
      </c:catAx>
      <c:valAx>
        <c:axId val="778084824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094664"/>
        <c:crosses val="autoZero"/>
        <c:crossBetween val="between"/>
      </c:valAx>
      <c:valAx>
        <c:axId val="697580296"/>
        <c:scaling>
          <c:orientation val="minMax"/>
          <c:max val="5500"/>
          <c:min val="0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697580624"/>
        <c:crosses val="max"/>
        <c:crossBetween val="between"/>
      </c:valAx>
      <c:catAx>
        <c:axId val="69758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758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Unitized Charts'!$AH$5</c:f>
              <c:strCache>
                <c:ptCount val="1"/>
                <c:pt idx="0">
                  <c:v> Peer Group Average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Charts'!$AN$4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Charts'!$AN$5</c:f>
              <c:numCache>
                <c:formatCode>_-"$"* #,##0.00_-;\-"$"* #,##0.00_-;_-"$"* "-"??_-;_-@_-</c:formatCode>
                <c:ptCount val="1"/>
                <c:pt idx="0">
                  <c:v>2724.3070979204108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6-4EC6-B945-1B3FB6108A09}"/>
            </c:ext>
          </c:extLst>
        </c:ser>
        <c:ser>
          <c:idx val="1"/>
          <c:order val="1"/>
          <c:tx>
            <c:strRef>
              <c:f>'1 Unitized Charts'!$AH$6</c:f>
              <c:strCache>
                <c:ptCount val="1"/>
                <c:pt idx="0">
                  <c:v> Provincial Average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Charts'!$AN$4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Charts'!$AN$6</c:f>
              <c:numCache>
                <c:formatCode>_-"$"* #,##0.00_-;\-"$"* #,##0.00_-;_-"$"* "-"??_-;_-@_-</c:formatCode>
                <c:ptCount val="1"/>
                <c:pt idx="0">
                  <c:v>2552.954891875193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6-4EC6-B945-1B3FB6108A09}"/>
            </c:ext>
          </c:extLst>
        </c:ser>
        <c:ser>
          <c:idx val="2"/>
          <c:order val="2"/>
          <c:tx>
            <c:strRef>
              <c:f>'1 Unitized Charts'!$AH$7</c:f>
              <c:strCache>
                <c:ptCount val="1"/>
                <c:pt idx="0">
                  <c:v> InnPower Corporation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Unitized Charts'!$AN$4</c:f>
              <c:strCache>
                <c:ptCount val="1"/>
                <c:pt idx="0">
                  <c:v>5-Year Average</c:v>
                </c:pt>
              </c:strCache>
            </c:strRef>
          </c:cat>
          <c:val>
            <c:numRef>
              <c:f>'1 Unitized Charts'!$AN$7</c:f>
              <c:numCache>
                <c:formatCode>_-"$"* #,##0.00_-;\-"$"* #,##0.00_-;_-"$"* "-"??_-;_-@_-</c:formatCode>
                <c:ptCount val="1"/>
                <c:pt idx="0">
                  <c:v>3649.6839412164868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6-4EC6-B945-1B3FB6108A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2585240"/>
        <c:axId val="932584584"/>
      </c:barChart>
      <c:catAx>
        <c:axId val="9325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4584"/>
        <c:crosses val="autoZero"/>
        <c:auto val="1"/>
        <c:lblAlgn val="ctr"/>
        <c:lblOffset val="100"/>
        <c:noMultiLvlLbl val="0"/>
      </c:catAx>
      <c:valAx>
        <c:axId val="932584584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.00_-;\-&quot;$&quot;* #,##0.0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585240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New Connect'!$B$5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New Connect'!$C$4:$G$4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New Connect'!$C$5:$G$5</c:f>
              <c:numCache>
                <c:formatCode>0.00%</c:formatCode>
                <c:ptCount val="5"/>
                <c:pt idx="0">
                  <c:v>0.98194285714285723</c:v>
                </c:pt>
                <c:pt idx="1">
                  <c:v>0.99798571428571425</c:v>
                </c:pt>
                <c:pt idx="2">
                  <c:v>0.9962428571428571</c:v>
                </c:pt>
                <c:pt idx="3">
                  <c:v>0.98980000000000001</c:v>
                </c:pt>
                <c:pt idx="4">
                  <c:v>0.9922428571428572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6-4A30-9FA2-64BE355CED51}"/>
            </c:ext>
          </c:extLst>
        </c:ser>
        <c:ser>
          <c:idx val="1"/>
          <c:order val="1"/>
          <c:tx>
            <c:strRef>
              <c:f>'1 New Connect'!$B$6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New Connect'!$C$4:$G$4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New Connect'!$C$6:$G$6</c:f>
              <c:numCache>
                <c:formatCode>0.00%</c:formatCode>
                <c:ptCount val="5"/>
                <c:pt idx="0">
                  <c:v>0.96505263157894772</c:v>
                </c:pt>
                <c:pt idx="1">
                  <c:v>0.96318421052631598</c:v>
                </c:pt>
                <c:pt idx="2">
                  <c:v>0.9852087719298247</c:v>
                </c:pt>
                <c:pt idx="3">
                  <c:v>0.98370350877192969</c:v>
                </c:pt>
                <c:pt idx="4">
                  <c:v>0.98462280701754401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6-4A30-9FA2-64BE355CED51}"/>
            </c:ext>
          </c:extLst>
        </c:ser>
        <c:ser>
          <c:idx val="2"/>
          <c:order val="2"/>
          <c:tx>
            <c:strRef>
              <c:f>'1 New Connect'!$B$7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New Connect'!$C$4:$G$4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New Connect'!$C$7:$G$7</c:f>
              <c:numCache>
                <c:formatCode>0.00%</c:formatCode>
                <c:ptCount val="5"/>
                <c:pt idx="0">
                  <c:v>0.995</c:v>
                </c:pt>
                <c:pt idx="1">
                  <c:v>1</c:v>
                </c:pt>
                <c:pt idx="2">
                  <c:v>0.99560000000000004</c:v>
                </c:pt>
                <c:pt idx="3">
                  <c:v>0.91839999999999999</c:v>
                </c:pt>
                <c:pt idx="4">
                  <c:v>0.93279999999999996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66-4A30-9FA2-64BE355CE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1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Tel Acc'!$C$4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Acc'!$C$10,'1 Tel Acc'!$C$13:$C$19)</c:f>
              <c:numCache>
                <c:formatCode>0.00%</c:formatCode>
                <c:ptCount val="8"/>
                <c:pt idx="0">
                  <c:v>0.90181343078613296</c:v>
                </c:pt>
                <c:pt idx="1">
                  <c:v>0.86257965087890598</c:v>
                </c:pt>
                <c:pt idx="2">
                  <c:v>0.71125015258789104</c:v>
                </c:pt>
                <c:pt idx="3">
                  <c:v>0.81513877868652296</c:v>
                </c:pt>
                <c:pt idx="4">
                  <c:v>0.84928436279296904</c:v>
                </c:pt>
                <c:pt idx="5">
                  <c:v>0.77429237365722703</c:v>
                </c:pt>
                <c:pt idx="6">
                  <c:v>0.95020214923095703</c:v>
                </c:pt>
                <c:pt idx="7">
                  <c:v>0.96731140136718807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2-444C-B41A-56E2013C19A0}"/>
            </c:ext>
          </c:extLst>
        </c:ser>
        <c:ser>
          <c:idx val="1"/>
          <c:order val="1"/>
          <c:tx>
            <c:strRef>
              <c:f>'1 Tel Acc'!$D$4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Acc'!$D$10,'1 Tel Acc'!$D$13:$D$19)</c:f>
              <c:numCache>
                <c:formatCode>0.00%</c:formatCode>
                <c:ptCount val="8"/>
                <c:pt idx="0">
                  <c:v>0.92530632021043002</c:v>
                </c:pt>
                <c:pt idx="1">
                  <c:v>0.82669204711914102</c:v>
                </c:pt>
                <c:pt idx="2">
                  <c:v>0.68879150390624999</c:v>
                </c:pt>
                <c:pt idx="3">
                  <c:v>0.82233787536621095</c:v>
                </c:pt>
                <c:pt idx="4">
                  <c:v>0.81103942871093804</c:v>
                </c:pt>
                <c:pt idx="5">
                  <c:v>0.64649444580078097</c:v>
                </c:pt>
                <c:pt idx="6">
                  <c:v>0.95921569824218811</c:v>
                </c:pt>
                <c:pt idx="7">
                  <c:v>0.95907341003418001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2-444C-B41A-56E2013C19A0}"/>
            </c:ext>
          </c:extLst>
        </c:ser>
        <c:ser>
          <c:idx val="2"/>
          <c:order val="2"/>
          <c:tx>
            <c:strRef>
              <c:f>'1 Tel Acc'!$E$4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Acc'!$E$10,'1 Tel Acc'!$E$13:$E$19)</c:f>
              <c:numCache>
                <c:formatCode>0.00%</c:formatCode>
                <c:ptCount val="8"/>
                <c:pt idx="0">
                  <c:v>0.90401504516601605</c:v>
                </c:pt>
                <c:pt idx="1">
                  <c:v>0.87402992248535194</c:v>
                </c:pt>
                <c:pt idx="2">
                  <c:v>0.72425498962402302</c:v>
                </c:pt>
                <c:pt idx="3">
                  <c:v>0.95645866394043</c:v>
                </c:pt>
                <c:pt idx="4">
                  <c:v>0.71542289733886699</c:v>
                </c:pt>
                <c:pt idx="5">
                  <c:v>0.64625122070312502</c:v>
                </c:pt>
                <c:pt idx="6">
                  <c:v>0.96515441894531306</c:v>
                </c:pt>
                <c:pt idx="7">
                  <c:v>0.964334564208984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2-444C-B41A-56E2013C19A0}"/>
            </c:ext>
          </c:extLst>
        </c:ser>
        <c:ser>
          <c:idx val="3"/>
          <c:order val="3"/>
          <c:tx>
            <c:strRef>
              <c:f>'1 Tel Acc'!$F$4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Acc'!$F$10,'1 Tel Acc'!$F$13:$F$19)</c:f>
              <c:numCache>
                <c:formatCode>0.00%</c:formatCode>
                <c:ptCount val="8"/>
                <c:pt idx="0">
                  <c:v>0.83849784851074205</c:v>
                </c:pt>
                <c:pt idx="1">
                  <c:v>0.82312751770019499</c:v>
                </c:pt>
                <c:pt idx="2">
                  <c:v>0.77695907592773394</c:v>
                </c:pt>
                <c:pt idx="3">
                  <c:v>0.91125457763671902</c:v>
                </c:pt>
                <c:pt idx="4">
                  <c:v>0.8524493408203131</c:v>
                </c:pt>
                <c:pt idx="5">
                  <c:v>0.60776008605956999</c:v>
                </c:pt>
                <c:pt idx="6">
                  <c:v>0.94557540893554703</c:v>
                </c:pt>
                <c:pt idx="7">
                  <c:v>0.96628013610839802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2-444C-B41A-56E2013C19A0}"/>
            </c:ext>
          </c:extLst>
        </c:ser>
        <c:ser>
          <c:idx val="4"/>
          <c:order val="4"/>
          <c:tx>
            <c:strRef>
              <c:f>'1 Tel Acc'!$G$4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Acc'!$G$10,'1 Tel Acc'!$G$13:$G$19)</c:f>
              <c:numCache>
                <c:formatCode>0.00%</c:formatCode>
                <c:ptCount val="8"/>
                <c:pt idx="0">
                  <c:v>0.80228202819824201</c:v>
                </c:pt>
                <c:pt idx="1">
                  <c:v>0.78007591247558594</c:v>
                </c:pt>
                <c:pt idx="2">
                  <c:v>0.79876968383789104</c:v>
                </c:pt>
                <c:pt idx="3">
                  <c:v>0.86558616638183594</c:v>
                </c:pt>
                <c:pt idx="4">
                  <c:v>0.73180145263671903</c:v>
                </c:pt>
                <c:pt idx="5">
                  <c:v>0.687597961425781</c:v>
                </c:pt>
                <c:pt idx="6">
                  <c:v>0.96486251831054703</c:v>
                </c:pt>
                <c:pt idx="7">
                  <c:v>0.95853576660156303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E2-444C-B41A-56E2013C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</c:barChart>
      <c:lineChart>
        <c:grouping val="standard"/>
        <c:varyColors val="0"/>
        <c:ser>
          <c:idx val="6"/>
          <c:order val="6"/>
          <c:tx>
            <c:strRef>
              <c:f>'1 Tel Acc'!$I$4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Acc'!$I$10,'1 Tel Acc'!$I$13:$I$19)</c:f>
              <c:numCache>
                <c:formatCode>0.00%</c:formatCode>
                <c:ptCount val="8"/>
                <c:pt idx="0">
                  <c:v>0.85517363044846495</c:v>
                </c:pt>
                <c:pt idx="1">
                  <c:v>0.85517363044846495</c:v>
                </c:pt>
                <c:pt idx="2">
                  <c:v>0.85517363044846495</c:v>
                </c:pt>
                <c:pt idx="3">
                  <c:v>0.85517363044846495</c:v>
                </c:pt>
                <c:pt idx="4">
                  <c:v>0.85517363044846495</c:v>
                </c:pt>
                <c:pt idx="5">
                  <c:v>0.85517363044846495</c:v>
                </c:pt>
                <c:pt idx="6">
                  <c:v>0.85517363044846495</c:v>
                </c:pt>
                <c:pt idx="7">
                  <c:v>0.85517363044846495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E2-444C-B41A-56E2013C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Tel Acc'!$H$4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Tel Acc'!$B$10,'1 Tel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Tel Acc'!$H$10,'1 Tel Acc'!$H$13:$H$19)</c:f>
              <c:numCache>
                <c:formatCode>0.00%</c:formatCode>
                <c:ptCount val="8"/>
                <c:pt idx="0">
                  <c:v>0.83314987315673839</c:v>
                </c:pt>
                <c:pt idx="1">
                  <c:v>0.83314987315673839</c:v>
                </c:pt>
                <c:pt idx="2">
                  <c:v>0.83314987315673839</c:v>
                </c:pt>
                <c:pt idx="3">
                  <c:v>0.83314987315673839</c:v>
                </c:pt>
                <c:pt idx="4">
                  <c:v>0.83314987315673839</c:v>
                </c:pt>
                <c:pt idx="5">
                  <c:v>0.83314987315673839</c:v>
                </c:pt>
                <c:pt idx="6">
                  <c:v>0.83314987315673839</c:v>
                </c:pt>
                <c:pt idx="7">
                  <c:v>0.83314987315673839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E2-444C-B41A-56E2013C1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1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</c:valAx>
      <c:valAx>
        <c:axId val="104944215"/>
        <c:scaling>
          <c:orientation val="minMax"/>
          <c:min val="0.8"/>
        </c:scaling>
        <c:delete val="1"/>
        <c:axPos val="r"/>
        <c:numFmt formatCode="0.00%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Tel Acc'!$B$5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Tel Acc'!$C$4:$G$4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Tel Acc'!$C$5:$G$5</c:f>
              <c:numCache>
                <c:formatCode>0.00%</c:formatCode>
                <c:ptCount val="5"/>
                <c:pt idx="0">
                  <c:v>0.84715126702880883</c:v>
                </c:pt>
                <c:pt idx="1">
                  <c:v>0.81623491559709838</c:v>
                </c:pt>
                <c:pt idx="2">
                  <c:v>0.83512952532087048</c:v>
                </c:pt>
                <c:pt idx="3">
                  <c:v>0.84048659188406805</c:v>
                </c:pt>
                <c:pt idx="4">
                  <c:v>0.82674706595284608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AC6-A5CF-FB8938755FAE}"/>
            </c:ext>
          </c:extLst>
        </c:ser>
        <c:ser>
          <c:idx val="1"/>
          <c:order val="1"/>
          <c:tx>
            <c:strRef>
              <c:f>'1 Tel Acc'!$B$6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Tel Acc'!$C$4:$G$4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Tel Acc'!$C$6:$G$6</c:f>
              <c:numCache>
                <c:formatCode>0.00%</c:formatCode>
                <c:ptCount val="5"/>
                <c:pt idx="0">
                  <c:v>0.83485954556306574</c:v>
                </c:pt>
                <c:pt idx="1">
                  <c:v>0.82595601940433949</c:v>
                </c:pt>
                <c:pt idx="2">
                  <c:v>0.86937102669163746</c:v>
                </c:pt>
                <c:pt idx="3">
                  <c:v>0.88016942609820481</c:v>
                </c:pt>
                <c:pt idx="4">
                  <c:v>0.86551213448507747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AC6-A5CF-FB8938755FAE}"/>
            </c:ext>
          </c:extLst>
        </c:ser>
        <c:ser>
          <c:idx val="2"/>
          <c:order val="2"/>
          <c:tx>
            <c:strRef>
              <c:f>'1 Tel Acc'!$B$7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Tel Acc'!$C$4:$G$4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Tel Acc'!$C$7:$G$7</c:f>
              <c:numCache>
                <c:formatCode>0.00%</c:formatCode>
                <c:ptCount val="5"/>
                <c:pt idx="0">
                  <c:v>0.90181343078613296</c:v>
                </c:pt>
                <c:pt idx="1">
                  <c:v>0.92530632021043002</c:v>
                </c:pt>
                <c:pt idx="2">
                  <c:v>0.90401504516601605</c:v>
                </c:pt>
                <c:pt idx="3">
                  <c:v>0.83849784851074205</c:v>
                </c:pt>
                <c:pt idx="4">
                  <c:v>0.80228202819824201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C-4AC6-A5CF-FB893875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1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Bill Acc'!$C$4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Bill Acc'!$C$10,'1 Bill Acc'!$C$13:$C$19)</c:f>
              <c:numCache>
                <c:formatCode>0.00%</c:formatCode>
                <c:ptCount val="8"/>
                <c:pt idx="0">
                  <c:v>0.99829999999999997</c:v>
                </c:pt>
                <c:pt idx="1">
                  <c:v>0.99990000000000001</c:v>
                </c:pt>
                <c:pt idx="2">
                  <c:v>0.99970000000000003</c:v>
                </c:pt>
                <c:pt idx="3">
                  <c:v>0.99809999999999999</c:v>
                </c:pt>
                <c:pt idx="4">
                  <c:v>0.99950000000000006</c:v>
                </c:pt>
                <c:pt idx="5">
                  <c:v>0.95809999999999995</c:v>
                </c:pt>
                <c:pt idx="6">
                  <c:v>0.99850000000000005</c:v>
                </c:pt>
                <c:pt idx="7">
                  <c:v>0.99919999999999998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0-4DEA-82BB-8817F3418A33}"/>
            </c:ext>
          </c:extLst>
        </c:ser>
        <c:ser>
          <c:idx val="1"/>
          <c:order val="1"/>
          <c:tx>
            <c:strRef>
              <c:f>'1 Bill Acc'!$D$4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Bill Acc'!$D$10,'1 Bill Acc'!$D$13:$D$19)</c:f>
              <c:numCache>
                <c:formatCode>0.00%</c:formatCode>
                <c:ptCount val="8"/>
                <c:pt idx="0">
                  <c:v>0.999</c:v>
                </c:pt>
                <c:pt idx="1">
                  <c:v>0.99980000000000002</c:v>
                </c:pt>
                <c:pt idx="2">
                  <c:v>0.99960000000000004</c:v>
                </c:pt>
                <c:pt idx="3">
                  <c:v>0.98709999999999998</c:v>
                </c:pt>
                <c:pt idx="4">
                  <c:v>0.99880000000000002</c:v>
                </c:pt>
                <c:pt idx="5">
                  <c:v>0.99570000000000003</c:v>
                </c:pt>
                <c:pt idx="6">
                  <c:v>0.99750000000000005</c:v>
                </c:pt>
                <c:pt idx="7">
                  <c:v>0.999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0-4DEA-82BB-8817F3418A33}"/>
            </c:ext>
          </c:extLst>
        </c:ser>
        <c:ser>
          <c:idx val="2"/>
          <c:order val="2"/>
          <c:tx>
            <c:strRef>
              <c:f>'1 Bill Acc'!$E$4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Bill Acc'!$E$10,'1 Bill Acc'!$E$13:$E$19)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0.92</c:v>
                </c:pt>
                <c:pt idx="6">
                  <c:v>0.98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C0-4DEA-82BB-8817F3418A33}"/>
            </c:ext>
          </c:extLst>
        </c:ser>
        <c:ser>
          <c:idx val="3"/>
          <c:order val="3"/>
          <c:tx>
            <c:strRef>
              <c:f>'1 Bill Acc'!$F$4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Bill Acc'!$F$10,'1 Bill Acc'!$F$13:$F$19)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C0-4DEA-82BB-8817F3418A33}"/>
            </c:ext>
          </c:extLst>
        </c:ser>
        <c:ser>
          <c:idx val="4"/>
          <c:order val="4"/>
          <c:tx>
            <c:strRef>
              <c:f>'1 Bill Acc'!$G$4</c:f>
              <c:strCache>
                <c:ptCount val="1"/>
                <c:pt idx="0">
                  <c:v>2017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  <c:extLst xmlns:c15="http://schemas.microsoft.com/office/drawing/2012/chart"/>
            </c:strRef>
          </c:cat>
          <c:val>
            <c:numRef>
              <c:f>('1 Bill Acc'!$G$10,'1 Bill Acc'!$G$13:$G$19)</c:f>
              <c:numCache>
                <c:formatCode>0.00%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0.97</c:v>
                </c:pt>
                <c:pt idx="6">
                  <c:v>1</c:v>
                </c:pt>
                <c:pt idx="7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56C0-4DEA-82BB-8817F341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/>
      </c:barChart>
      <c:lineChart>
        <c:grouping val="standard"/>
        <c:varyColors val="0"/>
        <c:ser>
          <c:idx val="6"/>
          <c:order val="6"/>
          <c:tx>
            <c:strRef>
              <c:f>'1 Bill Acc'!$I$4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Bill Acc'!$I$10,'1 Bill Acc'!$I$13:$I$19)</c:f>
              <c:numCache>
                <c:formatCode>0.00%</c:formatCode>
                <c:ptCount val="8"/>
                <c:pt idx="0">
                  <c:v>0.99613896551724124</c:v>
                </c:pt>
                <c:pt idx="1">
                  <c:v>0.99613896551724124</c:v>
                </c:pt>
                <c:pt idx="2">
                  <c:v>0.99613896551724124</c:v>
                </c:pt>
                <c:pt idx="3">
                  <c:v>0.99613896551724124</c:v>
                </c:pt>
                <c:pt idx="4">
                  <c:v>0.99613896551724124</c:v>
                </c:pt>
                <c:pt idx="5">
                  <c:v>0.99613896551724124</c:v>
                </c:pt>
                <c:pt idx="6">
                  <c:v>0.99613896551724124</c:v>
                </c:pt>
                <c:pt idx="7">
                  <c:v>0.99613896551724124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C0-4DEA-82BB-8817F341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Bill Acc'!$H$4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Bill Acc'!$B$10,'1 Bill Acc'!$B$13:$B$19)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Bill Acc'!$H$10,'1 Bill Acc'!$H$13:$H$19)</c:f>
              <c:numCache>
                <c:formatCode>0.00%</c:formatCode>
                <c:ptCount val="8"/>
                <c:pt idx="0">
                  <c:v>0.99401428571428574</c:v>
                </c:pt>
                <c:pt idx="1">
                  <c:v>0.99401428571428574</c:v>
                </c:pt>
                <c:pt idx="2">
                  <c:v>0.99401428571428574</c:v>
                </c:pt>
                <c:pt idx="3">
                  <c:v>0.99401428571428574</c:v>
                </c:pt>
                <c:pt idx="4">
                  <c:v>0.99401428571428574</c:v>
                </c:pt>
                <c:pt idx="5">
                  <c:v>0.99401428571428574</c:v>
                </c:pt>
                <c:pt idx="6">
                  <c:v>0.99401428571428574</c:v>
                </c:pt>
                <c:pt idx="7">
                  <c:v>0.99401428571428574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C0-4DEA-82BB-8817F341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2.0000000000000004E-2"/>
      </c:valAx>
      <c:valAx>
        <c:axId val="104944215"/>
        <c:scaling>
          <c:orientation val="minMax"/>
          <c:min val="0.8"/>
        </c:scaling>
        <c:delete val="1"/>
        <c:axPos val="r"/>
        <c:numFmt formatCode="0.00%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 Bill Acc'!$B$5</c:f>
              <c:strCache>
                <c:ptCount val="1"/>
                <c:pt idx="0">
                  <c:v>Peer Group Average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Bill Acc'!$C$4:$G$4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Bill Acc'!$C$5:$G$5</c:f>
              <c:numCache>
                <c:formatCode>0.00%</c:formatCode>
                <c:ptCount val="5"/>
                <c:pt idx="0">
                  <c:v>0.99328571428571433</c:v>
                </c:pt>
                <c:pt idx="1">
                  <c:v>0.99678571428571427</c:v>
                </c:pt>
                <c:pt idx="2">
                  <c:v>0.98571428571428577</c:v>
                </c:pt>
                <c:pt idx="3">
                  <c:v>0.99857142857142855</c:v>
                </c:pt>
                <c:pt idx="4">
                  <c:v>0.99571428571428566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7-4C04-91DF-375BE6BFDA00}"/>
            </c:ext>
          </c:extLst>
        </c:ser>
        <c:ser>
          <c:idx val="1"/>
          <c:order val="1"/>
          <c:tx>
            <c:strRef>
              <c:f>'1 Bill Acc'!$B$6</c:f>
              <c:strCache>
                <c:ptCount val="1"/>
                <c:pt idx="0">
                  <c:v>Provincial Average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Bill Acc'!$C$4:$G$4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Bill Acc'!$C$6:$G$6</c:f>
              <c:numCache>
                <c:formatCode>0.00%</c:formatCode>
                <c:ptCount val="5"/>
                <c:pt idx="0">
                  <c:v>0.99506896551724122</c:v>
                </c:pt>
                <c:pt idx="1">
                  <c:v>0.99716206896551685</c:v>
                </c:pt>
                <c:pt idx="2">
                  <c:v>0.99352241379310346</c:v>
                </c:pt>
                <c:pt idx="3">
                  <c:v>0.9968034482758622</c:v>
                </c:pt>
                <c:pt idx="4">
                  <c:v>0.99813793103448278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7-4C04-91DF-375BE6BFDA00}"/>
            </c:ext>
          </c:extLst>
        </c:ser>
        <c:ser>
          <c:idx val="2"/>
          <c:order val="2"/>
          <c:tx>
            <c:strRef>
              <c:f>'1 Bill Acc'!$B$7</c:f>
              <c:strCache>
                <c:ptCount val="1"/>
                <c:pt idx="0">
                  <c:v>InnPower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Bill Acc'!$C$4:$G$4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'1 Bill Acc'!$C$7:$G$7</c:f>
              <c:numCache>
                <c:formatCode>0.00%</c:formatCode>
                <c:ptCount val="5"/>
                <c:pt idx="0">
                  <c:v>0.99829999999999997</c:v>
                </c:pt>
                <c:pt idx="1">
                  <c:v>0.999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7-4C04-91DF-375BE6BF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459480"/>
        <c:axId val="867456856"/>
      </c:lineChart>
      <c:catAx>
        <c:axId val="86745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6856"/>
        <c:crosses val="autoZero"/>
        <c:auto val="1"/>
        <c:lblAlgn val="ctr"/>
        <c:lblOffset val="100"/>
        <c:noMultiLvlLbl val="0"/>
      </c:catAx>
      <c:valAx>
        <c:axId val="867456856"/>
        <c:scaling>
          <c:orientation val="minMax"/>
          <c:max val="1"/>
          <c:min val="0.9400000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45948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 Pub Awar'!$C$4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('1 Pub Awar'!$B$10,'1 Pub Awar'!$B$13:$B$19)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Pub Awar'!$C$10,'1 Pub Awar'!$C$13:$C$19)</c:f>
              <c:numCache>
                <c:formatCode>0.00%</c:formatCode>
                <c:ptCount val="8"/>
                <c:pt idx="0">
                  <c:v>0.83</c:v>
                </c:pt>
                <c:pt idx="1">
                  <c:v>0.88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0.82</c:v>
                </c:pt>
                <c:pt idx="6">
                  <c:v>0.84400000000000008</c:v>
                </c:pt>
                <c:pt idx="7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1-4AC3-9D17-2980E9A19434}"/>
            </c:ext>
          </c:extLst>
        </c:ser>
        <c:ser>
          <c:idx val="1"/>
          <c:order val="1"/>
          <c:tx>
            <c:strRef>
              <c:f>'1 Pub Awar'!$D$4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Pub Awar'!$B$10,'1 Pub Awar'!$B$13:$B$19)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Pub Awar'!$D$10,'1 Pub Awar'!$D$13:$D$19)</c:f>
              <c:numCache>
                <c:formatCode>0.00%</c:formatCode>
                <c:ptCount val="8"/>
                <c:pt idx="0">
                  <c:v>0.84</c:v>
                </c:pt>
                <c:pt idx="1">
                  <c:v>0.87</c:v>
                </c:pt>
                <c:pt idx="2">
                  <c:v>0.85</c:v>
                </c:pt>
                <c:pt idx="3">
                  <c:v>0.81</c:v>
                </c:pt>
                <c:pt idx="4">
                  <c:v>0.85</c:v>
                </c:pt>
                <c:pt idx="5">
                  <c:v>0.82</c:v>
                </c:pt>
                <c:pt idx="6">
                  <c:v>0.85099999999999998</c:v>
                </c:pt>
                <c:pt idx="7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1-4AC3-9D17-2980E9A19434}"/>
            </c:ext>
          </c:extLst>
        </c:ser>
        <c:ser>
          <c:idx val="2"/>
          <c:order val="2"/>
          <c:tx>
            <c:strRef>
              <c:f>'1 Pub Awar'!$E$4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('1 Pub Awar'!$B$10,'1 Pub Awar'!$B$13:$B$19)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Pub Awar'!$E$10,'1 Pub Awar'!$E$13:$E$19)</c:f>
              <c:numCache>
                <c:formatCode>0.00%</c:formatCode>
                <c:ptCount val="8"/>
                <c:pt idx="0">
                  <c:v>0.84</c:v>
                </c:pt>
                <c:pt idx="1">
                  <c:v>0.87</c:v>
                </c:pt>
                <c:pt idx="2">
                  <c:v>0.85</c:v>
                </c:pt>
                <c:pt idx="3">
                  <c:v>0.81</c:v>
                </c:pt>
                <c:pt idx="4">
                  <c:v>0.85</c:v>
                </c:pt>
                <c:pt idx="5">
                  <c:v>0.79</c:v>
                </c:pt>
                <c:pt idx="6">
                  <c:v>0.85099999999999998</c:v>
                </c:pt>
                <c:pt idx="7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1-4AC3-9D17-2980E9A19434}"/>
            </c:ext>
          </c:extLst>
        </c:ser>
        <c:ser>
          <c:idx val="3"/>
          <c:order val="3"/>
          <c:tx>
            <c:strRef>
              <c:f>'1 Pub Awar'!$F$4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('1 Pub Awar'!$B$10,'1 Pub Awar'!$B$13:$B$19)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Pub Awar'!$F$10,'1 Pub Awar'!$F$13:$F$19)</c:f>
              <c:numCache>
                <c:formatCode>0.00%</c:formatCode>
                <c:ptCount val="8"/>
                <c:pt idx="0">
                  <c:v>0.85</c:v>
                </c:pt>
                <c:pt idx="1">
                  <c:v>0.86</c:v>
                </c:pt>
                <c:pt idx="2">
                  <c:v>0.85</c:v>
                </c:pt>
                <c:pt idx="3">
                  <c:v>0.81</c:v>
                </c:pt>
                <c:pt idx="4">
                  <c:v>0.84</c:v>
                </c:pt>
                <c:pt idx="5">
                  <c:v>0.8</c:v>
                </c:pt>
                <c:pt idx="6">
                  <c:v>0.84083256156143094</c:v>
                </c:pt>
                <c:pt idx="7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E1-4AC3-9D17-2980E9A1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6142336"/>
        <c:axId val="115614036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 Pub Awar'!$G$4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('1 Pub Awar'!$B$10,'1 Pub Awar'!$B$13:$B$19)</c15:sqref>
                        </c15:formulaRef>
                      </c:ext>
                    </c:extLst>
                    <c:strCache>
                      <c:ptCount val="8"/>
                      <c:pt idx="0">
                        <c:v>Innpower Corporation</c:v>
                      </c:pt>
                      <c:pt idx="1">
                        <c:v>Bluewater Power Distribution Corporation</c:v>
                      </c:pt>
                      <c:pt idx="2">
                        <c:v>PUC Distribution Inc.</c:v>
                      </c:pt>
                      <c:pt idx="3">
                        <c:v>North Bay Hydro Distribution Limited</c:v>
                      </c:pt>
                      <c:pt idx="4">
                        <c:v>Brantford Power Inc.</c:v>
                      </c:pt>
                      <c:pt idx="5">
                        <c:v>Kingston Hydro Corporation</c:v>
                      </c:pt>
                      <c:pt idx="6">
                        <c:v>ERTH Power Corporation</c:v>
                      </c:pt>
                      <c:pt idx="7">
                        <c:v>Halton Hills Hydro Inc.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('1 Pub Awar'!$G$10,'1 Pub Awar'!$G$13:$G$19)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0.85</c:v>
                      </c:pt>
                      <c:pt idx="1">
                        <c:v>0.86</c:v>
                      </c:pt>
                      <c:pt idx="2">
                        <c:v>0.85</c:v>
                      </c:pt>
                      <c:pt idx="3">
                        <c:v>0.81</c:v>
                      </c:pt>
                      <c:pt idx="4">
                        <c:v>0.84</c:v>
                      </c:pt>
                      <c:pt idx="5">
                        <c:v>0.79</c:v>
                      </c:pt>
                      <c:pt idx="6">
                        <c:v>0.84083014238773202</c:v>
                      </c:pt>
                      <c:pt idx="7">
                        <c:v>0.85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9E1-4AC3-9D17-2980E9A1943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'1 Pub Awar'!$I$4</c:f>
              <c:strCache>
                <c:ptCount val="1"/>
                <c:pt idx="0">
                  <c:v>Five Year Provincial Average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('1 Pub Awar'!$B$10,'1 Pub Awar'!$B$13:$B$19)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Pub Awar'!$I$10,'1 Pub Awar'!$I$13:$I$19)</c:f>
              <c:numCache>
                <c:formatCode>0.00%</c:formatCode>
                <c:ptCount val="8"/>
                <c:pt idx="0">
                  <c:v>0.82191568828885908</c:v>
                </c:pt>
                <c:pt idx="1">
                  <c:v>0.82191568828885908</c:v>
                </c:pt>
                <c:pt idx="2">
                  <c:v>0.82191568828885908</c:v>
                </c:pt>
                <c:pt idx="3">
                  <c:v>0.82191568828885908</c:v>
                </c:pt>
                <c:pt idx="4">
                  <c:v>0.82191568828885908</c:v>
                </c:pt>
                <c:pt idx="5">
                  <c:v>0.82191568828885908</c:v>
                </c:pt>
                <c:pt idx="6">
                  <c:v>0.82191568828885908</c:v>
                </c:pt>
                <c:pt idx="7">
                  <c:v>0.82191568828885908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E1-4AC3-9D17-2980E9A1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142336"/>
        <c:axId val="1156140368"/>
      </c:lineChart>
      <c:lineChart>
        <c:grouping val="standard"/>
        <c:varyColors val="0"/>
        <c:ser>
          <c:idx val="5"/>
          <c:order val="5"/>
          <c:tx>
            <c:strRef>
              <c:f>'1 Pub Awar'!$H$4</c:f>
              <c:strCache>
                <c:ptCount val="1"/>
                <c:pt idx="0">
                  <c:v>Five Year Peer Group Average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('1 Pub Awar'!$B$10,'1 Pub Awar'!$B$13:$B$19)</c:f>
              <c:strCache>
                <c:ptCount val="8"/>
                <c:pt idx="0">
                  <c:v>Innpower Corporation</c:v>
                </c:pt>
                <c:pt idx="1">
                  <c:v>Bluewater Power Distribution Corporation</c:v>
                </c:pt>
                <c:pt idx="2">
                  <c:v>PUC Distribution Inc.</c:v>
                </c:pt>
                <c:pt idx="3">
                  <c:v>North Bay Hydro Distribution Limited</c:v>
                </c:pt>
                <c:pt idx="4">
                  <c:v>Brantford Power Inc.</c:v>
                </c:pt>
                <c:pt idx="5">
                  <c:v>Kingston Hydro Corporation</c:v>
                </c:pt>
                <c:pt idx="6">
                  <c:v>ERTH Power Corporation</c:v>
                </c:pt>
                <c:pt idx="7">
                  <c:v>Halton Hills Hydro Inc.</c:v>
                </c:pt>
              </c:strCache>
            </c:strRef>
          </c:cat>
          <c:val>
            <c:numRef>
              <c:f>('1 Pub Awar'!$H$10,'1 Pub Awar'!$H$13:$H$19)</c:f>
              <c:numCache>
                <c:formatCode>0.00%</c:formatCode>
                <c:ptCount val="8"/>
                <c:pt idx="0">
                  <c:v>0.83707607725569022</c:v>
                </c:pt>
                <c:pt idx="1">
                  <c:v>0.83707607725569022</c:v>
                </c:pt>
                <c:pt idx="2">
                  <c:v>0.83707607725569022</c:v>
                </c:pt>
                <c:pt idx="3">
                  <c:v>0.83707607725569022</c:v>
                </c:pt>
                <c:pt idx="4">
                  <c:v>0.83707607725569022</c:v>
                </c:pt>
                <c:pt idx="5">
                  <c:v>0.83707607725569022</c:v>
                </c:pt>
                <c:pt idx="6">
                  <c:v>0.83707607725569022</c:v>
                </c:pt>
                <c:pt idx="7">
                  <c:v>0.83707607725569022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E1-4AC3-9D17-2980E9A1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52415"/>
        <c:axId val="104944215"/>
      </c:lineChart>
      <c:catAx>
        <c:axId val="1156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0368"/>
        <c:crosses val="autoZero"/>
        <c:auto val="1"/>
        <c:lblAlgn val="ctr"/>
        <c:lblOffset val="100"/>
        <c:noMultiLvlLbl val="0"/>
      </c:catAx>
      <c:valAx>
        <c:axId val="1156140368"/>
        <c:scaling>
          <c:orientation val="minMax"/>
          <c:max val="0.9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42336"/>
        <c:crosses val="autoZero"/>
        <c:crossBetween val="between"/>
        <c:majorUnit val="2.0000000000000004E-2"/>
      </c:valAx>
      <c:valAx>
        <c:axId val="104944215"/>
        <c:scaling>
          <c:orientation val="minMax"/>
          <c:min val="0.8"/>
        </c:scaling>
        <c:delete val="1"/>
        <c:axPos val="r"/>
        <c:numFmt formatCode="0.00%" sourceLinked="1"/>
        <c:majorTickMark val="out"/>
        <c:minorTickMark val="none"/>
        <c:tickLblPos val="nextTo"/>
        <c:crossAx val="104952415"/>
        <c:crosses val="max"/>
        <c:crossBetween val="between"/>
      </c:valAx>
      <c:catAx>
        <c:axId val="10495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44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9</xdr:row>
      <xdr:rowOff>28574</xdr:rowOff>
    </xdr:from>
    <xdr:to>
      <xdr:col>18</xdr:col>
      <xdr:colOff>9525</xdr:colOff>
      <xdr:row>26</xdr:row>
      <xdr:rowOff>133349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308070-4B44-CF73-7AF1-EF648BFC7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4761</xdr:colOff>
      <xdr:row>27</xdr:row>
      <xdr:rowOff>152400</xdr:rowOff>
    </xdr:from>
    <xdr:to>
      <xdr:col>18</xdr:col>
      <xdr:colOff>9524</xdr:colOff>
      <xdr:row>43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E3B88ED-6132-E481-9E76-41A09449F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17</xdr:col>
      <xdr:colOff>114300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19B140-4256-4E7A-AEC3-257511684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14286</xdr:colOff>
      <xdr:row>26</xdr:row>
      <xdr:rowOff>0</xdr:rowOff>
    </xdr:from>
    <xdr:to>
      <xdr:col>17</xdr:col>
      <xdr:colOff>133349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7C4BF-DC45-40E9-90E3-40B4CCE14D2C}"/>
            </a:ext>
            <a:ext uri="{147F2762-F138-4A5C-976F-8EAC2B608ADB}">
              <a16:predDERef xmlns:a16="http://schemas.microsoft.com/office/drawing/2014/main" pred="{C719B140-4256-4E7A-AEC3-257511684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100012</xdr:colOff>
      <xdr:row>3</xdr:row>
      <xdr:rowOff>133350</xdr:rowOff>
    </xdr:from>
    <xdr:to>
      <xdr:col>26</xdr:col>
      <xdr:colOff>404812</xdr:colOff>
      <xdr:row>19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39F119-8560-EC23-C40E-2FF5B9B79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95250</xdr:colOff>
      <xdr:row>20</xdr:row>
      <xdr:rowOff>0</xdr:rowOff>
    </xdr:from>
    <xdr:to>
      <xdr:col>26</xdr:col>
      <xdr:colOff>400050</xdr:colOff>
      <xdr:row>35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4161218-82AA-4C9F-8142-1CD3E079B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8</xdr:col>
      <xdr:colOff>9524</xdr:colOff>
      <xdr:row>25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70F771-7199-42BB-94B3-E004A289D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</xdr:colOff>
      <xdr:row>26</xdr:row>
      <xdr:rowOff>28574</xdr:rowOff>
    </xdr:from>
    <xdr:to>
      <xdr:col>7</xdr:col>
      <xdr:colOff>762000</xdr:colOff>
      <xdr:row>40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E9FC0E-F136-DF5C-38C9-C876418FA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16</xdr:col>
      <xdr:colOff>9525</xdr:colOff>
      <xdr:row>25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B08572-FD94-400D-A4FF-4296875D7776}"/>
            </a:ext>
            <a:ext uri="{147F2762-F138-4A5C-976F-8EAC2B608ADB}">
              <a16:predDERef xmlns:a16="http://schemas.microsoft.com/office/drawing/2014/main" pred="{FFE9FC0E-F136-DF5C-38C9-C876418FA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23813</xdr:colOff>
      <xdr:row>26</xdr:row>
      <xdr:rowOff>28575</xdr:rowOff>
    </xdr:from>
    <xdr:to>
      <xdr:col>15</xdr:col>
      <xdr:colOff>762001</xdr:colOff>
      <xdr:row>41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69CF00-1CB9-488C-ADF3-1EF0B700F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8</xdr:row>
      <xdr:rowOff>0</xdr:rowOff>
    </xdr:from>
    <xdr:to>
      <xdr:col>24</xdr:col>
      <xdr:colOff>9525</xdr:colOff>
      <xdr:row>25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2236A11-2C4A-48AC-91C9-BC23C9463F08}"/>
            </a:ext>
            <a:ext uri="{147F2762-F138-4A5C-976F-8EAC2B608ADB}">
              <a16:predDERef xmlns:a16="http://schemas.microsoft.com/office/drawing/2014/main" pred="{1D69CF00-1CB9-488C-ADF3-1EF0B700F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23813</xdr:colOff>
      <xdr:row>26</xdr:row>
      <xdr:rowOff>28575</xdr:rowOff>
    </xdr:from>
    <xdr:to>
      <xdr:col>23</xdr:col>
      <xdr:colOff>762001</xdr:colOff>
      <xdr:row>41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AD8DC-92B1-4392-A4C8-F41398DC9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0</xdr:colOff>
      <xdr:row>8</xdr:row>
      <xdr:rowOff>0</xdr:rowOff>
    </xdr:from>
    <xdr:to>
      <xdr:col>32</xdr:col>
      <xdr:colOff>9525</xdr:colOff>
      <xdr:row>25</xdr:row>
      <xdr:rowOff>85725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ECB4160-241A-4D2E-A5AD-BA6601435186}"/>
            </a:ext>
            <a:ext uri="{147F2762-F138-4A5C-976F-8EAC2B608ADB}">
              <a16:predDERef xmlns:a16="http://schemas.microsoft.com/office/drawing/2014/main" pred="{5C8AD8DC-92B1-4392-A4C8-F41398DC9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23813</xdr:colOff>
      <xdr:row>26</xdr:row>
      <xdr:rowOff>28575</xdr:rowOff>
    </xdr:from>
    <xdr:to>
      <xdr:col>31</xdr:col>
      <xdr:colOff>762001</xdr:colOff>
      <xdr:row>41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04D83BE-4109-4417-97F8-8106CE267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0</xdr:colOff>
      <xdr:row>8</xdr:row>
      <xdr:rowOff>0</xdr:rowOff>
    </xdr:from>
    <xdr:to>
      <xdr:col>40</xdr:col>
      <xdr:colOff>9525</xdr:colOff>
      <xdr:row>25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FDEFD45-84FE-436E-BDC8-37E2F34EC601}"/>
            </a:ext>
            <a:ext uri="{147F2762-F138-4A5C-976F-8EAC2B608ADB}">
              <a16:predDERef xmlns:a16="http://schemas.microsoft.com/office/drawing/2014/main" pred="{F04D83BE-4109-4417-97F8-8106CE267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23813</xdr:colOff>
      <xdr:row>26</xdr:row>
      <xdr:rowOff>28575</xdr:rowOff>
    </xdr:from>
    <xdr:to>
      <xdr:col>39</xdr:col>
      <xdr:colOff>762001</xdr:colOff>
      <xdr:row>41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2348033-025D-4E38-81B9-F85A3D96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4764</xdr:colOff>
      <xdr:row>8</xdr:row>
      <xdr:rowOff>0</xdr:rowOff>
    </xdr:from>
    <xdr:to>
      <xdr:col>18</xdr:col>
      <xdr:colOff>4764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033187-F347-49BC-A159-A4F61CF0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0</xdr:rowOff>
    </xdr:from>
    <xdr:to>
      <xdr:col>18</xdr:col>
      <xdr:colOff>4763</xdr:colOff>
      <xdr:row>41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F16AC6-E18F-4A96-9D82-26BFAF06D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4764</xdr:colOff>
      <xdr:row>8</xdr:row>
      <xdr:rowOff>0</xdr:rowOff>
    </xdr:from>
    <xdr:to>
      <xdr:col>18</xdr:col>
      <xdr:colOff>4764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8EFDB9-2DE0-4182-A905-A6916AFE4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26</xdr:row>
      <xdr:rowOff>0</xdr:rowOff>
    </xdr:from>
    <xdr:to>
      <xdr:col>18</xdr:col>
      <xdr:colOff>23813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3451E2-E05F-4175-95DD-5C0C1AB72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18</xdr:col>
      <xdr:colOff>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09369-F4E0-4969-894F-D94854BA9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14286</xdr:colOff>
      <xdr:row>26</xdr:row>
      <xdr:rowOff>0</xdr:rowOff>
    </xdr:from>
    <xdr:to>
      <xdr:col>18</xdr:col>
      <xdr:colOff>19049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E026D7-9DF9-466D-9CEF-0527E558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18</xdr:col>
      <xdr:colOff>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2573E3-8B0B-49C7-AEDE-7F41A96F0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14286</xdr:colOff>
      <xdr:row>26</xdr:row>
      <xdr:rowOff>0</xdr:rowOff>
    </xdr:from>
    <xdr:to>
      <xdr:col>18</xdr:col>
      <xdr:colOff>19049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5591DA-3FA7-4CFF-99DB-8AEFD7055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0</xdr:rowOff>
    </xdr:from>
    <xdr:to>
      <xdr:col>27</xdr:col>
      <xdr:colOff>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3437BD-76A1-4149-AB17-4E17CBB27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14286</xdr:colOff>
      <xdr:row>27</xdr:row>
      <xdr:rowOff>0</xdr:rowOff>
    </xdr:from>
    <xdr:to>
      <xdr:col>27</xdr:col>
      <xdr:colOff>19049</xdr:colOff>
      <xdr:row>42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579A18-94B5-4B6C-A800-03F91D08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9</xdr:row>
      <xdr:rowOff>0</xdr:rowOff>
    </xdr:from>
    <xdr:to>
      <xdr:col>35</xdr:col>
      <xdr:colOff>0</xdr:colOff>
      <xdr:row>26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C45F5E-DA5E-450E-9CA4-FE7B766FD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14286</xdr:colOff>
      <xdr:row>27</xdr:row>
      <xdr:rowOff>0</xdr:rowOff>
    </xdr:from>
    <xdr:to>
      <xdr:col>35</xdr:col>
      <xdr:colOff>19049</xdr:colOff>
      <xdr:row>42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78A9D2-D7C3-42D1-AC20-A53CF0FD4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18</xdr:col>
      <xdr:colOff>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8EC912-965C-4214-B63F-B90D09D91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14286</xdr:colOff>
      <xdr:row>26</xdr:row>
      <xdr:rowOff>0</xdr:rowOff>
    </xdr:from>
    <xdr:to>
      <xdr:col>18</xdr:col>
      <xdr:colOff>19049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DDEF27-F359-4879-8123-4F248B4144BD}"/>
            </a:ext>
            <a:ext uri="{147F2762-F138-4A5C-976F-8EAC2B608ADB}">
              <a16:predDERef xmlns:a16="http://schemas.microsoft.com/office/drawing/2014/main" pred="{348EC912-965C-4214-B63F-B90D09D91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18</xdr:col>
      <xdr:colOff>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E76DA3-05F1-478C-BFB8-87A25B62A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14286</xdr:colOff>
      <xdr:row>26</xdr:row>
      <xdr:rowOff>0</xdr:rowOff>
    </xdr:from>
    <xdr:to>
      <xdr:col>18</xdr:col>
      <xdr:colOff>19049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F1E7DC-404E-4E8F-9133-5BAD97B878F2}"/>
            </a:ext>
            <a:ext uri="{147F2762-F138-4A5C-976F-8EAC2B608ADB}">
              <a16:predDERef xmlns:a16="http://schemas.microsoft.com/office/drawing/2014/main" pred="{E3E76DA3-05F1-478C-BFB8-87A25B62A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8</xdr:row>
      <xdr:rowOff>0</xdr:rowOff>
    </xdr:from>
    <xdr:to>
      <xdr:col>25</xdr:col>
      <xdr:colOff>114300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95A250-5971-458B-BF92-3CD3EAC69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14286</xdr:colOff>
      <xdr:row>26</xdr:row>
      <xdr:rowOff>0</xdr:rowOff>
    </xdr:from>
    <xdr:to>
      <xdr:col>25</xdr:col>
      <xdr:colOff>133349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24DB54-5DD2-4886-A90B-F99789B52735}"/>
            </a:ext>
            <a:ext uri="{147F2762-F138-4A5C-976F-8EAC2B608ADB}">
              <a16:predDERef xmlns:a16="http://schemas.microsoft.com/office/drawing/2014/main" pred="{6195A250-5971-458B-BF92-3CD3EAC69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E2F1-DA5E-444E-8AFA-440077D29B5E}">
  <dimension ref="C1:K97"/>
  <sheetViews>
    <sheetView topLeftCell="A60" workbookViewId="0">
      <selection activeCell="H82" sqref="H82"/>
    </sheetView>
  </sheetViews>
  <sheetFormatPr defaultRowHeight="14.45"/>
  <cols>
    <col min="3" max="3" width="16.28515625" bestFit="1" customWidth="1"/>
    <col min="4" max="4" width="39.140625" bestFit="1" customWidth="1"/>
    <col min="5" max="5" width="15.28515625" style="2" bestFit="1" customWidth="1"/>
    <col min="10" max="10" width="45.85546875" bestFit="1" customWidth="1"/>
  </cols>
  <sheetData>
    <row r="1" spans="3:11" s="6" customFormat="1">
      <c r="J1"/>
    </row>
    <row r="2" spans="3:11" s="6" customFormat="1">
      <c r="J2" s="8" t="s">
        <v>0</v>
      </c>
      <c r="K2" s="11">
        <f t="shared" ref="K2:K33" si="0">COUNTIF(D:D,J2)</f>
        <v>5</v>
      </c>
    </row>
    <row r="3" spans="3:11" s="6" customFormat="1">
      <c r="J3" s="8" t="s">
        <v>1</v>
      </c>
      <c r="K3" s="11">
        <f t="shared" si="0"/>
        <v>4</v>
      </c>
    </row>
    <row r="4" spans="3:11" s="6" customFormat="1">
      <c r="C4" s="107" t="s">
        <v>2</v>
      </c>
      <c r="D4" s="5" t="s">
        <v>3</v>
      </c>
      <c r="E4" s="5">
        <v>65725324.729999997</v>
      </c>
      <c r="J4" s="8" t="s">
        <v>4</v>
      </c>
      <c r="K4" s="11">
        <f t="shared" si="0"/>
        <v>4</v>
      </c>
    </row>
    <row r="5" spans="3:11" s="6" customFormat="1">
      <c r="C5" s="107"/>
      <c r="D5" s="5" t="s">
        <v>5</v>
      </c>
      <c r="E5" s="13">
        <v>70221046.799999997</v>
      </c>
      <c r="J5" s="8" t="s">
        <v>6</v>
      </c>
      <c r="K5" s="11">
        <f t="shared" si="0"/>
        <v>4</v>
      </c>
    </row>
    <row r="6" spans="3:11" s="6" customFormat="1">
      <c r="C6" s="107"/>
      <c r="D6" s="5" t="s">
        <v>7</v>
      </c>
      <c r="E6" s="5">
        <v>72128719.439999998</v>
      </c>
      <c r="J6" s="8" t="s">
        <v>8</v>
      </c>
      <c r="K6" s="11">
        <f t="shared" si="0"/>
        <v>4</v>
      </c>
    </row>
    <row r="7" spans="3:11">
      <c r="C7" s="107"/>
      <c r="D7" s="5" t="s">
        <v>9</v>
      </c>
      <c r="E7" s="5">
        <v>73393852.230000004</v>
      </c>
      <c r="J7" s="8" t="s">
        <v>10</v>
      </c>
      <c r="K7" s="11">
        <f t="shared" si="0"/>
        <v>4</v>
      </c>
    </row>
    <row r="8" spans="3:11">
      <c r="C8" s="107"/>
      <c r="D8" s="5" t="s">
        <v>11</v>
      </c>
      <c r="E8" s="13">
        <v>80671321.200000003</v>
      </c>
      <c r="J8" s="8" t="s">
        <v>5</v>
      </c>
      <c r="K8" s="11">
        <f t="shared" si="0"/>
        <v>3</v>
      </c>
    </row>
    <row r="9" spans="3:11">
      <c r="C9" s="107"/>
      <c r="D9" s="5" t="s">
        <v>12</v>
      </c>
      <c r="E9" s="5">
        <v>83788526.129999995</v>
      </c>
      <c r="F9" s="1"/>
      <c r="G9" s="1"/>
      <c r="H9" s="1"/>
      <c r="I9" s="1"/>
      <c r="J9" s="8" t="s">
        <v>11</v>
      </c>
      <c r="K9" s="11">
        <f t="shared" si="0"/>
        <v>3</v>
      </c>
    </row>
    <row r="10" spans="3:11">
      <c r="C10" s="107"/>
      <c r="D10" s="4" t="s">
        <v>13</v>
      </c>
      <c r="E10" s="13">
        <v>100253380.67</v>
      </c>
      <c r="J10" s="8" t="s">
        <v>13</v>
      </c>
      <c r="K10" s="11">
        <f t="shared" si="0"/>
        <v>3</v>
      </c>
    </row>
    <row r="11" spans="3:11" ht="15" customHeight="1">
      <c r="C11" s="107"/>
      <c r="D11" s="4" t="s">
        <v>1</v>
      </c>
      <c r="E11" s="13">
        <v>107903130</v>
      </c>
      <c r="J11" s="8" t="s">
        <v>14</v>
      </c>
      <c r="K11" s="11">
        <f t="shared" si="0"/>
        <v>3</v>
      </c>
    </row>
    <row r="12" spans="3:11">
      <c r="C12" s="107"/>
      <c r="D12" s="4" t="s">
        <v>15</v>
      </c>
      <c r="E12" s="4">
        <v>112746369.25</v>
      </c>
      <c r="J12" s="8" t="s">
        <v>16</v>
      </c>
      <c r="K12" s="11">
        <f t="shared" si="0"/>
        <v>3</v>
      </c>
    </row>
    <row r="13" spans="3:11">
      <c r="C13" s="107"/>
      <c r="D13" s="4" t="s">
        <v>4</v>
      </c>
      <c r="E13" s="13">
        <v>117319854.15000001</v>
      </c>
      <c r="J13" s="8" t="s">
        <v>17</v>
      </c>
      <c r="K13" s="11">
        <f t="shared" si="0"/>
        <v>3</v>
      </c>
    </row>
    <row r="14" spans="3:11">
      <c r="C14" s="107"/>
      <c r="D14" s="4" t="s">
        <v>0</v>
      </c>
      <c r="E14" s="4">
        <v>120174531.77</v>
      </c>
      <c r="J14" t="s">
        <v>3</v>
      </c>
      <c r="K14" s="6">
        <f t="shared" si="0"/>
        <v>2</v>
      </c>
    </row>
    <row r="15" spans="3:11">
      <c r="C15" s="107"/>
      <c r="D15" s="4" t="s">
        <v>14</v>
      </c>
      <c r="E15" s="13">
        <v>134092073.84</v>
      </c>
      <c r="J15" t="s">
        <v>7</v>
      </c>
      <c r="K15" s="6">
        <f t="shared" si="0"/>
        <v>2</v>
      </c>
    </row>
    <row r="16" spans="3:11">
      <c r="C16" s="107"/>
      <c r="D16" s="4" t="s">
        <v>6</v>
      </c>
      <c r="E16" s="13">
        <v>142363582.15000001</v>
      </c>
      <c r="J16" t="s">
        <v>9</v>
      </c>
      <c r="K16" s="6">
        <f t="shared" si="0"/>
        <v>2</v>
      </c>
    </row>
    <row r="17" spans="3:11">
      <c r="C17" s="107"/>
      <c r="D17" s="4" t="s">
        <v>8</v>
      </c>
      <c r="E17" s="13">
        <v>150726619.22</v>
      </c>
      <c r="J17" s="1" t="s">
        <v>12</v>
      </c>
      <c r="K17" s="6">
        <f t="shared" si="0"/>
        <v>2</v>
      </c>
    </row>
    <row r="18" spans="3:11">
      <c r="C18" s="108" t="s">
        <v>18</v>
      </c>
      <c r="D18" t="s">
        <v>19</v>
      </c>
      <c r="E18" s="109" t="s">
        <v>20</v>
      </c>
      <c r="J18" t="s">
        <v>15</v>
      </c>
      <c r="K18" s="6">
        <f t="shared" si="0"/>
        <v>2</v>
      </c>
    </row>
    <row r="19" spans="3:11">
      <c r="C19" s="108"/>
      <c r="D19" t="s">
        <v>21</v>
      </c>
      <c r="E19" s="109"/>
      <c r="J19" t="s">
        <v>22</v>
      </c>
      <c r="K19" s="6">
        <f t="shared" si="0"/>
        <v>2</v>
      </c>
    </row>
    <row r="20" spans="3:11">
      <c r="C20" s="108"/>
      <c r="D20" s="4" t="s">
        <v>1</v>
      </c>
      <c r="E20" s="109"/>
      <c r="F20" s="12"/>
      <c r="J20" t="s">
        <v>23</v>
      </c>
      <c r="K20" s="6">
        <f t="shared" si="0"/>
        <v>2</v>
      </c>
    </row>
    <row r="21" spans="3:11">
      <c r="C21" s="108"/>
      <c r="D21" s="4" t="s">
        <v>4</v>
      </c>
      <c r="E21" s="109"/>
      <c r="F21" s="12"/>
      <c r="J21" t="s">
        <v>24</v>
      </c>
      <c r="K21" s="6">
        <f t="shared" si="0"/>
        <v>2</v>
      </c>
    </row>
    <row r="22" spans="3:11">
      <c r="C22" s="108"/>
      <c r="D22" t="s">
        <v>25</v>
      </c>
      <c r="E22" s="109"/>
      <c r="J22" t="s">
        <v>26</v>
      </c>
      <c r="K22" s="6">
        <f t="shared" si="0"/>
        <v>2</v>
      </c>
    </row>
    <row r="23" spans="3:11">
      <c r="C23" s="108"/>
      <c r="D23" t="s">
        <v>22</v>
      </c>
      <c r="E23" s="109"/>
      <c r="J23" t="s">
        <v>27</v>
      </c>
      <c r="K23" s="6">
        <f t="shared" si="0"/>
        <v>2</v>
      </c>
    </row>
    <row r="24" spans="3:11">
      <c r="C24" s="108"/>
      <c r="D24" t="s">
        <v>13</v>
      </c>
      <c r="E24" s="109"/>
      <c r="F24" s="12"/>
      <c r="J24" t="s">
        <v>28</v>
      </c>
      <c r="K24" s="6">
        <f t="shared" si="0"/>
        <v>2</v>
      </c>
    </row>
    <row r="25" spans="3:11">
      <c r="C25" s="108"/>
      <c r="D25" t="s">
        <v>29</v>
      </c>
      <c r="E25" s="109"/>
      <c r="J25" t="s">
        <v>30</v>
      </c>
      <c r="K25" s="6">
        <f t="shared" si="0"/>
        <v>2</v>
      </c>
    </row>
    <row r="26" spans="3:11">
      <c r="C26" s="108"/>
      <c r="D26" t="s">
        <v>31</v>
      </c>
      <c r="E26" s="109"/>
      <c r="J26" t="s">
        <v>32</v>
      </c>
      <c r="K26" s="6">
        <f t="shared" si="0"/>
        <v>2</v>
      </c>
    </row>
    <row r="27" spans="3:11">
      <c r="C27" s="108"/>
      <c r="D27" t="s">
        <v>10</v>
      </c>
      <c r="E27" s="109"/>
      <c r="F27" s="12"/>
      <c r="J27" t="s">
        <v>33</v>
      </c>
      <c r="K27" s="6">
        <f t="shared" si="0"/>
        <v>2</v>
      </c>
    </row>
    <row r="28" spans="3:11">
      <c r="C28" s="108"/>
      <c r="D28" t="s">
        <v>34</v>
      </c>
      <c r="E28" s="109"/>
      <c r="J28" t="s">
        <v>35</v>
      </c>
      <c r="K28" s="6">
        <f t="shared" si="0"/>
        <v>2</v>
      </c>
    </row>
    <row r="29" spans="3:11">
      <c r="C29" s="108"/>
      <c r="D29" t="s">
        <v>11</v>
      </c>
      <c r="E29" s="109"/>
      <c r="F29" s="12"/>
      <c r="J29" t="s">
        <v>19</v>
      </c>
      <c r="K29" s="6">
        <f t="shared" si="0"/>
        <v>1</v>
      </c>
    </row>
    <row r="30" spans="3:11">
      <c r="C30" s="108"/>
      <c r="D30" t="s">
        <v>16</v>
      </c>
      <c r="E30" s="109"/>
      <c r="F30" s="12"/>
      <c r="J30" t="s">
        <v>21</v>
      </c>
      <c r="K30" s="6">
        <f t="shared" si="0"/>
        <v>1</v>
      </c>
    </row>
    <row r="31" spans="3:11">
      <c r="C31" s="108"/>
      <c r="D31" t="s">
        <v>36</v>
      </c>
      <c r="E31" s="109"/>
      <c r="J31" t="s">
        <v>25</v>
      </c>
      <c r="K31" s="6">
        <f t="shared" si="0"/>
        <v>1</v>
      </c>
    </row>
    <row r="32" spans="3:11">
      <c r="C32" s="108"/>
      <c r="D32" s="4" t="s">
        <v>8</v>
      </c>
      <c r="E32" s="109"/>
      <c r="F32" s="12"/>
      <c r="J32" t="s">
        <v>29</v>
      </c>
      <c r="K32" s="6">
        <f t="shared" si="0"/>
        <v>1</v>
      </c>
    </row>
    <row r="33" spans="3:11">
      <c r="C33" s="108"/>
      <c r="D33" t="s">
        <v>37</v>
      </c>
      <c r="E33" s="109"/>
      <c r="J33" t="s">
        <v>31</v>
      </c>
      <c r="K33" s="6">
        <f t="shared" si="0"/>
        <v>1</v>
      </c>
    </row>
    <row r="34" spans="3:11">
      <c r="C34" s="108"/>
      <c r="D34" s="4" t="s">
        <v>6</v>
      </c>
      <c r="E34" s="109"/>
      <c r="F34" s="12"/>
      <c r="J34" t="s">
        <v>36</v>
      </c>
      <c r="K34" s="6">
        <f t="shared" ref="K34:K54" si="1">COUNTIF(D:D,J34)</f>
        <v>1</v>
      </c>
    </row>
    <row r="35" spans="3:11">
      <c r="C35" s="108"/>
      <c r="D35" t="s">
        <v>38</v>
      </c>
      <c r="E35" s="109"/>
      <c r="J35" t="s">
        <v>37</v>
      </c>
      <c r="K35" s="6">
        <f t="shared" si="1"/>
        <v>1</v>
      </c>
    </row>
    <row r="36" spans="3:11">
      <c r="C36" s="108"/>
      <c r="D36" t="s">
        <v>39</v>
      </c>
      <c r="E36" s="109"/>
      <c r="J36" t="s">
        <v>38</v>
      </c>
      <c r="K36" s="6">
        <f t="shared" si="1"/>
        <v>1</v>
      </c>
    </row>
    <row r="37" spans="3:11">
      <c r="C37" s="108"/>
      <c r="D37" t="s">
        <v>40</v>
      </c>
      <c r="E37" s="109"/>
      <c r="J37" t="s">
        <v>39</v>
      </c>
      <c r="K37" s="6">
        <f t="shared" si="1"/>
        <v>1</v>
      </c>
    </row>
    <row r="38" spans="3:11">
      <c r="C38" s="108"/>
      <c r="D38" t="s">
        <v>41</v>
      </c>
      <c r="E38" s="109"/>
      <c r="J38" t="s">
        <v>40</v>
      </c>
      <c r="K38" s="6">
        <f t="shared" si="1"/>
        <v>1</v>
      </c>
    </row>
    <row r="39" spans="3:11">
      <c r="C39" s="108"/>
      <c r="D39" t="s">
        <v>42</v>
      </c>
      <c r="E39" s="109"/>
      <c r="J39" t="s">
        <v>41</v>
      </c>
      <c r="K39" s="6">
        <f t="shared" si="1"/>
        <v>1</v>
      </c>
    </row>
    <row r="40" spans="3:11">
      <c r="C40" s="108"/>
      <c r="D40" t="s">
        <v>43</v>
      </c>
      <c r="E40" s="109"/>
      <c r="J40" t="s">
        <v>42</v>
      </c>
      <c r="K40" s="6">
        <f t="shared" si="1"/>
        <v>1</v>
      </c>
    </row>
    <row r="41" spans="3:11">
      <c r="C41" s="108" t="s">
        <v>44</v>
      </c>
      <c r="D41" t="s">
        <v>45</v>
      </c>
      <c r="E41">
        <v>109</v>
      </c>
      <c r="J41" t="s">
        <v>43</v>
      </c>
      <c r="K41" s="6">
        <f t="shared" si="1"/>
        <v>1</v>
      </c>
    </row>
    <row r="42" spans="3:11">
      <c r="C42" s="108"/>
      <c r="D42" t="s">
        <v>23</v>
      </c>
      <c r="E42">
        <v>121</v>
      </c>
      <c r="J42" t="s">
        <v>45</v>
      </c>
      <c r="K42" s="6">
        <f t="shared" si="1"/>
        <v>1</v>
      </c>
    </row>
    <row r="43" spans="3:11">
      <c r="C43" s="108"/>
      <c r="D43" t="s">
        <v>3</v>
      </c>
      <c r="E43">
        <v>133</v>
      </c>
      <c r="J43" t="s">
        <v>46</v>
      </c>
      <c r="K43" s="6">
        <f t="shared" si="1"/>
        <v>1</v>
      </c>
    </row>
    <row r="44" spans="3:11">
      <c r="C44" s="108"/>
      <c r="D44" t="s">
        <v>24</v>
      </c>
      <c r="E44">
        <v>134</v>
      </c>
      <c r="J44" t="s">
        <v>47</v>
      </c>
      <c r="K44" s="6">
        <f t="shared" si="1"/>
        <v>1</v>
      </c>
    </row>
    <row r="45" spans="3:11">
      <c r="C45" s="108"/>
      <c r="D45" t="s">
        <v>26</v>
      </c>
      <c r="E45">
        <v>139</v>
      </c>
      <c r="J45" t="s">
        <v>48</v>
      </c>
      <c r="K45" s="6">
        <f t="shared" si="1"/>
        <v>1</v>
      </c>
    </row>
    <row r="46" spans="3:11">
      <c r="C46" s="108"/>
      <c r="D46" t="s">
        <v>27</v>
      </c>
      <c r="E46">
        <v>146</v>
      </c>
      <c r="J46" t="s">
        <v>49</v>
      </c>
      <c r="K46" s="6">
        <f t="shared" si="1"/>
        <v>1</v>
      </c>
    </row>
    <row r="47" spans="3:11">
      <c r="C47" s="108"/>
      <c r="D47" t="s">
        <v>5</v>
      </c>
      <c r="E47" s="12">
        <v>147</v>
      </c>
      <c r="J47" t="s">
        <v>50</v>
      </c>
      <c r="K47" s="6">
        <f t="shared" si="1"/>
        <v>1</v>
      </c>
    </row>
    <row r="48" spans="3:11">
      <c r="C48" s="108"/>
      <c r="D48" t="s">
        <v>28</v>
      </c>
      <c r="E48">
        <v>188</v>
      </c>
      <c r="J48" t="s">
        <v>51</v>
      </c>
      <c r="K48" s="6">
        <f t="shared" si="1"/>
        <v>1</v>
      </c>
    </row>
    <row r="49" spans="3:11">
      <c r="C49" s="108"/>
      <c r="D49" t="s">
        <v>1</v>
      </c>
      <c r="E49" s="12">
        <v>208</v>
      </c>
      <c r="J49" t="s">
        <v>52</v>
      </c>
      <c r="K49" s="6">
        <f t="shared" si="1"/>
        <v>1</v>
      </c>
    </row>
    <row r="50" spans="3:11">
      <c r="C50" s="108"/>
      <c r="D50" t="s">
        <v>14</v>
      </c>
      <c r="E50" s="12">
        <v>281</v>
      </c>
      <c r="J50" t="s">
        <v>53</v>
      </c>
      <c r="K50" s="6">
        <f t="shared" si="1"/>
        <v>0</v>
      </c>
    </row>
    <row r="51" spans="3:11">
      <c r="C51" s="108"/>
      <c r="D51" s="8" t="s">
        <v>0</v>
      </c>
      <c r="E51" s="8">
        <v>292</v>
      </c>
      <c r="J51" t="s">
        <v>54</v>
      </c>
      <c r="K51" s="6">
        <f t="shared" si="1"/>
        <v>0</v>
      </c>
    </row>
    <row r="52" spans="3:11">
      <c r="C52" s="108"/>
      <c r="D52" t="s">
        <v>8</v>
      </c>
      <c r="E52" s="12">
        <v>330</v>
      </c>
      <c r="J52" t="s">
        <v>55</v>
      </c>
      <c r="K52" s="6">
        <f t="shared" si="1"/>
        <v>0</v>
      </c>
    </row>
    <row r="53" spans="3:11">
      <c r="C53" s="108"/>
      <c r="D53" t="s">
        <v>6</v>
      </c>
      <c r="E53" s="12">
        <v>342</v>
      </c>
      <c r="J53" t="s">
        <v>56</v>
      </c>
      <c r="K53" s="6">
        <f t="shared" si="1"/>
        <v>0</v>
      </c>
    </row>
    <row r="54" spans="3:11">
      <c r="C54" s="108"/>
      <c r="D54" t="s">
        <v>17</v>
      </c>
      <c r="E54" s="12">
        <v>357</v>
      </c>
      <c r="J54" t="s">
        <v>57</v>
      </c>
      <c r="K54" s="6">
        <f t="shared" si="1"/>
        <v>0</v>
      </c>
    </row>
    <row r="55" spans="3:11">
      <c r="C55" s="108"/>
      <c r="D55" t="s">
        <v>30</v>
      </c>
      <c r="E55">
        <v>368</v>
      </c>
    </row>
    <row r="56" spans="3:11">
      <c r="C56" s="108"/>
      <c r="D56" t="s">
        <v>46</v>
      </c>
      <c r="E56">
        <v>380</v>
      </c>
    </row>
    <row r="57" spans="3:11">
      <c r="C57" s="108"/>
      <c r="D57" t="s">
        <v>10</v>
      </c>
      <c r="E57" s="12">
        <v>410</v>
      </c>
    </row>
    <row r="58" spans="3:11">
      <c r="C58" s="108"/>
      <c r="D58" t="s">
        <v>16</v>
      </c>
      <c r="E58" s="12">
        <v>423</v>
      </c>
    </row>
    <row r="59" spans="3:11">
      <c r="C59" s="108"/>
      <c r="D59" t="s">
        <v>32</v>
      </c>
      <c r="E59">
        <v>425</v>
      </c>
    </row>
    <row r="60" spans="3:11">
      <c r="C60" s="108"/>
      <c r="D60" t="s">
        <v>33</v>
      </c>
      <c r="E60">
        <v>441</v>
      </c>
    </row>
    <row r="61" spans="3:11">
      <c r="C61" s="107" t="s">
        <v>58</v>
      </c>
      <c r="D61" t="s">
        <v>5</v>
      </c>
      <c r="E61" s="13">
        <v>14180</v>
      </c>
    </row>
    <row r="62" spans="3:11">
      <c r="C62" s="107"/>
      <c r="D62" t="s">
        <v>47</v>
      </c>
      <c r="E62" s="2">
        <v>14488</v>
      </c>
    </row>
    <row r="63" spans="3:11">
      <c r="C63" s="107"/>
      <c r="D63" t="s">
        <v>48</v>
      </c>
      <c r="E63" s="2">
        <v>18485</v>
      </c>
    </row>
    <row r="64" spans="3:11">
      <c r="C64" s="107"/>
      <c r="D64" t="s">
        <v>34</v>
      </c>
      <c r="E64" s="2">
        <v>19703</v>
      </c>
    </row>
    <row r="65" spans="3:5">
      <c r="C65" s="107"/>
      <c r="D65" t="s">
        <v>9</v>
      </c>
      <c r="E65" s="2">
        <v>21908</v>
      </c>
    </row>
    <row r="66" spans="3:5">
      <c r="C66" s="107"/>
      <c r="D66" t="s">
        <v>14</v>
      </c>
      <c r="E66" s="13">
        <v>22738</v>
      </c>
    </row>
    <row r="67" spans="3:5">
      <c r="C67" s="107"/>
      <c r="D67" t="s">
        <v>13</v>
      </c>
      <c r="E67" s="13">
        <v>23976</v>
      </c>
    </row>
    <row r="68" spans="3:5">
      <c r="C68" s="107"/>
      <c r="D68" t="s">
        <v>12</v>
      </c>
      <c r="E68" s="2">
        <v>24201</v>
      </c>
    </row>
    <row r="69" spans="3:5">
      <c r="C69" s="107"/>
      <c r="D69" t="s">
        <v>8</v>
      </c>
      <c r="E69" s="13">
        <v>24280</v>
      </c>
    </row>
    <row r="70" spans="3:5">
      <c r="C70" s="107"/>
      <c r="D70" t="s">
        <v>7</v>
      </c>
      <c r="E70" s="2">
        <v>24627</v>
      </c>
    </row>
    <row r="71" spans="3:5">
      <c r="C71" s="107"/>
      <c r="D71" t="s">
        <v>11</v>
      </c>
      <c r="E71" s="13">
        <v>27994</v>
      </c>
    </row>
    <row r="72" spans="3:5">
      <c r="C72" s="107"/>
      <c r="D72" t="s">
        <v>17</v>
      </c>
      <c r="E72" s="13">
        <v>30041</v>
      </c>
    </row>
    <row r="73" spans="3:5">
      <c r="C73" s="107"/>
      <c r="D73" t="s">
        <v>15</v>
      </c>
      <c r="E73" s="2">
        <v>30904</v>
      </c>
    </row>
    <row r="74" spans="3:5">
      <c r="C74" s="107"/>
      <c r="D74" t="s">
        <v>6</v>
      </c>
      <c r="E74" s="13">
        <v>33865</v>
      </c>
    </row>
    <row r="75" spans="3:5">
      <c r="C75" s="107"/>
      <c r="D75" t="s">
        <v>1</v>
      </c>
      <c r="E75" s="13">
        <v>37016</v>
      </c>
    </row>
    <row r="76" spans="3:5">
      <c r="C76" s="107"/>
      <c r="D76" t="s">
        <v>4</v>
      </c>
      <c r="E76" s="13">
        <v>41065</v>
      </c>
    </row>
    <row r="77" spans="3:5">
      <c r="C77" s="107"/>
      <c r="D77" t="s">
        <v>30</v>
      </c>
      <c r="E77" s="2">
        <v>42082</v>
      </c>
    </row>
    <row r="78" spans="3:5">
      <c r="C78" s="107"/>
      <c r="D78" t="s">
        <v>35</v>
      </c>
      <c r="E78" s="2">
        <v>44519</v>
      </c>
    </row>
    <row r="79" spans="3:5">
      <c r="C79" s="107"/>
      <c r="D79" t="s">
        <v>10</v>
      </c>
      <c r="E79" s="13">
        <v>47865</v>
      </c>
    </row>
    <row r="80" spans="3:5" ht="15" customHeight="1">
      <c r="C80" s="107" t="s">
        <v>59</v>
      </c>
      <c r="D80" t="s">
        <v>4</v>
      </c>
      <c r="E80" s="13">
        <v>10929731</v>
      </c>
    </row>
    <row r="81" spans="3:5">
      <c r="C81" s="107"/>
      <c r="D81" t="s">
        <v>10</v>
      </c>
      <c r="E81" s="13">
        <v>12002649</v>
      </c>
    </row>
    <row r="82" spans="3:5">
      <c r="C82" s="107"/>
      <c r="D82" t="s">
        <v>23</v>
      </c>
      <c r="E82" s="2">
        <v>14047185</v>
      </c>
    </row>
    <row r="83" spans="3:5">
      <c r="C83" s="107"/>
      <c r="D83" s="8" t="s">
        <v>34</v>
      </c>
      <c r="E83" s="10">
        <v>14554661</v>
      </c>
    </row>
    <row r="84" spans="3:5">
      <c r="C84" s="107"/>
      <c r="D84" t="s">
        <v>49</v>
      </c>
      <c r="E84" s="2">
        <v>14597626</v>
      </c>
    </row>
    <row r="85" spans="3:5">
      <c r="C85" s="107"/>
      <c r="D85" t="s">
        <v>27</v>
      </c>
      <c r="E85" s="2">
        <v>14600710</v>
      </c>
    </row>
    <row r="86" spans="3:5">
      <c r="C86" s="107"/>
      <c r="D86" t="s">
        <v>33</v>
      </c>
      <c r="E86" s="2">
        <v>16222772</v>
      </c>
    </row>
    <row r="87" spans="3:5">
      <c r="C87" s="107"/>
      <c r="D87" t="s">
        <v>35</v>
      </c>
      <c r="E87" s="2">
        <v>16863386</v>
      </c>
    </row>
    <row r="88" spans="3:5">
      <c r="C88" s="107"/>
      <c r="D88" t="s">
        <v>24</v>
      </c>
      <c r="E88" s="2">
        <v>17077231</v>
      </c>
    </row>
    <row r="89" spans="3:5">
      <c r="C89" s="107"/>
      <c r="D89" t="s">
        <v>17</v>
      </c>
      <c r="E89" s="13">
        <v>18833000</v>
      </c>
    </row>
    <row r="90" spans="3:5">
      <c r="C90" s="107"/>
      <c r="D90" t="s">
        <v>50</v>
      </c>
      <c r="E90" s="2">
        <v>19575439</v>
      </c>
    </row>
    <row r="91" spans="3:5">
      <c r="C91" s="107"/>
      <c r="D91" t="s">
        <v>51</v>
      </c>
      <c r="E91" s="2">
        <v>21718930</v>
      </c>
    </row>
    <row r="92" spans="3:5">
      <c r="C92" s="107"/>
      <c r="D92" t="s">
        <v>26</v>
      </c>
      <c r="E92" s="2">
        <v>21722909</v>
      </c>
    </row>
    <row r="93" spans="3:5">
      <c r="C93" s="107"/>
      <c r="D93" t="s">
        <v>52</v>
      </c>
      <c r="E93" s="2">
        <v>22208000</v>
      </c>
    </row>
    <row r="94" spans="3:5">
      <c r="C94" s="107"/>
      <c r="D94" t="s">
        <v>28</v>
      </c>
      <c r="E94" s="2">
        <v>22616934</v>
      </c>
    </row>
    <row r="95" spans="3:5">
      <c r="C95" s="107"/>
      <c r="D95" t="s">
        <v>32</v>
      </c>
      <c r="E95" s="2">
        <v>34737152</v>
      </c>
    </row>
    <row r="96" spans="3:5">
      <c r="C96" s="107"/>
      <c r="D96" t="s">
        <v>16</v>
      </c>
      <c r="E96" s="13">
        <v>36361363</v>
      </c>
    </row>
    <row r="97" spans="3:5">
      <c r="C97" s="107"/>
      <c r="D97" t="s">
        <v>22</v>
      </c>
      <c r="E97" s="2">
        <v>63300972</v>
      </c>
    </row>
  </sheetData>
  <sortState xmlns:xlrd2="http://schemas.microsoft.com/office/spreadsheetml/2017/richdata2" ref="J2:K54">
    <sortCondition descending="1" ref="K2:K54"/>
  </sortState>
  <mergeCells count="6">
    <mergeCell ref="C61:C79"/>
    <mergeCell ref="C80:C97"/>
    <mergeCell ref="C18:C40"/>
    <mergeCell ref="E18:E40"/>
    <mergeCell ref="C4:C17"/>
    <mergeCell ref="C41:C60"/>
  </mergeCells>
  <conditionalFormatting sqref="D4:D1048576">
    <cfRule type="duplicateValues" dxfId="1" priority="1"/>
  </conditionalFormatting>
  <conditionalFormatting sqref="D18:D1048576">
    <cfRule type="duplicateValues" dxfId="0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DA39D-A82E-43B2-B001-D3CA34177E15}">
  <sheetPr>
    <tabColor theme="9" tint="0.79998168889431442"/>
  </sheetPr>
  <dimension ref="A3:BM82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8.85546875"/>
    <col min="8" max="9" width="9.7109375" customWidth="1"/>
    <col min="10" max="10" width="9.7109375" style="37" customWidth="1"/>
    <col min="11" max="11" width="9.140625" style="37"/>
    <col min="12" max="12" width="22.85546875" style="37" customWidth="1"/>
    <col min="13" max="18" width="11.7109375" style="44" customWidth="1"/>
    <col min="19" max="19" width="22.85546875" style="37" customWidth="1"/>
    <col min="20" max="16384" width="9.140625" style="37"/>
  </cols>
  <sheetData>
    <row r="3" spans="2:65">
      <c r="B3" s="26" t="s">
        <v>130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80" t="s">
        <v>118</v>
      </c>
      <c r="I4" s="80" t="s">
        <v>119</v>
      </c>
      <c r="J4" s="56"/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1">
        <f>C20</f>
        <v>0.99328571428571433</v>
      </c>
      <c r="D5" s="21">
        <f t="shared" ref="D5:F5" si="0">D20</f>
        <v>0.99678571428571427</v>
      </c>
      <c r="E5" s="21">
        <f t="shared" si="0"/>
        <v>0.98571428571428577</v>
      </c>
      <c r="F5" s="21">
        <f t="shared" si="0"/>
        <v>0.99857142857142855</v>
      </c>
      <c r="G5" s="21">
        <f>G20</f>
        <v>0.99571428571428566</v>
      </c>
      <c r="H5" s="21"/>
      <c r="I5" s="21"/>
      <c r="J5" s="57"/>
      <c r="K5" s="40"/>
      <c r="L5" s="41" t="s">
        <v>121</v>
      </c>
      <c r="M5" s="43">
        <f t="shared" ref="M5:Q7" si="1">C5</f>
        <v>0.99328571428571433</v>
      </c>
      <c r="N5" s="43">
        <f t="shared" si="1"/>
        <v>0.99678571428571427</v>
      </c>
      <c r="O5" s="43">
        <f t="shared" si="1"/>
        <v>0.98571428571428577</v>
      </c>
      <c r="P5" s="43">
        <f t="shared" si="1"/>
        <v>0.99857142857142855</v>
      </c>
      <c r="Q5" s="43">
        <f t="shared" si="1"/>
        <v>0.99571428571428566</v>
      </c>
      <c r="R5" s="46">
        <f>AVERAGE(M5:Q5)</f>
        <v>0.99401428571428574</v>
      </c>
    </row>
    <row r="6" spans="2:65" ht="18" customHeight="1">
      <c r="B6" t="s">
        <v>122</v>
      </c>
      <c r="C6" s="21">
        <f>C81</f>
        <v>0.99506896551724122</v>
      </c>
      <c r="D6" s="21">
        <f t="shared" ref="D6:G6" si="2">D81</f>
        <v>0.99716206896551685</v>
      </c>
      <c r="E6" s="21">
        <f t="shared" si="2"/>
        <v>0.99352241379310346</v>
      </c>
      <c r="F6" s="21">
        <f t="shared" si="2"/>
        <v>0.9968034482758622</v>
      </c>
      <c r="G6" s="21">
        <f t="shared" si="2"/>
        <v>0.99813793103448278</v>
      </c>
      <c r="H6" s="21"/>
      <c r="I6" s="21"/>
      <c r="J6" s="57"/>
      <c r="K6" s="40"/>
      <c r="L6" s="41" t="s">
        <v>122</v>
      </c>
      <c r="M6" s="43">
        <f t="shared" si="1"/>
        <v>0.99506896551724122</v>
      </c>
      <c r="N6" s="43">
        <f t="shared" si="1"/>
        <v>0.99716206896551685</v>
      </c>
      <c r="O6" s="43">
        <f t="shared" si="1"/>
        <v>0.99352241379310346</v>
      </c>
      <c r="P6" s="43">
        <f t="shared" si="1"/>
        <v>0.9968034482758622</v>
      </c>
      <c r="Q6" s="43">
        <f t="shared" si="1"/>
        <v>0.99813793103448278</v>
      </c>
      <c r="R6" s="46">
        <f t="shared" ref="R6:R7" si="3">AVERAGE(M6:Q6)</f>
        <v>0.99613896551724124</v>
      </c>
    </row>
    <row r="7" spans="2:65" ht="18" customHeight="1">
      <c r="B7" t="s">
        <v>123</v>
      </c>
      <c r="C7" s="21">
        <f>C10</f>
        <v>0.99829999999999997</v>
      </c>
      <c r="D7" s="21">
        <f t="shared" ref="D7:G7" si="4">D10</f>
        <v>0.999</v>
      </c>
      <c r="E7" s="21">
        <f t="shared" si="4"/>
        <v>1</v>
      </c>
      <c r="F7" s="21">
        <f t="shared" si="4"/>
        <v>1</v>
      </c>
      <c r="G7" s="21">
        <f t="shared" si="4"/>
        <v>1</v>
      </c>
      <c r="H7" s="21"/>
      <c r="I7" s="21"/>
      <c r="J7" s="57"/>
      <c r="K7" s="40"/>
      <c r="L7" s="41" t="s">
        <v>34</v>
      </c>
      <c r="M7" s="43">
        <f t="shared" si="1"/>
        <v>0.99829999999999997</v>
      </c>
      <c r="N7" s="43">
        <f t="shared" si="1"/>
        <v>0.999</v>
      </c>
      <c r="O7" s="43">
        <f t="shared" si="1"/>
        <v>1</v>
      </c>
      <c r="P7" s="43">
        <f t="shared" si="1"/>
        <v>1</v>
      </c>
      <c r="Q7" s="43">
        <f t="shared" si="1"/>
        <v>1</v>
      </c>
      <c r="R7" s="46">
        <f t="shared" si="3"/>
        <v>0.99946000000000002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  <c r="J9" s="58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5">
      <c r="B10" t="s">
        <v>0</v>
      </c>
      <c r="C10" s="20">
        <f>VLOOKUP($B10,$B$23:$G$79,2,FALSE)</f>
        <v>0.99829999999999997</v>
      </c>
      <c r="D10" s="20">
        <f>VLOOKUP($B10,$B$23:$G$79,3,FALSE)</f>
        <v>0.999</v>
      </c>
      <c r="E10" s="20">
        <f>VLOOKUP($B10,$B$23:$G$79,4,FALSE)</f>
        <v>1</v>
      </c>
      <c r="F10" s="20">
        <f>VLOOKUP($B10,$B$23:$G$79,5,FALSE)</f>
        <v>1</v>
      </c>
      <c r="G10" s="20">
        <f>VLOOKUP($B10,$B$23:$G$79,6,FALSE)</f>
        <v>1</v>
      </c>
      <c r="H10" s="20">
        <f>AVERAGE($C$5:$G$5)</f>
        <v>0.99401428571428574</v>
      </c>
      <c r="I10" s="20">
        <f>AVERAGE($C$6:$G$6)</f>
        <v>0.99613896551724124</v>
      </c>
      <c r="J10" s="47"/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23"/>
      <c r="I12" s="23"/>
      <c r="J12" s="58"/>
    </row>
    <row r="13" spans="2:65">
      <c r="B13" t="s">
        <v>1</v>
      </c>
      <c r="C13" s="20">
        <f t="shared" ref="C13:C19" si="5">VLOOKUP($B13,$B$23:$G$79,2,FALSE)</f>
        <v>0.99990000000000001</v>
      </c>
      <c r="D13" s="20">
        <f>VLOOKUP($B13,$B$23:$G$79,3,FALSE)</f>
        <v>0.99980000000000002</v>
      </c>
      <c r="E13" s="20">
        <f>VLOOKUP($B13,$B$23:$G$79,4,FALSE)</f>
        <v>1</v>
      </c>
      <c r="F13" s="20">
        <f>VLOOKUP($B13,$B$23:$G$79,5,FALSE)</f>
        <v>1</v>
      </c>
      <c r="G13" s="20">
        <f>VLOOKUP($B13,$B$23:$G$79,6,FALSE)</f>
        <v>1</v>
      </c>
      <c r="H13" s="20">
        <f t="shared" ref="H13:H19" si="6">AVERAGE($C$5:$G$5)</f>
        <v>0.99401428571428574</v>
      </c>
      <c r="I13" s="20">
        <f t="shared" ref="I13:I19" si="7">AVERAGE($C$6:$G$6)</f>
        <v>0.99613896551724124</v>
      </c>
      <c r="J13" s="47"/>
    </row>
    <row r="14" spans="2:65">
      <c r="B14" t="s">
        <v>6</v>
      </c>
      <c r="C14" s="20">
        <f t="shared" si="5"/>
        <v>0.99970000000000003</v>
      </c>
      <c r="D14" s="20">
        <f t="shared" ref="D14:D19" si="8">VLOOKUP($B14,$B$23:$G$79,3,FALSE)</f>
        <v>0.99960000000000004</v>
      </c>
      <c r="E14" s="20">
        <f t="shared" ref="E14:E19" si="9">VLOOKUP($B14,$B$23:$G$79,4,FALSE)</f>
        <v>1</v>
      </c>
      <c r="F14" s="20">
        <f t="shared" ref="F14:F19" si="10">VLOOKUP($B14,$B$23:$G$79,5,FALSE)</f>
        <v>1</v>
      </c>
      <c r="G14" s="20">
        <f t="shared" ref="G14:G19" si="11">VLOOKUP($B14,$B$23:$G$79,6,FALSE)</f>
        <v>1</v>
      </c>
      <c r="H14" s="20">
        <f t="shared" si="6"/>
        <v>0.99401428571428574</v>
      </c>
      <c r="I14" s="20">
        <f t="shared" si="7"/>
        <v>0.99613896551724124</v>
      </c>
      <c r="J14" s="47"/>
      <c r="K14" s="36"/>
      <c r="L14" s="36"/>
      <c r="M14" s="42"/>
      <c r="N14" s="42"/>
      <c r="O14" s="42"/>
      <c r="P14" s="42"/>
      <c r="Q14" s="42"/>
      <c r="R14" s="4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0">
        <f t="shared" si="5"/>
        <v>0.99809999999999999</v>
      </c>
      <c r="D15" s="20">
        <f t="shared" si="8"/>
        <v>0.98709999999999998</v>
      </c>
      <c r="E15" s="20">
        <f t="shared" si="9"/>
        <v>1</v>
      </c>
      <c r="F15" s="20">
        <f t="shared" si="10"/>
        <v>1</v>
      </c>
      <c r="G15" s="20">
        <f t="shared" si="11"/>
        <v>1</v>
      </c>
      <c r="H15" s="20">
        <f t="shared" si="6"/>
        <v>0.99401428571428574</v>
      </c>
      <c r="I15" s="20">
        <f t="shared" si="7"/>
        <v>0.99613896551724124</v>
      </c>
      <c r="J15" s="47"/>
      <c r="K15" s="36"/>
      <c r="L15" s="36"/>
      <c r="M15" s="42"/>
      <c r="N15" s="42"/>
      <c r="O15" s="42"/>
      <c r="P15" s="42"/>
      <c r="Q15" s="42"/>
      <c r="R15" s="42"/>
    </row>
    <row r="16" spans="2:65">
      <c r="B16" t="s">
        <v>4</v>
      </c>
      <c r="C16" s="20">
        <f t="shared" si="5"/>
        <v>0.99950000000000006</v>
      </c>
      <c r="D16" s="20">
        <f t="shared" si="8"/>
        <v>0.99880000000000002</v>
      </c>
      <c r="E16" s="20">
        <f t="shared" si="9"/>
        <v>1</v>
      </c>
      <c r="F16" s="20">
        <f t="shared" si="10"/>
        <v>1</v>
      </c>
      <c r="G16" s="20">
        <f t="shared" si="11"/>
        <v>1</v>
      </c>
      <c r="H16" s="20">
        <f t="shared" si="6"/>
        <v>0.99401428571428574</v>
      </c>
      <c r="I16" s="20">
        <f t="shared" si="7"/>
        <v>0.99613896551724124</v>
      </c>
      <c r="J16" s="47"/>
      <c r="K16" s="36"/>
      <c r="L16" s="36"/>
      <c r="M16" s="42"/>
      <c r="N16" s="42"/>
      <c r="O16" s="42"/>
      <c r="P16" s="42"/>
      <c r="Q16" s="42"/>
      <c r="R16" s="42"/>
    </row>
    <row r="17" spans="2:10">
      <c r="B17" t="s">
        <v>11</v>
      </c>
      <c r="C17" s="20">
        <f t="shared" si="5"/>
        <v>0.95809999999999995</v>
      </c>
      <c r="D17" s="20">
        <f t="shared" si="8"/>
        <v>0.99570000000000003</v>
      </c>
      <c r="E17" s="20">
        <f t="shared" si="9"/>
        <v>0.92</v>
      </c>
      <c r="F17" s="20">
        <f t="shared" si="10"/>
        <v>1</v>
      </c>
      <c r="G17" s="20">
        <f t="shared" si="11"/>
        <v>0.97</v>
      </c>
      <c r="H17" s="20">
        <f t="shared" si="6"/>
        <v>0.99401428571428574</v>
      </c>
      <c r="I17" s="20">
        <f t="shared" si="7"/>
        <v>0.99613896551724124</v>
      </c>
      <c r="J17" s="47"/>
    </row>
    <row r="18" spans="2:10">
      <c r="B18" t="s">
        <v>13</v>
      </c>
      <c r="C18" s="20">
        <f t="shared" si="5"/>
        <v>0.99850000000000005</v>
      </c>
      <c r="D18" s="20">
        <f t="shared" si="8"/>
        <v>0.99750000000000005</v>
      </c>
      <c r="E18" s="20">
        <f t="shared" si="9"/>
        <v>0.98</v>
      </c>
      <c r="F18" s="20">
        <f t="shared" si="10"/>
        <v>0.99</v>
      </c>
      <c r="G18" s="20">
        <f t="shared" si="11"/>
        <v>1</v>
      </c>
      <c r="H18" s="20">
        <f t="shared" si="6"/>
        <v>0.99401428571428574</v>
      </c>
      <c r="I18" s="20">
        <f t="shared" si="7"/>
        <v>0.99613896551724124</v>
      </c>
      <c r="J18" s="47"/>
    </row>
    <row r="19" spans="2:10">
      <c r="B19" t="s">
        <v>14</v>
      </c>
      <c r="C19" s="20">
        <f t="shared" si="5"/>
        <v>0.99919999999999998</v>
      </c>
      <c r="D19" s="20">
        <f t="shared" si="8"/>
        <v>0.999</v>
      </c>
      <c r="E19" s="20">
        <f t="shared" si="9"/>
        <v>1</v>
      </c>
      <c r="F19" s="20">
        <f t="shared" si="10"/>
        <v>1</v>
      </c>
      <c r="G19" s="20">
        <f t="shared" si="11"/>
        <v>1</v>
      </c>
      <c r="H19" s="20">
        <f t="shared" si="6"/>
        <v>0.99401428571428574</v>
      </c>
      <c r="I19" s="20">
        <f t="shared" si="7"/>
        <v>0.99613896551724124</v>
      </c>
      <c r="J19" s="47"/>
    </row>
    <row r="20" spans="2:10" ht="15" thickBot="1">
      <c r="C20" s="24">
        <f>AVERAGE(C13:C19)</f>
        <v>0.99328571428571433</v>
      </c>
      <c r="D20" s="24">
        <f t="shared" ref="D20:G20" si="12">AVERAGE(D13:D19)</f>
        <v>0.99678571428571427</v>
      </c>
      <c r="E20" s="24">
        <f t="shared" si="12"/>
        <v>0.98571428571428577</v>
      </c>
      <c r="F20" s="24">
        <f t="shared" si="12"/>
        <v>0.99857142857142855</v>
      </c>
      <c r="G20" s="24">
        <f t="shared" si="12"/>
        <v>0.99571428571428566</v>
      </c>
      <c r="H20" s="24">
        <f>AVERAGE(C5:G5)</f>
        <v>0.99401428571428574</v>
      </c>
      <c r="I20" s="24">
        <f>AVERAGE(C6:G6)</f>
        <v>0.99613896551724124</v>
      </c>
      <c r="J20" s="59"/>
    </row>
    <row r="21" spans="2:10" ht="15" thickTop="1"/>
    <row r="22" spans="2:1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  <c r="J22" s="58"/>
    </row>
    <row r="23" spans="2:10">
      <c r="B23" t="s">
        <v>19</v>
      </c>
      <c r="C23" s="20">
        <v>0.99580000000000002</v>
      </c>
      <c r="D23" s="20">
        <v>0.995</v>
      </c>
      <c r="E23" s="20">
        <v>1</v>
      </c>
      <c r="F23" s="20">
        <v>1</v>
      </c>
      <c r="G23" s="20">
        <v>1</v>
      </c>
      <c r="H23" s="20"/>
      <c r="I23" s="20"/>
      <c r="J23" s="47"/>
    </row>
    <row r="24" spans="2:10">
      <c r="B24" t="s">
        <v>52</v>
      </c>
      <c r="C24" s="20">
        <v>0.99819999999999998</v>
      </c>
      <c r="D24" s="20">
        <v>0.99870000000000003</v>
      </c>
      <c r="E24" s="20">
        <v>1</v>
      </c>
      <c r="F24" s="20">
        <v>1</v>
      </c>
      <c r="G24" s="20">
        <v>0.99</v>
      </c>
      <c r="H24" s="20"/>
      <c r="I24" s="20"/>
      <c r="J24" s="47"/>
    </row>
    <row r="25" spans="2:10">
      <c r="B25" t="s">
        <v>46</v>
      </c>
      <c r="C25" s="20">
        <v>0.99980000000000002</v>
      </c>
      <c r="D25" s="20">
        <v>1</v>
      </c>
      <c r="E25" s="20">
        <v>0.99</v>
      </c>
      <c r="F25" s="20">
        <v>1</v>
      </c>
      <c r="G25" s="20">
        <v>1</v>
      </c>
      <c r="H25" s="20"/>
      <c r="I25" s="20"/>
      <c r="J25" s="47"/>
    </row>
    <row r="26" spans="2:10">
      <c r="B26" t="s">
        <v>1</v>
      </c>
      <c r="C26" s="20">
        <v>0.99990000000000001</v>
      </c>
      <c r="D26" s="20">
        <v>0.99980000000000002</v>
      </c>
      <c r="E26" s="20">
        <v>1</v>
      </c>
      <c r="F26" s="20">
        <v>1</v>
      </c>
      <c r="G26" s="20">
        <v>1</v>
      </c>
      <c r="H26" s="20"/>
      <c r="I26" s="20"/>
      <c r="J26" s="47"/>
    </row>
    <row r="27" spans="2:10">
      <c r="B27" t="s">
        <v>4</v>
      </c>
      <c r="C27" s="20">
        <v>0.99950000000000006</v>
      </c>
      <c r="D27" s="20">
        <v>0.99880000000000002</v>
      </c>
      <c r="E27" s="20">
        <v>1</v>
      </c>
      <c r="F27" s="20">
        <v>1</v>
      </c>
      <c r="G27" s="20">
        <v>1</v>
      </c>
      <c r="H27" s="20"/>
      <c r="I27" s="20"/>
      <c r="J27" s="47"/>
    </row>
    <row r="28" spans="2:10">
      <c r="B28" t="s">
        <v>28</v>
      </c>
      <c r="C28" s="20">
        <v>0.99970000000000003</v>
      </c>
      <c r="D28" s="20">
        <v>0.99970000000000003</v>
      </c>
      <c r="E28" s="20">
        <v>1</v>
      </c>
      <c r="F28" s="20">
        <v>1</v>
      </c>
      <c r="G28" s="20">
        <v>1</v>
      </c>
      <c r="H28" s="20"/>
      <c r="I28" s="20" t="s">
        <v>128</v>
      </c>
      <c r="J28" s="47"/>
    </row>
    <row r="29" spans="2:10">
      <c r="B29" t="s">
        <v>17</v>
      </c>
      <c r="C29" s="20">
        <v>0.99829999999999997</v>
      </c>
      <c r="D29" s="20">
        <v>0.99950000000000006</v>
      </c>
      <c r="E29" s="20">
        <v>1</v>
      </c>
      <c r="F29" s="20">
        <v>1</v>
      </c>
      <c r="G29" s="20">
        <v>1</v>
      </c>
      <c r="H29" s="20"/>
      <c r="I29" s="20"/>
      <c r="J29" s="47"/>
    </row>
    <row r="30" spans="2:10">
      <c r="B30" t="s">
        <v>63</v>
      </c>
      <c r="C30" s="20">
        <v>0.99960000000000004</v>
      </c>
      <c r="D30" s="20">
        <v>0.99880000000000002</v>
      </c>
      <c r="E30" s="20">
        <v>1</v>
      </c>
      <c r="F30" s="20">
        <v>1</v>
      </c>
      <c r="G30" s="20">
        <v>1</v>
      </c>
      <c r="H30" s="20"/>
      <c r="I30" s="20"/>
      <c r="J30" s="47"/>
    </row>
    <row r="31" spans="2:10">
      <c r="B31" t="s">
        <v>65</v>
      </c>
      <c r="C31" s="20">
        <v>0.99990000000000001</v>
      </c>
      <c r="D31" s="20">
        <v>0.99980000000000002</v>
      </c>
      <c r="E31" s="20">
        <v>1</v>
      </c>
      <c r="F31" s="20">
        <v>1</v>
      </c>
      <c r="G31" s="20">
        <v>1</v>
      </c>
      <c r="H31" s="20"/>
      <c r="I31" s="20"/>
      <c r="J31" s="47"/>
    </row>
    <row r="32" spans="2:10">
      <c r="B32" t="s">
        <v>60</v>
      </c>
      <c r="C32" s="20">
        <v>0.99970000000000003</v>
      </c>
      <c r="D32" s="20">
        <v>0.99950000000000006</v>
      </c>
      <c r="E32" s="20">
        <v>1</v>
      </c>
      <c r="F32" s="20">
        <v>0.99</v>
      </c>
      <c r="G32" s="20">
        <v>1</v>
      </c>
      <c r="H32" s="20"/>
      <c r="I32" s="20"/>
      <c r="J32" s="47"/>
    </row>
    <row r="33" spans="2:10">
      <c r="B33" t="s">
        <v>69</v>
      </c>
      <c r="C33" s="20">
        <v>0.99970000000000003</v>
      </c>
      <c r="D33" s="20">
        <v>0.99950000000000006</v>
      </c>
      <c r="E33" s="20">
        <v>1</v>
      </c>
      <c r="F33" s="20">
        <v>1</v>
      </c>
      <c r="G33" s="20">
        <v>1</v>
      </c>
      <c r="H33" s="20"/>
      <c r="I33" s="20"/>
      <c r="J33" s="47"/>
    </row>
    <row r="34" spans="2:10">
      <c r="B34" t="s">
        <v>22</v>
      </c>
      <c r="C34" s="20">
        <v>0.99750000000000005</v>
      </c>
      <c r="D34" s="20">
        <v>0.996</v>
      </c>
      <c r="E34" s="20">
        <v>1</v>
      </c>
      <c r="F34" s="20">
        <v>1</v>
      </c>
      <c r="G34" s="20">
        <v>1</v>
      </c>
      <c r="H34" s="20"/>
      <c r="I34" s="20"/>
      <c r="J34" s="47"/>
    </row>
    <row r="35" spans="2:10">
      <c r="B35" t="s">
        <v>131</v>
      </c>
      <c r="C35" s="20">
        <v>0.99990000000000001</v>
      </c>
      <c r="D35" s="20">
        <v>0.99990000000000001</v>
      </c>
      <c r="E35" s="20">
        <v>1</v>
      </c>
      <c r="F35" s="20">
        <v>1</v>
      </c>
      <c r="G35" s="20">
        <v>1</v>
      </c>
      <c r="H35" s="20"/>
      <c r="I35" s="20"/>
      <c r="J35" s="47"/>
    </row>
    <row r="36" spans="2:10">
      <c r="B36" t="s">
        <v>24</v>
      </c>
      <c r="C36" s="20">
        <v>0.99909999999999999</v>
      </c>
      <c r="D36" s="20">
        <v>0.99809999999999999</v>
      </c>
      <c r="E36" s="20">
        <v>1</v>
      </c>
      <c r="F36" s="20">
        <v>1</v>
      </c>
      <c r="G36" s="20">
        <v>0.999</v>
      </c>
      <c r="H36" s="20"/>
      <c r="I36" s="20"/>
      <c r="J36" s="47"/>
    </row>
    <row r="37" spans="2:10">
      <c r="B37" t="s">
        <v>132</v>
      </c>
      <c r="C37" s="20">
        <v>0.99960000000000004</v>
      </c>
      <c r="D37" s="20">
        <v>0.99950000000000006</v>
      </c>
      <c r="E37" s="20">
        <v>1</v>
      </c>
      <c r="F37" s="20">
        <v>1</v>
      </c>
      <c r="G37" s="20">
        <v>1</v>
      </c>
      <c r="H37" s="20"/>
      <c r="I37" s="20"/>
      <c r="J37" s="47"/>
    </row>
    <row r="38" spans="2:10">
      <c r="B38" t="s">
        <v>48</v>
      </c>
      <c r="C38" s="20">
        <v>0.99960000000000004</v>
      </c>
      <c r="D38" s="20">
        <v>0.99960000000000004</v>
      </c>
      <c r="E38" s="20">
        <v>1</v>
      </c>
      <c r="F38" s="20">
        <v>1</v>
      </c>
      <c r="G38" s="20">
        <v>1</v>
      </c>
      <c r="H38" s="20"/>
      <c r="I38" s="20"/>
      <c r="J38" s="47"/>
    </row>
    <row r="39" spans="2:10">
      <c r="B39" t="s">
        <v>13</v>
      </c>
      <c r="C39" s="20">
        <v>0.99850000000000005</v>
      </c>
      <c r="D39" s="20">
        <v>0.99750000000000005</v>
      </c>
      <c r="E39" s="20">
        <v>0.98</v>
      </c>
      <c r="F39" s="20">
        <v>0.99</v>
      </c>
      <c r="G39" s="20">
        <v>1</v>
      </c>
      <c r="H39" s="20"/>
      <c r="I39" s="20"/>
      <c r="J39" s="47"/>
    </row>
    <row r="40" spans="2:10">
      <c r="B40" t="s">
        <v>45</v>
      </c>
      <c r="C40" s="20">
        <v>0.99919999999999998</v>
      </c>
      <c r="D40" s="20">
        <v>0.99939999999999996</v>
      </c>
      <c r="E40" s="20">
        <v>1</v>
      </c>
      <c r="F40" s="20">
        <v>1</v>
      </c>
      <c r="G40" s="20">
        <v>1</v>
      </c>
      <c r="H40" s="20"/>
      <c r="I40" s="20"/>
      <c r="J40" s="47"/>
    </row>
    <row r="41" spans="2:10">
      <c r="B41" t="s">
        <v>15</v>
      </c>
      <c r="C41" s="20">
        <v>0.99950000000000006</v>
      </c>
      <c r="D41" s="20">
        <v>0.99919999999999998</v>
      </c>
      <c r="E41" s="20">
        <v>1</v>
      </c>
      <c r="F41" s="20">
        <v>0.98</v>
      </c>
      <c r="G41" s="20">
        <v>1</v>
      </c>
      <c r="H41" s="20"/>
      <c r="I41" s="20"/>
      <c r="J41" s="47"/>
    </row>
    <row r="42" spans="2:10">
      <c r="B42" t="s">
        <v>9</v>
      </c>
      <c r="C42" s="20">
        <v>0.99980000000000002</v>
      </c>
      <c r="D42" s="20">
        <v>0.99960000000000004</v>
      </c>
      <c r="E42" s="20">
        <v>1</v>
      </c>
      <c r="F42" s="20">
        <v>1</v>
      </c>
      <c r="G42" s="20">
        <v>1</v>
      </c>
      <c r="H42" s="20"/>
      <c r="I42" s="20"/>
      <c r="J42" s="47"/>
    </row>
    <row r="43" spans="2:10">
      <c r="B43" t="s">
        <v>31</v>
      </c>
      <c r="C43" s="20">
        <v>0.98750000000000004</v>
      </c>
      <c r="D43" s="20">
        <v>0.99819999999999998</v>
      </c>
      <c r="E43" s="20">
        <v>1</v>
      </c>
      <c r="F43" s="20">
        <v>1</v>
      </c>
      <c r="G43" s="20">
        <v>0.99</v>
      </c>
      <c r="H43" s="20"/>
      <c r="I43" s="20"/>
      <c r="J43" s="47"/>
    </row>
    <row r="44" spans="2:10">
      <c r="B44" t="s">
        <v>10</v>
      </c>
      <c r="C44" s="20">
        <v>0.99970000000000003</v>
      </c>
      <c r="D44" s="20">
        <v>0.99950000000000006</v>
      </c>
      <c r="E44" s="20">
        <v>1</v>
      </c>
      <c r="F44" s="20">
        <v>1</v>
      </c>
      <c r="G44" s="20">
        <v>1</v>
      </c>
      <c r="H44" s="20"/>
      <c r="I44" s="20"/>
      <c r="J44" s="47"/>
    </row>
    <row r="45" spans="2:10">
      <c r="B45" t="s">
        <v>74</v>
      </c>
      <c r="C45" s="20">
        <v>0.99990000000000001</v>
      </c>
      <c r="D45" s="20">
        <v>0.99990000000000001</v>
      </c>
      <c r="E45" s="20">
        <v>1</v>
      </c>
      <c r="F45" s="20">
        <v>1</v>
      </c>
      <c r="G45" s="20">
        <v>1</v>
      </c>
      <c r="H45" s="20"/>
      <c r="I45" s="20"/>
      <c r="J45" s="47"/>
    </row>
    <row r="46" spans="2:10">
      <c r="B46" t="s">
        <v>14</v>
      </c>
      <c r="C46" s="20">
        <v>0.99919999999999998</v>
      </c>
      <c r="D46" s="20">
        <v>0.999</v>
      </c>
      <c r="E46" s="20">
        <v>1</v>
      </c>
      <c r="F46" s="20">
        <v>1</v>
      </c>
      <c r="G46" s="20">
        <v>1</v>
      </c>
      <c r="H46" s="20"/>
      <c r="I46" s="20"/>
      <c r="J46" s="47"/>
    </row>
    <row r="47" spans="2:10">
      <c r="B47" t="s">
        <v>75</v>
      </c>
      <c r="C47" s="20">
        <v>0.99990000000000001</v>
      </c>
      <c r="D47" s="20">
        <v>0.99980000000000002</v>
      </c>
      <c r="E47" s="20">
        <v>1</v>
      </c>
      <c r="F47" s="20">
        <v>1</v>
      </c>
      <c r="G47" s="20">
        <v>1</v>
      </c>
      <c r="H47" s="20"/>
      <c r="I47" s="20"/>
      <c r="J47" s="47"/>
    </row>
    <row r="48" spans="2:10">
      <c r="B48" t="s">
        <v>62</v>
      </c>
      <c r="C48" s="20">
        <v>0.99590000000000001</v>
      </c>
      <c r="D48" s="20">
        <v>0.99909999999999999</v>
      </c>
      <c r="E48" s="20">
        <v>1</v>
      </c>
      <c r="F48" s="20">
        <v>1</v>
      </c>
      <c r="G48" s="20">
        <v>1</v>
      </c>
      <c r="H48" s="20"/>
      <c r="I48" s="20"/>
      <c r="J48" s="47"/>
    </row>
    <row r="49" spans="2:10">
      <c r="B49" t="s">
        <v>61</v>
      </c>
      <c r="C49" s="20">
        <v>0.99650000000000005</v>
      </c>
      <c r="D49" s="20">
        <v>0.99539999999999995</v>
      </c>
      <c r="E49" s="20">
        <v>1</v>
      </c>
      <c r="F49" s="20">
        <v>1</v>
      </c>
      <c r="G49" s="20">
        <v>1</v>
      </c>
      <c r="H49" s="20"/>
      <c r="I49" s="20"/>
      <c r="J49" s="47"/>
    </row>
    <row r="50" spans="2:10">
      <c r="B50" t="s">
        <v>79</v>
      </c>
      <c r="C50" s="20">
        <v>0.99170000000000003</v>
      </c>
      <c r="D50" s="20">
        <v>0.99370000000000003</v>
      </c>
      <c r="E50" s="20">
        <v>0.99429999999999996</v>
      </c>
      <c r="F50" s="20">
        <v>0.99460000000000004</v>
      </c>
      <c r="G50" s="20">
        <v>0.99299999999999899</v>
      </c>
      <c r="H50" s="20"/>
      <c r="I50" s="20"/>
      <c r="J50" s="47"/>
    </row>
    <row r="51" spans="2:10">
      <c r="B51" t="s">
        <v>133</v>
      </c>
      <c r="C51" s="20">
        <v>0.89349999999999996</v>
      </c>
      <c r="D51" s="20">
        <v>0.94279999999999997</v>
      </c>
      <c r="E51" s="20">
        <v>0.97</v>
      </c>
      <c r="F51" s="20">
        <v>0.98</v>
      </c>
      <c r="G51" s="20">
        <v>0.98</v>
      </c>
      <c r="H51" s="20"/>
      <c r="I51" s="20"/>
      <c r="J51" s="47"/>
    </row>
    <row r="52" spans="2:10">
      <c r="B52" t="s">
        <v>78</v>
      </c>
      <c r="C52" s="20">
        <v>0.99880000000000002</v>
      </c>
      <c r="D52" s="20">
        <v>0.99880000000000002</v>
      </c>
      <c r="E52" s="20">
        <v>1</v>
      </c>
      <c r="F52" s="20">
        <v>1</v>
      </c>
      <c r="G52" s="20">
        <v>1</v>
      </c>
      <c r="H52" s="20"/>
      <c r="I52" s="20"/>
      <c r="J52" s="47"/>
    </row>
    <row r="53" spans="2:10">
      <c r="B53" t="s">
        <v>0</v>
      </c>
      <c r="C53" s="20">
        <v>0.99829999999999997</v>
      </c>
      <c r="D53" s="20">
        <v>0.999</v>
      </c>
      <c r="E53" s="20">
        <v>1</v>
      </c>
      <c r="F53" s="20">
        <v>1</v>
      </c>
      <c r="G53" s="20">
        <v>1</v>
      </c>
      <c r="H53" s="20"/>
      <c r="I53" s="20"/>
      <c r="J53" s="47"/>
    </row>
    <row r="54" spans="2:10">
      <c r="B54" t="s">
        <v>11</v>
      </c>
      <c r="C54" s="20">
        <v>0.95809999999999995</v>
      </c>
      <c r="D54" s="20">
        <v>0.99570000000000003</v>
      </c>
      <c r="E54" s="20">
        <v>0.92</v>
      </c>
      <c r="F54" s="20">
        <v>1</v>
      </c>
      <c r="G54" s="20">
        <v>0.97</v>
      </c>
      <c r="H54" s="20"/>
      <c r="I54" s="20"/>
      <c r="J54" s="47"/>
    </row>
    <row r="55" spans="2:10">
      <c r="B55" t="s">
        <v>32</v>
      </c>
      <c r="C55" s="20">
        <v>0.99890000000000001</v>
      </c>
      <c r="D55" s="20">
        <v>0.99980000000000002</v>
      </c>
      <c r="E55" s="20">
        <v>1</v>
      </c>
      <c r="F55" s="20">
        <v>0.97</v>
      </c>
      <c r="G55" s="20">
        <v>1</v>
      </c>
      <c r="H55" s="20"/>
      <c r="I55" s="20"/>
      <c r="J55" s="47"/>
    </row>
    <row r="56" spans="2:10">
      <c r="B56" t="s">
        <v>71</v>
      </c>
      <c r="C56" s="20">
        <v>0.99950000000000006</v>
      </c>
      <c r="D56" s="20">
        <v>0.99790000000000001</v>
      </c>
      <c r="E56" s="20">
        <v>1</v>
      </c>
      <c r="F56" s="20">
        <v>1</v>
      </c>
      <c r="G56" s="20">
        <v>1</v>
      </c>
      <c r="H56" s="20"/>
      <c r="I56" s="20"/>
      <c r="J56" s="47"/>
    </row>
    <row r="57" spans="2:10">
      <c r="B57" t="s">
        <v>5</v>
      </c>
      <c r="C57" s="20">
        <v>0.99919999999999998</v>
      </c>
      <c r="D57" s="20">
        <v>0.99919999999999998</v>
      </c>
      <c r="E57" s="20">
        <v>1</v>
      </c>
      <c r="F57" s="20">
        <v>1</v>
      </c>
      <c r="G57" s="20">
        <v>1</v>
      </c>
      <c r="H57" s="20"/>
      <c r="I57" s="20"/>
      <c r="J57" s="47"/>
    </row>
    <row r="58" spans="2:10">
      <c r="B58" t="s">
        <v>16</v>
      </c>
      <c r="C58" s="20">
        <v>0.99819999999999998</v>
      </c>
      <c r="D58" s="20">
        <v>0.99819999999999998</v>
      </c>
      <c r="E58" s="20">
        <v>1</v>
      </c>
      <c r="F58" s="20">
        <v>1</v>
      </c>
      <c r="G58" s="20">
        <v>1</v>
      </c>
      <c r="H58" s="20"/>
      <c r="I58" s="20"/>
      <c r="J58" s="47"/>
    </row>
    <row r="59" spans="2:10">
      <c r="B59" t="s">
        <v>30</v>
      </c>
      <c r="C59" s="20">
        <v>0.99990000000000001</v>
      </c>
      <c r="D59" s="20">
        <v>1</v>
      </c>
      <c r="E59" s="20">
        <v>1</v>
      </c>
      <c r="F59" s="20">
        <v>1</v>
      </c>
      <c r="G59" s="20">
        <v>1</v>
      </c>
      <c r="H59" s="20"/>
      <c r="I59" s="20"/>
      <c r="J59" s="47"/>
    </row>
    <row r="60" spans="2:10">
      <c r="B60" t="s">
        <v>35</v>
      </c>
      <c r="C60" s="20">
        <v>0.99729999999999996</v>
      </c>
      <c r="D60" s="20">
        <v>0.99939999999999996</v>
      </c>
      <c r="E60" s="20">
        <v>0.8</v>
      </c>
      <c r="F60" s="20">
        <v>1</v>
      </c>
      <c r="G60" s="20">
        <v>1</v>
      </c>
      <c r="H60" s="20"/>
      <c r="I60" s="20"/>
      <c r="J60" s="47"/>
    </row>
    <row r="61" spans="2:10">
      <c r="B61" t="s">
        <v>50</v>
      </c>
      <c r="C61" s="20">
        <v>0.98819999999999997</v>
      </c>
      <c r="D61" s="20">
        <v>0.99060000000000004</v>
      </c>
      <c r="E61" s="20">
        <v>0.99</v>
      </c>
      <c r="F61" s="20">
        <v>0.99</v>
      </c>
      <c r="G61" s="20">
        <v>0.99</v>
      </c>
      <c r="H61" s="20"/>
      <c r="I61" s="20"/>
      <c r="J61" s="47"/>
    </row>
    <row r="62" spans="2:10">
      <c r="B62" t="s">
        <v>3</v>
      </c>
      <c r="C62" s="20">
        <v>0.999</v>
      </c>
      <c r="D62" s="20">
        <v>0.99870000000000003</v>
      </c>
      <c r="E62" s="20">
        <v>1</v>
      </c>
      <c r="F62" s="20">
        <v>1</v>
      </c>
      <c r="G62" s="20">
        <v>1</v>
      </c>
      <c r="H62" s="20"/>
      <c r="I62" s="20"/>
      <c r="J62" s="47"/>
    </row>
    <row r="63" spans="2:10">
      <c r="B63" t="s">
        <v>8</v>
      </c>
      <c r="C63" s="20">
        <v>0.99809999999999999</v>
      </c>
      <c r="D63" s="20">
        <v>0.98709999999999998</v>
      </c>
      <c r="E63" s="20">
        <v>1</v>
      </c>
      <c r="F63" s="20">
        <v>1</v>
      </c>
      <c r="G63" s="20">
        <v>1</v>
      </c>
      <c r="H63" s="20"/>
      <c r="I63" s="20"/>
      <c r="J63" s="47"/>
    </row>
    <row r="64" spans="2:10">
      <c r="B64" t="s">
        <v>72</v>
      </c>
      <c r="C64" s="20">
        <v>0.99939999999999996</v>
      </c>
      <c r="D64" s="20">
        <v>0.999</v>
      </c>
      <c r="E64" s="20">
        <v>1</v>
      </c>
      <c r="F64" s="20">
        <v>1</v>
      </c>
      <c r="G64" s="20">
        <v>1</v>
      </c>
      <c r="H64" s="20"/>
      <c r="I64" s="20"/>
      <c r="J64" s="47"/>
    </row>
    <row r="65" spans="2:23">
      <c r="B65" t="s">
        <v>26</v>
      </c>
      <c r="C65" s="20">
        <v>0.99890000000000001</v>
      </c>
      <c r="D65" s="20">
        <v>0.99539999999999995</v>
      </c>
      <c r="E65" s="20">
        <v>1</v>
      </c>
      <c r="F65" s="20">
        <v>1</v>
      </c>
      <c r="G65" s="20">
        <v>1</v>
      </c>
      <c r="H65" s="20"/>
      <c r="I65" s="20"/>
      <c r="J65" s="47"/>
    </row>
    <row r="66" spans="2:23">
      <c r="B66" t="s">
        <v>67</v>
      </c>
      <c r="C66" s="20">
        <v>0.99819999999999998</v>
      </c>
      <c r="D66" s="20">
        <v>0.99839999999999995</v>
      </c>
      <c r="E66" s="20">
        <v>1</v>
      </c>
      <c r="F66" s="20">
        <v>1</v>
      </c>
      <c r="G66" s="20">
        <v>1</v>
      </c>
      <c r="H66" s="20"/>
      <c r="I66" s="20"/>
      <c r="J66" s="47"/>
    </row>
    <row r="67" spans="2:23">
      <c r="B67" t="s">
        <v>27</v>
      </c>
      <c r="C67" s="20">
        <v>0.999</v>
      </c>
      <c r="D67" s="20">
        <v>0.99909999999999999</v>
      </c>
      <c r="E67" s="20">
        <v>1</v>
      </c>
      <c r="F67" s="20">
        <v>1</v>
      </c>
      <c r="G67" s="20">
        <v>1</v>
      </c>
      <c r="H67" s="20"/>
      <c r="I67" s="20"/>
      <c r="J67" s="47"/>
    </row>
    <row r="68" spans="2:23">
      <c r="B68" t="s">
        <v>73</v>
      </c>
      <c r="C68" s="20">
        <v>0.99880000000000002</v>
      </c>
      <c r="D68" s="20">
        <v>0.99970000000000003</v>
      </c>
      <c r="E68" s="20">
        <v>1</v>
      </c>
      <c r="F68" s="20">
        <v>1</v>
      </c>
      <c r="G68" s="20">
        <v>1</v>
      </c>
      <c r="H68" s="20"/>
      <c r="I68" s="20"/>
      <c r="J68" s="47"/>
      <c r="T68" s="36"/>
      <c r="U68" s="36"/>
    </row>
    <row r="69" spans="2:23">
      <c r="B69" t="s">
        <v>6</v>
      </c>
      <c r="C69" s="20">
        <v>0.99970000000000003</v>
      </c>
      <c r="D69" s="20">
        <v>0.99960000000000004</v>
      </c>
      <c r="E69" s="20">
        <v>1</v>
      </c>
      <c r="F69" s="20">
        <v>1</v>
      </c>
      <c r="G69" s="20">
        <v>1</v>
      </c>
      <c r="H69" s="20"/>
      <c r="I69" s="20"/>
      <c r="J69" s="47"/>
    </row>
    <row r="70" spans="2:23">
      <c r="B70" t="s">
        <v>64</v>
      </c>
      <c r="C70" s="20">
        <v>0.99350000000000005</v>
      </c>
      <c r="D70" s="20">
        <v>0.999</v>
      </c>
      <c r="E70" s="20">
        <v>1</v>
      </c>
      <c r="F70" s="20">
        <v>1</v>
      </c>
      <c r="G70" s="20">
        <v>1</v>
      </c>
      <c r="H70" s="20"/>
      <c r="I70" s="20"/>
      <c r="J70" s="47"/>
    </row>
    <row r="71" spans="2:23">
      <c r="B71" t="s">
        <v>68</v>
      </c>
      <c r="C71" s="20">
        <v>0.99280000000000002</v>
      </c>
      <c r="D71" s="20">
        <v>0.99639999999999995</v>
      </c>
      <c r="E71" s="20">
        <v>1</v>
      </c>
      <c r="F71" s="20">
        <v>0.93</v>
      </c>
      <c r="G71" s="20">
        <v>1</v>
      </c>
      <c r="H71" s="20"/>
      <c r="I71" s="20"/>
      <c r="J71" s="47"/>
    </row>
    <row r="72" spans="2:23">
      <c r="B72" t="s">
        <v>76</v>
      </c>
      <c r="C72" s="20">
        <v>0.99690000000000001</v>
      </c>
      <c r="D72" s="20">
        <v>0.99960000000000004</v>
      </c>
      <c r="E72" s="20">
        <v>1</v>
      </c>
      <c r="F72" s="20">
        <v>1</v>
      </c>
      <c r="G72" s="20">
        <v>1</v>
      </c>
      <c r="H72" s="20"/>
      <c r="I72" s="20"/>
      <c r="J72" s="47"/>
      <c r="T72" s="36"/>
      <c r="U72" s="36"/>
      <c r="V72" s="36"/>
      <c r="W72" s="36"/>
    </row>
    <row r="73" spans="2:23">
      <c r="B73" t="s">
        <v>33</v>
      </c>
      <c r="C73" s="20">
        <v>0.99929999999999997</v>
      </c>
      <c r="D73" s="20">
        <v>0.99960000000000004</v>
      </c>
      <c r="E73" s="20">
        <v>1</v>
      </c>
      <c r="F73" s="20">
        <v>1</v>
      </c>
      <c r="G73" s="20">
        <v>1</v>
      </c>
      <c r="H73" s="20"/>
      <c r="I73" s="20"/>
      <c r="J73" s="47"/>
    </row>
    <row r="74" spans="2:23">
      <c r="B74" t="s">
        <v>70</v>
      </c>
      <c r="C74" s="20">
        <v>0.97599999999999998</v>
      </c>
      <c r="D74" s="20">
        <v>0.998</v>
      </c>
      <c r="E74" s="20">
        <v>1</v>
      </c>
      <c r="F74" s="20">
        <v>1</v>
      </c>
      <c r="G74" s="20">
        <v>0.99</v>
      </c>
      <c r="H74" s="20"/>
      <c r="I74" s="20"/>
      <c r="J74" s="47"/>
      <c r="T74" s="36"/>
      <c r="U74" s="36"/>
      <c r="V74" s="36"/>
      <c r="W74" s="36"/>
    </row>
    <row r="75" spans="2:23">
      <c r="B75" t="s">
        <v>77</v>
      </c>
      <c r="C75" s="20">
        <v>0.99</v>
      </c>
      <c r="D75" s="20">
        <v>0.99199999999999999</v>
      </c>
      <c r="E75" s="20">
        <v>0.99</v>
      </c>
      <c r="F75" s="20">
        <v>0.99</v>
      </c>
      <c r="G75" s="20">
        <v>0.99</v>
      </c>
      <c r="H75" s="20"/>
      <c r="I75" s="20"/>
      <c r="J75" s="47"/>
    </row>
    <row r="76" spans="2:23">
      <c r="B76" t="s">
        <v>47</v>
      </c>
      <c r="C76" s="20">
        <v>0.99980000000000002</v>
      </c>
      <c r="D76" s="20">
        <v>0.99950000000000006</v>
      </c>
      <c r="E76" s="20">
        <v>1</v>
      </c>
      <c r="F76" s="20">
        <v>1</v>
      </c>
      <c r="G76" s="20">
        <v>1</v>
      </c>
      <c r="H76" s="20"/>
      <c r="I76" s="20"/>
      <c r="J76" s="47"/>
    </row>
    <row r="77" spans="2:23">
      <c r="B77" t="s">
        <v>51</v>
      </c>
      <c r="C77" s="20">
        <v>0.99950000000000006</v>
      </c>
      <c r="D77" s="20">
        <v>0.99970000000000003</v>
      </c>
      <c r="E77" s="20">
        <v>1</v>
      </c>
      <c r="F77" s="20">
        <v>1</v>
      </c>
      <c r="G77" s="20">
        <v>1</v>
      </c>
      <c r="H77" s="20"/>
      <c r="I77" s="20"/>
      <c r="J77" s="47"/>
    </row>
    <row r="78" spans="2:23">
      <c r="B78" t="s">
        <v>7</v>
      </c>
      <c r="C78" s="20">
        <v>0.99909999999999999</v>
      </c>
      <c r="D78" s="20">
        <v>0.99990000000000001</v>
      </c>
      <c r="E78" s="20">
        <v>1</v>
      </c>
      <c r="F78" s="20">
        <v>1</v>
      </c>
      <c r="G78" s="20">
        <v>1</v>
      </c>
      <c r="H78" s="20"/>
      <c r="I78" s="20"/>
      <c r="J78" s="47"/>
    </row>
    <row r="79" spans="2:23">
      <c r="B79" t="s">
        <v>66</v>
      </c>
      <c r="C79" s="20">
        <v>0.99519999999999997</v>
      </c>
      <c r="D79" s="20">
        <v>0.99470000000000003</v>
      </c>
      <c r="E79" s="20">
        <v>0.99</v>
      </c>
      <c r="F79" s="20">
        <v>1</v>
      </c>
      <c r="G79" s="20">
        <v>1</v>
      </c>
      <c r="H79" s="20"/>
      <c r="I79" s="20"/>
      <c r="J79" s="47"/>
    </row>
    <row r="80" spans="2:23">
      <c r="B80" t="s">
        <v>12</v>
      </c>
      <c r="C80" s="20">
        <v>0.99780000000000002</v>
      </c>
      <c r="D80" s="20">
        <v>0.99609999999999999</v>
      </c>
      <c r="E80" s="20">
        <v>1</v>
      </c>
      <c r="F80" s="20">
        <v>1</v>
      </c>
      <c r="G80" s="20">
        <v>1</v>
      </c>
      <c r="H80" s="54"/>
      <c r="I80" s="54"/>
      <c r="J80" s="60"/>
    </row>
    <row r="81" spans="3:7" ht="15" thickBot="1">
      <c r="C81" s="24">
        <f>AVERAGE(C23:C80)</f>
        <v>0.99506896551724122</v>
      </c>
      <c r="D81" s="24">
        <f t="shared" ref="D81:G81" si="13">AVERAGE(D23:D80)</f>
        <v>0.99716206896551685</v>
      </c>
      <c r="E81" s="24">
        <f t="shared" si="13"/>
        <v>0.99352241379310346</v>
      </c>
      <c r="F81" s="24">
        <f t="shared" si="13"/>
        <v>0.9968034482758622</v>
      </c>
      <c r="G81" s="24">
        <f t="shared" si="13"/>
        <v>0.99813793103448278</v>
      </c>
    </row>
    <row r="82" spans="3:7" ht="15" thickTop="1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B9DF-34C0-40B5-A088-15195AB6EB6C}">
  <sheetPr>
    <tabColor theme="7" tint="0.39997558519241921"/>
  </sheetPr>
  <dimension ref="A3:BM82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8.85546875"/>
    <col min="8" max="9" width="9.7109375" customWidth="1"/>
    <col min="10" max="10" width="9.7109375" style="37" customWidth="1"/>
    <col min="11" max="11" width="9.140625" style="37"/>
    <col min="12" max="12" width="22.85546875" style="37" customWidth="1"/>
    <col min="13" max="18" width="11.7109375" style="44" customWidth="1"/>
    <col min="19" max="16384" width="9.140625" style="37"/>
  </cols>
  <sheetData>
    <row r="3" spans="2:65">
      <c r="B3" s="26" t="s">
        <v>134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79" t="s">
        <v>118</v>
      </c>
      <c r="I4" s="79" t="s">
        <v>119</v>
      </c>
      <c r="J4" s="56"/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1">
        <f>C20</f>
        <v>0.83914285714285719</v>
      </c>
      <c r="D5" s="21">
        <f t="shared" ref="D5:F5" si="0">D20</f>
        <v>0.84014285714285719</v>
      </c>
      <c r="E5" s="21">
        <f t="shared" si="0"/>
        <v>0.83585714285714285</v>
      </c>
      <c r="F5" s="21">
        <f t="shared" si="0"/>
        <v>0.83583322308020436</v>
      </c>
      <c r="G5" s="21">
        <f>G20</f>
        <v>0.83440430605539029</v>
      </c>
      <c r="H5" s="21"/>
      <c r="I5" s="21"/>
      <c r="J5" s="57"/>
      <c r="K5" s="40"/>
      <c r="L5" s="41" t="s">
        <v>121</v>
      </c>
      <c r="M5" s="43">
        <f t="shared" ref="M5:Q7" si="1">C5</f>
        <v>0.83914285714285719</v>
      </c>
      <c r="N5" s="43">
        <f t="shared" si="1"/>
        <v>0.84014285714285719</v>
      </c>
      <c r="O5" s="43">
        <f t="shared" si="1"/>
        <v>0.83585714285714285</v>
      </c>
      <c r="P5" s="43">
        <f t="shared" si="1"/>
        <v>0.83583322308020436</v>
      </c>
      <c r="Q5" s="43">
        <f t="shared" si="1"/>
        <v>0.83440430605539029</v>
      </c>
      <c r="R5" s="46">
        <f>AVERAGE(M5:Q5)</f>
        <v>0.83707607725569022</v>
      </c>
    </row>
    <row r="6" spans="2:65" ht="18" customHeight="1">
      <c r="B6" t="s">
        <v>122</v>
      </c>
      <c r="C6" s="21">
        <f>C81</f>
        <v>0.82711034482758639</v>
      </c>
      <c r="D6" s="21">
        <f t="shared" ref="D6:G6" si="2">D81</f>
        <v>0.81877068965517252</v>
      </c>
      <c r="E6" s="21">
        <f t="shared" si="2"/>
        <v>0.8193017241379309</v>
      </c>
      <c r="F6" s="21">
        <f t="shared" si="2"/>
        <v>0.82254620397136491</v>
      </c>
      <c r="G6" s="21">
        <f t="shared" si="2"/>
        <v>0.82184947885224091</v>
      </c>
      <c r="H6" s="21"/>
      <c r="I6" s="21"/>
      <c r="J6" s="57"/>
      <c r="K6" s="40"/>
      <c r="L6" s="41" t="s">
        <v>122</v>
      </c>
      <c r="M6" s="43">
        <f t="shared" si="1"/>
        <v>0.82711034482758639</v>
      </c>
      <c r="N6" s="43">
        <f t="shared" si="1"/>
        <v>0.81877068965517252</v>
      </c>
      <c r="O6" s="43">
        <f t="shared" si="1"/>
        <v>0.8193017241379309</v>
      </c>
      <c r="P6" s="43">
        <f t="shared" si="1"/>
        <v>0.82254620397136491</v>
      </c>
      <c r="Q6" s="43">
        <f t="shared" si="1"/>
        <v>0.82184947885224091</v>
      </c>
      <c r="R6" s="46">
        <f t="shared" ref="R6:R7" si="3">AVERAGE(M6:Q6)</f>
        <v>0.82191568828885908</v>
      </c>
    </row>
    <row r="7" spans="2:65" ht="18" customHeight="1">
      <c r="B7" t="s">
        <v>123</v>
      </c>
      <c r="C7" s="21">
        <f>C10</f>
        <v>0.83</v>
      </c>
      <c r="D7" s="21">
        <f t="shared" ref="D7:G7" si="4">D10</f>
        <v>0.84</v>
      </c>
      <c r="E7" s="21">
        <f t="shared" si="4"/>
        <v>0.84</v>
      </c>
      <c r="F7" s="21">
        <f t="shared" si="4"/>
        <v>0.85</v>
      </c>
      <c r="G7" s="21">
        <f t="shared" si="4"/>
        <v>0.85</v>
      </c>
      <c r="H7" s="21"/>
      <c r="I7" s="21"/>
      <c r="J7" s="57"/>
      <c r="K7" s="40"/>
      <c r="L7" s="41" t="s">
        <v>34</v>
      </c>
      <c r="M7" s="43">
        <f t="shared" si="1"/>
        <v>0.83</v>
      </c>
      <c r="N7" s="43">
        <f t="shared" si="1"/>
        <v>0.84</v>
      </c>
      <c r="O7" s="43">
        <f t="shared" si="1"/>
        <v>0.84</v>
      </c>
      <c r="P7" s="43">
        <f t="shared" si="1"/>
        <v>0.85</v>
      </c>
      <c r="Q7" s="43">
        <f t="shared" si="1"/>
        <v>0.85</v>
      </c>
      <c r="R7" s="46">
        <f t="shared" si="3"/>
        <v>0.84199999999999997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  <c r="J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5">
      <c r="B10" t="s">
        <v>0</v>
      </c>
      <c r="C10" s="20">
        <f>VLOOKUP($B10,$B$23:$G$79,2,FALSE)</f>
        <v>0.83</v>
      </c>
      <c r="D10" s="20">
        <f>VLOOKUP($B10,$B$23:$G$79,3,FALSE)</f>
        <v>0.84</v>
      </c>
      <c r="E10" s="20">
        <f>VLOOKUP($B10,$B$23:$G$79,4,FALSE)</f>
        <v>0.84</v>
      </c>
      <c r="F10" s="20">
        <f>VLOOKUP($B10,$B$23:$G$79,5,FALSE)</f>
        <v>0.85</v>
      </c>
      <c r="G10" s="20">
        <f>VLOOKUP($B10,$B$23:$G$79,6,FALSE)</f>
        <v>0.85</v>
      </c>
      <c r="H10" s="20">
        <f>AVERAGE($C$5:$G$5)</f>
        <v>0.83707607725569022</v>
      </c>
      <c r="I10" s="20">
        <f>AVERAGE($C$6:$G$6)</f>
        <v>0.82191568828885908</v>
      </c>
      <c r="J10" s="47"/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23"/>
      <c r="I12" s="23"/>
      <c r="J12" s="58"/>
    </row>
    <row r="13" spans="2:65">
      <c r="B13" t="s">
        <v>1</v>
      </c>
      <c r="C13" s="20">
        <f t="shared" ref="C13:C19" si="5">VLOOKUP($B13,$B$23:$G$79,2,FALSE)</f>
        <v>0.88</v>
      </c>
      <c r="D13" s="20">
        <f>VLOOKUP($B13,$B$23:$G$79,3,FALSE)</f>
        <v>0.87</v>
      </c>
      <c r="E13" s="20">
        <f>VLOOKUP($B13,$B$23:$G$79,4,FALSE)</f>
        <v>0.87</v>
      </c>
      <c r="F13" s="20">
        <f>VLOOKUP($B13,$B$23:$G$79,5,FALSE)</f>
        <v>0.86</v>
      </c>
      <c r="G13" s="20">
        <f>VLOOKUP($B13,$B$23:$G$79,6,FALSE)</f>
        <v>0.86</v>
      </c>
      <c r="H13" s="20">
        <f t="shared" ref="H13:H19" si="6">AVERAGE($C$5:$G$5)</f>
        <v>0.83707607725569022</v>
      </c>
      <c r="I13" s="20">
        <f t="shared" ref="I13:I19" si="7">AVERAGE($C$6:$G$6)</f>
        <v>0.82191568828885908</v>
      </c>
      <c r="J13" s="47"/>
    </row>
    <row r="14" spans="2:65">
      <c r="B14" t="s">
        <v>6</v>
      </c>
      <c r="C14" s="20">
        <f t="shared" si="5"/>
        <v>0.85</v>
      </c>
      <c r="D14" s="20">
        <f t="shared" ref="D14:D19" si="8">VLOOKUP($B14,$B$23:$G$79,3,FALSE)</f>
        <v>0.85</v>
      </c>
      <c r="E14" s="20">
        <f t="shared" ref="E14:E19" si="9">VLOOKUP($B14,$B$23:$G$79,4,FALSE)</f>
        <v>0.85</v>
      </c>
      <c r="F14" s="20">
        <f t="shared" ref="F14:F19" si="10">VLOOKUP($B14,$B$23:$G$79,5,FALSE)</f>
        <v>0.85</v>
      </c>
      <c r="G14" s="20">
        <f t="shared" ref="G14:G19" si="11">VLOOKUP($B14,$B$23:$G$79,6,FALSE)</f>
        <v>0.85</v>
      </c>
      <c r="H14" s="20">
        <f t="shared" si="6"/>
        <v>0.83707607725569022</v>
      </c>
      <c r="I14" s="20">
        <f t="shared" si="7"/>
        <v>0.82191568828885908</v>
      </c>
      <c r="J14" s="47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0">
        <f t="shared" si="5"/>
        <v>0.85</v>
      </c>
      <c r="D15" s="20">
        <f t="shared" si="8"/>
        <v>0.81</v>
      </c>
      <c r="E15" s="20">
        <f t="shared" si="9"/>
        <v>0.81</v>
      </c>
      <c r="F15" s="20">
        <f t="shared" si="10"/>
        <v>0.81</v>
      </c>
      <c r="G15" s="20">
        <f t="shared" si="11"/>
        <v>0.81</v>
      </c>
      <c r="H15" s="20">
        <f t="shared" si="6"/>
        <v>0.83707607725569022</v>
      </c>
      <c r="I15" s="20">
        <f t="shared" si="7"/>
        <v>0.82191568828885908</v>
      </c>
      <c r="J15" s="47"/>
      <c r="K15" s="36"/>
      <c r="L15" s="36"/>
      <c r="M15" s="42"/>
      <c r="N15" s="42"/>
      <c r="O15" s="42"/>
      <c r="P15" s="42"/>
      <c r="Q15" s="42"/>
      <c r="R15" s="42"/>
    </row>
    <row r="16" spans="2:65">
      <c r="B16" t="s">
        <v>4</v>
      </c>
      <c r="C16" s="20">
        <f t="shared" si="5"/>
        <v>0.84</v>
      </c>
      <c r="D16" s="20">
        <f t="shared" si="8"/>
        <v>0.85</v>
      </c>
      <c r="E16" s="20">
        <f t="shared" si="9"/>
        <v>0.85</v>
      </c>
      <c r="F16" s="20">
        <f t="shared" si="10"/>
        <v>0.84</v>
      </c>
      <c r="G16" s="20">
        <f t="shared" si="11"/>
        <v>0.84</v>
      </c>
      <c r="H16" s="20">
        <f t="shared" si="6"/>
        <v>0.83707607725569022</v>
      </c>
      <c r="I16" s="20">
        <f t="shared" si="7"/>
        <v>0.82191568828885908</v>
      </c>
      <c r="J16" s="47"/>
      <c r="K16" s="36"/>
      <c r="L16" s="36"/>
      <c r="M16" s="42"/>
      <c r="N16" s="42"/>
      <c r="O16" s="42"/>
      <c r="P16" s="42"/>
      <c r="Q16" s="42"/>
      <c r="R16" s="42"/>
    </row>
    <row r="17" spans="2:10">
      <c r="B17" t="s">
        <v>11</v>
      </c>
      <c r="C17" s="20">
        <f t="shared" si="5"/>
        <v>0.82</v>
      </c>
      <c r="D17" s="20">
        <f t="shared" si="8"/>
        <v>0.82</v>
      </c>
      <c r="E17" s="20">
        <f t="shared" si="9"/>
        <v>0.79</v>
      </c>
      <c r="F17" s="20">
        <f t="shared" si="10"/>
        <v>0.8</v>
      </c>
      <c r="G17" s="20">
        <f t="shared" si="11"/>
        <v>0.79</v>
      </c>
      <c r="H17" s="20">
        <f t="shared" si="6"/>
        <v>0.83707607725569022</v>
      </c>
      <c r="I17" s="20">
        <f t="shared" si="7"/>
        <v>0.82191568828885908</v>
      </c>
      <c r="J17" s="47"/>
    </row>
    <row r="18" spans="2:10">
      <c r="B18" t="s">
        <v>13</v>
      </c>
      <c r="C18" s="20">
        <f t="shared" si="5"/>
        <v>0.84400000000000008</v>
      </c>
      <c r="D18" s="20">
        <f t="shared" si="8"/>
        <v>0.85099999999999998</v>
      </c>
      <c r="E18" s="20">
        <f t="shared" si="9"/>
        <v>0.85099999999999998</v>
      </c>
      <c r="F18" s="20">
        <f t="shared" si="10"/>
        <v>0.84083256156143094</v>
      </c>
      <c r="G18" s="20">
        <f t="shared" si="11"/>
        <v>0.84083014238773202</v>
      </c>
      <c r="H18" s="20">
        <f t="shared" si="6"/>
        <v>0.83707607725569022</v>
      </c>
      <c r="I18" s="20">
        <f t="shared" si="7"/>
        <v>0.82191568828885908</v>
      </c>
      <c r="J18" s="47"/>
    </row>
    <row r="19" spans="2:10">
      <c r="B19" t="s">
        <v>14</v>
      </c>
      <c r="C19" s="20">
        <f t="shared" si="5"/>
        <v>0.79</v>
      </c>
      <c r="D19" s="20">
        <f t="shared" si="8"/>
        <v>0.83</v>
      </c>
      <c r="E19" s="20">
        <f t="shared" si="9"/>
        <v>0.83</v>
      </c>
      <c r="F19" s="20">
        <f t="shared" si="10"/>
        <v>0.85</v>
      </c>
      <c r="G19" s="20">
        <f t="shared" si="11"/>
        <v>0.85</v>
      </c>
      <c r="H19" s="20">
        <f t="shared" si="6"/>
        <v>0.83707607725569022</v>
      </c>
      <c r="I19" s="20">
        <f t="shared" si="7"/>
        <v>0.82191568828885908</v>
      </c>
      <c r="J19" s="47"/>
    </row>
    <row r="20" spans="2:10" ht="15" thickBot="1">
      <c r="C20" s="24">
        <f>AVERAGE(C13:C19)</f>
        <v>0.83914285714285719</v>
      </c>
      <c r="D20" s="24">
        <f t="shared" ref="D20:G20" si="12">AVERAGE(D13:D19)</f>
        <v>0.84014285714285719</v>
      </c>
      <c r="E20" s="24">
        <f t="shared" si="12"/>
        <v>0.83585714285714285</v>
      </c>
      <c r="F20" s="24">
        <f t="shared" si="12"/>
        <v>0.83583322308020436</v>
      </c>
      <c r="G20" s="24">
        <f t="shared" si="12"/>
        <v>0.83440430605539029</v>
      </c>
      <c r="H20" s="24">
        <f>AVERAGE(C5:G5)</f>
        <v>0.83707607725569022</v>
      </c>
      <c r="I20" s="24">
        <f>AVERAGE(C6:G6)</f>
        <v>0.82191568828885908</v>
      </c>
      <c r="J20" s="59"/>
    </row>
    <row r="21" spans="2:10" ht="15" thickTop="1"/>
    <row r="22" spans="2:1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  <c r="J22" s="58"/>
    </row>
    <row r="23" spans="2:10">
      <c r="B23" t="s">
        <v>19</v>
      </c>
      <c r="C23" s="20">
        <v>0.82</v>
      </c>
      <c r="D23" s="20">
        <v>0.82</v>
      </c>
      <c r="E23" s="20">
        <v>0.82</v>
      </c>
      <c r="F23" s="20">
        <v>0.81265926297437308</v>
      </c>
      <c r="G23" s="20">
        <v>0.81266273387315191</v>
      </c>
      <c r="H23" s="20"/>
      <c r="I23" s="20"/>
      <c r="J23" s="47"/>
    </row>
    <row r="24" spans="2:10">
      <c r="B24" t="s">
        <v>52</v>
      </c>
      <c r="C24" s="20">
        <v>0.83</v>
      </c>
      <c r="D24" s="20">
        <v>0.83</v>
      </c>
      <c r="E24" s="20">
        <v>0.83</v>
      </c>
      <c r="F24" s="20">
        <v>0.82</v>
      </c>
      <c r="G24" s="20">
        <v>0.82</v>
      </c>
      <c r="H24" s="20"/>
      <c r="I24" s="20"/>
      <c r="J24" s="47"/>
    </row>
    <row r="25" spans="2:10">
      <c r="B25" t="s">
        <v>46</v>
      </c>
      <c r="C25" s="20">
        <v>0.82</v>
      </c>
      <c r="D25" s="20">
        <v>0.83</v>
      </c>
      <c r="E25" s="20">
        <v>0.83</v>
      </c>
      <c r="F25" s="20">
        <v>0.85</v>
      </c>
      <c r="G25" s="20">
        <v>0.85</v>
      </c>
      <c r="H25" s="20"/>
      <c r="I25" s="20"/>
      <c r="J25" s="47"/>
    </row>
    <row r="26" spans="2:10">
      <c r="B26" t="s">
        <v>1</v>
      </c>
      <c r="C26" s="20">
        <v>0.88</v>
      </c>
      <c r="D26" s="20">
        <v>0.87</v>
      </c>
      <c r="E26" s="20">
        <v>0.87</v>
      </c>
      <c r="F26" s="20">
        <v>0.86</v>
      </c>
      <c r="G26" s="20">
        <v>0.86</v>
      </c>
      <c r="H26" s="20"/>
      <c r="I26" s="20"/>
      <c r="J26" s="47"/>
    </row>
    <row r="27" spans="2:10">
      <c r="B27" t="s">
        <v>4</v>
      </c>
      <c r="C27" s="20">
        <v>0.84</v>
      </c>
      <c r="D27" s="20">
        <v>0.85</v>
      </c>
      <c r="E27" s="20">
        <v>0.85</v>
      </c>
      <c r="F27" s="20">
        <v>0.84</v>
      </c>
      <c r="G27" s="20">
        <v>0.84</v>
      </c>
      <c r="H27" s="20"/>
      <c r="I27" s="20"/>
      <c r="J27" s="47"/>
    </row>
    <row r="28" spans="2:10">
      <c r="B28" t="s">
        <v>28</v>
      </c>
      <c r="C28" s="20">
        <v>0.82</v>
      </c>
      <c r="D28" s="20">
        <v>0.83</v>
      </c>
      <c r="E28" s="20">
        <v>0.83</v>
      </c>
      <c r="F28" s="20">
        <v>0.84</v>
      </c>
      <c r="G28" s="20">
        <v>0.84</v>
      </c>
      <c r="H28" s="20"/>
      <c r="I28" s="20" t="s">
        <v>128</v>
      </c>
      <c r="J28" s="47"/>
    </row>
    <row r="29" spans="2:10">
      <c r="B29" t="s">
        <v>17</v>
      </c>
      <c r="C29" s="20">
        <v>0.83</v>
      </c>
      <c r="D29" s="20">
        <v>0.83</v>
      </c>
      <c r="E29" s="20">
        <v>0.83</v>
      </c>
      <c r="F29" s="20">
        <v>0.81</v>
      </c>
      <c r="G29" s="20">
        <v>0.81</v>
      </c>
      <c r="H29" s="20"/>
      <c r="I29" s="20"/>
      <c r="J29" s="47"/>
    </row>
    <row r="30" spans="2:10">
      <c r="B30" t="s">
        <v>63</v>
      </c>
      <c r="C30" s="20">
        <v>0.83700000000000008</v>
      </c>
      <c r="D30" s="20">
        <v>0.85699999999999998</v>
      </c>
      <c r="E30" s="20">
        <v>0.85699999999999998</v>
      </c>
      <c r="F30" s="20">
        <v>0.85599999999999998</v>
      </c>
      <c r="G30" s="20">
        <v>0.85599999999999998</v>
      </c>
      <c r="H30" s="20"/>
      <c r="I30" s="20"/>
      <c r="J30" s="47"/>
    </row>
    <row r="31" spans="2:10">
      <c r="B31" t="s">
        <v>65</v>
      </c>
      <c r="C31" s="20">
        <v>0.78</v>
      </c>
      <c r="D31" s="20">
        <v>0.79</v>
      </c>
      <c r="E31" s="20">
        <v>0.79</v>
      </c>
      <c r="F31" s="20">
        <v>0.79</v>
      </c>
      <c r="G31" s="20">
        <v>0.79</v>
      </c>
      <c r="H31" s="20"/>
      <c r="I31" s="20"/>
      <c r="J31" s="47"/>
    </row>
    <row r="32" spans="2:10">
      <c r="B32" t="s">
        <v>60</v>
      </c>
      <c r="C32" s="20">
        <v>0.87400000000000011</v>
      </c>
      <c r="D32" s="20">
        <v>0.84</v>
      </c>
      <c r="E32" s="20">
        <v>0.84</v>
      </c>
      <c r="F32" s="20">
        <v>0.85</v>
      </c>
      <c r="G32" s="20">
        <v>0.85</v>
      </c>
      <c r="H32" s="20"/>
      <c r="I32" s="20"/>
      <c r="J32" s="47"/>
    </row>
    <row r="33" spans="2:10">
      <c r="B33" t="s">
        <v>69</v>
      </c>
      <c r="C33" s="20">
        <v>0.995</v>
      </c>
      <c r="D33" s="20">
        <v>0.83</v>
      </c>
      <c r="E33" s="20">
        <v>0.83</v>
      </c>
      <c r="F33" s="20">
        <v>0.82</v>
      </c>
      <c r="G33" s="20">
        <v>0.82</v>
      </c>
      <c r="H33" s="20"/>
      <c r="I33" s="20"/>
      <c r="J33" s="47"/>
    </row>
    <row r="34" spans="2:10">
      <c r="B34" t="s">
        <v>22</v>
      </c>
      <c r="C34" s="20">
        <v>0.87</v>
      </c>
      <c r="D34" s="20">
        <v>0.84</v>
      </c>
      <c r="E34" s="20">
        <v>0.84</v>
      </c>
      <c r="F34" s="20">
        <v>0.83</v>
      </c>
      <c r="G34" s="20">
        <v>0.83</v>
      </c>
      <c r="H34" s="20"/>
      <c r="I34" s="20"/>
      <c r="J34" s="47"/>
    </row>
    <row r="35" spans="2:10">
      <c r="B35" t="s">
        <v>131</v>
      </c>
      <c r="C35" s="20">
        <v>0.84</v>
      </c>
      <c r="D35" s="20">
        <v>0.82</v>
      </c>
      <c r="E35" s="20">
        <v>0.82</v>
      </c>
      <c r="F35" s="20">
        <v>0.82</v>
      </c>
      <c r="G35" s="20">
        <v>0.82</v>
      </c>
      <c r="H35" s="20"/>
      <c r="I35" s="20"/>
      <c r="J35" s="47"/>
    </row>
    <row r="36" spans="2:10">
      <c r="B36" t="s">
        <v>24</v>
      </c>
      <c r="C36" s="20">
        <v>0.78</v>
      </c>
      <c r="D36" s="20">
        <v>0.81</v>
      </c>
      <c r="E36" s="20">
        <v>0.81</v>
      </c>
      <c r="F36" s="20">
        <v>0.83</v>
      </c>
      <c r="G36" s="20">
        <v>0.83</v>
      </c>
      <c r="H36" s="20"/>
      <c r="I36" s="20"/>
      <c r="J36" s="47"/>
    </row>
    <row r="37" spans="2:10">
      <c r="B37" t="s">
        <v>132</v>
      </c>
      <c r="C37" s="20">
        <v>0.81</v>
      </c>
      <c r="D37" s="20">
        <v>0.82</v>
      </c>
      <c r="E37" s="20">
        <v>0.82</v>
      </c>
      <c r="F37" s="20">
        <v>0.82</v>
      </c>
      <c r="G37" s="20">
        <v>0.82</v>
      </c>
      <c r="H37" s="20"/>
      <c r="I37" s="20"/>
      <c r="J37" s="47"/>
    </row>
    <row r="38" spans="2:10">
      <c r="B38" t="s">
        <v>48</v>
      </c>
      <c r="C38" s="20">
        <v>0.83499999999999996</v>
      </c>
      <c r="D38" s="20">
        <v>0.82799999999999996</v>
      </c>
      <c r="E38" s="20">
        <v>0.82799999999999996</v>
      </c>
      <c r="F38" s="20">
        <v>0.83299999999999996</v>
      </c>
      <c r="G38" s="20">
        <v>0.83299999999999996</v>
      </c>
      <c r="H38" s="20"/>
      <c r="I38" s="20"/>
      <c r="J38" s="47"/>
    </row>
    <row r="39" spans="2:10">
      <c r="B39" t="s">
        <v>13</v>
      </c>
      <c r="C39" s="20">
        <v>0.84400000000000008</v>
      </c>
      <c r="D39" s="20">
        <v>0.85099999999999998</v>
      </c>
      <c r="E39" s="20">
        <v>0.85099999999999998</v>
      </c>
      <c r="F39" s="20">
        <v>0.84083256156143094</v>
      </c>
      <c r="G39" s="20">
        <v>0.84083014238773202</v>
      </c>
      <c r="H39" s="20"/>
      <c r="I39" s="20"/>
      <c r="J39" s="47"/>
    </row>
    <row r="40" spans="2:10">
      <c r="B40" t="s">
        <v>45</v>
      </c>
      <c r="C40" s="20">
        <v>0.85</v>
      </c>
      <c r="D40" s="20">
        <v>0.85</v>
      </c>
      <c r="E40" s="20">
        <v>0.85</v>
      </c>
      <c r="F40" s="20">
        <v>0.84</v>
      </c>
      <c r="G40" s="20">
        <v>0.84</v>
      </c>
      <c r="H40" s="20"/>
      <c r="I40" s="20"/>
      <c r="J40" s="47"/>
    </row>
    <row r="41" spans="2:10">
      <c r="B41" t="s">
        <v>15</v>
      </c>
      <c r="C41" s="20">
        <v>0.85</v>
      </c>
      <c r="D41" s="20">
        <v>0.83</v>
      </c>
      <c r="E41" s="20">
        <v>0.83</v>
      </c>
      <c r="F41" s="20">
        <v>0.83</v>
      </c>
      <c r="G41" s="20">
        <v>0.83</v>
      </c>
      <c r="H41" s="20"/>
      <c r="I41" s="20"/>
      <c r="J41" s="47"/>
    </row>
    <row r="42" spans="2:10">
      <c r="B42" t="s">
        <v>9</v>
      </c>
      <c r="C42" s="20">
        <v>0.77</v>
      </c>
      <c r="D42" s="20">
        <v>0.8</v>
      </c>
      <c r="E42" s="20">
        <v>0.81</v>
      </c>
      <c r="F42" s="20">
        <v>0.81</v>
      </c>
      <c r="G42" s="20">
        <v>0.81</v>
      </c>
      <c r="H42" s="20"/>
      <c r="I42" s="20"/>
      <c r="J42" s="47"/>
    </row>
    <row r="43" spans="2:10">
      <c r="B43" t="s">
        <v>31</v>
      </c>
      <c r="C43" s="20">
        <v>0.84299999999999997</v>
      </c>
      <c r="D43" s="20">
        <v>0.79909999999999992</v>
      </c>
      <c r="E43" s="20">
        <v>0.79909999999999992</v>
      </c>
      <c r="F43" s="20">
        <v>0.78510000000000002</v>
      </c>
      <c r="G43" s="20">
        <v>0.78510000000000002</v>
      </c>
      <c r="H43" s="20"/>
      <c r="I43" s="20"/>
      <c r="J43" s="47"/>
    </row>
    <row r="44" spans="2:10">
      <c r="B44" t="s">
        <v>10</v>
      </c>
      <c r="C44" s="20">
        <v>0.85</v>
      </c>
      <c r="D44" s="20">
        <v>0.83</v>
      </c>
      <c r="E44" s="20">
        <v>0.83</v>
      </c>
      <c r="F44" s="20">
        <v>0.8</v>
      </c>
      <c r="G44" s="20">
        <v>0.8</v>
      </c>
      <c r="H44" s="20"/>
      <c r="I44" s="20"/>
      <c r="J44" s="47"/>
    </row>
    <row r="45" spans="2:10">
      <c r="B45" t="s">
        <v>74</v>
      </c>
      <c r="C45" s="20">
        <v>0.82499999999999996</v>
      </c>
      <c r="D45" s="20">
        <v>0.82900000000000007</v>
      </c>
      <c r="E45" s="20">
        <v>0.82900000000000007</v>
      </c>
      <c r="F45" s="20">
        <v>0.82599999999999996</v>
      </c>
      <c r="G45" s="20">
        <v>0.82599999999999996</v>
      </c>
      <c r="H45" s="20"/>
      <c r="I45" s="20"/>
      <c r="J45" s="47"/>
    </row>
    <row r="46" spans="2:10">
      <c r="B46" t="s">
        <v>14</v>
      </c>
      <c r="C46" s="20">
        <v>0.79</v>
      </c>
      <c r="D46" s="20">
        <v>0.83</v>
      </c>
      <c r="E46" s="20">
        <v>0.83</v>
      </c>
      <c r="F46" s="20">
        <v>0.85</v>
      </c>
      <c r="G46" s="20">
        <v>0.85</v>
      </c>
      <c r="H46" s="20"/>
      <c r="I46" s="20"/>
      <c r="J46" s="47"/>
    </row>
    <row r="47" spans="2:10">
      <c r="B47" t="s">
        <v>75</v>
      </c>
      <c r="C47" s="20">
        <v>0.79</v>
      </c>
      <c r="D47" s="20">
        <v>0.7743000000000001</v>
      </c>
      <c r="E47" s="20">
        <v>0.7743000000000001</v>
      </c>
      <c r="F47" s="20">
        <v>0.78</v>
      </c>
      <c r="G47" s="20">
        <v>0.78</v>
      </c>
      <c r="H47" s="20"/>
      <c r="I47" s="20"/>
      <c r="J47" s="47"/>
    </row>
    <row r="48" spans="2:10">
      <c r="B48" t="s">
        <v>62</v>
      </c>
      <c r="C48" s="20">
        <v>0.7964</v>
      </c>
      <c r="D48" s="20">
        <v>0.75249999999999995</v>
      </c>
      <c r="E48" s="20">
        <v>0.75249999999999995</v>
      </c>
      <c r="F48" s="20">
        <v>0.99</v>
      </c>
      <c r="G48" s="20">
        <v>0.99</v>
      </c>
      <c r="H48" s="20"/>
      <c r="I48" s="20"/>
      <c r="J48" s="47"/>
    </row>
    <row r="49" spans="2:10">
      <c r="B49" t="s">
        <v>61</v>
      </c>
      <c r="C49" s="20">
        <v>0.89</v>
      </c>
      <c r="D49" s="20">
        <v>0.76329999999999998</v>
      </c>
      <c r="E49" s="20">
        <v>0.76</v>
      </c>
      <c r="F49" s="20">
        <v>0.78</v>
      </c>
      <c r="G49" s="20">
        <v>0.76</v>
      </c>
      <c r="H49" s="20"/>
      <c r="I49" s="20"/>
      <c r="J49" s="47"/>
    </row>
    <row r="50" spans="2:10">
      <c r="B50" t="s">
        <v>79</v>
      </c>
      <c r="C50" s="20">
        <v>0.78</v>
      </c>
      <c r="D50" s="20">
        <v>0.78170000000000006</v>
      </c>
      <c r="E50" s="20">
        <v>0.80180000000000007</v>
      </c>
      <c r="F50" s="20">
        <v>0.80180000000000007</v>
      </c>
      <c r="G50" s="20">
        <v>0.81140000000000001</v>
      </c>
      <c r="H50" s="20"/>
      <c r="I50" s="20"/>
      <c r="J50" s="47"/>
    </row>
    <row r="51" spans="2:10">
      <c r="B51" t="s">
        <v>133</v>
      </c>
      <c r="C51" s="20">
        <v>0.73930000000000007</v>
      </c>
      <c r="D51" s="20">
        <v>0.7238</v>
      </c>
      <c r="E51" s="20">
        <v>0.7238</v>
      </c>
      <c r="F51" s="20">
        <v>0.70400000000000007</v>
      </c>
      <c r="G51" s="20">
        <v>0.70400000000000007</v>
      </c>
      <c r="H51" s="20"/>
      <c r="I51" s="20"/>
      <c r="J51" s="47"/>
    </row>
    <row r="52" spans="2:10">
      <c r="B52" t="s">
        <v>78</v>
      </c>
      <c r="C52" s="20">
        <v>0.72</v>
      </c>
      <c r="D52" s="20">
        <v>0.72</v>
      </c>
      <c r="E52" s="20">
        <v>0.72</v>
      </c>
      <c r="F52" s="20">
        <v>0.7</v>
      </c>
      <c r="G52" s="20">
        <v>0.7</v>
      </c>
      <c r="H52" s="20"/>
      <c r="I52" s="20"/>
      <c r="J52" s="47"/>
    </row>
    <row r="53" spans="2:10">
      <c r="B53" t="s">
        <v>0</v>
      </c>
      <c r="C53" s="20">
        <v>0.83</v>
      </c>
      <c r="D53" s="20">
        <v>0.84</v>
      </c>
      <c r="E53" s="20">
        <v>0.84</v>
      </c>
      <c r="F53" s="20">
        <v>0.85</v>
      </c>
      <c r="G53" s="20">
        <v>0.85</v>
      </c>
      <c r="H53" s="20"/>
      <c r="I53" s="20"/>
      <c r="J53" s="47"/>
    </row>
    <row r="54" spans="2:10">
      <c r="B54" t="s">
        <v>11</v>
      </c>
      <c r="C54" s="20">
        <v>0.82</v>
      </c>
      <c r="D54" s="20">
        <v>0.82</v>
      </c>
      <c r="E54" s="20">
        <v>0.79</v>
      </c>
      <c r="F54" s="20">
        <v>0.8</v>
      </c>
      <c r="G54" s="20">
        <v>0.79</v>
      </c>
      <c r="H54" s="20"/>
      <c r="I54" s="20"/>
      <c r="J54" s="47"/>
    </row>
    <row r="55" spans="2:10">
      <c r="B55" t="s">
        <v>32</v>
      </c>
      <c r="C55" s="20">
        <v>0.84</v>
      </c>
      <c r="D55" s="20">
        <v>0.82</v>
      </c>
      <c r="E55" s="20">
        <v>0.83</v>
      </c>
      <c r="F55" s="20">
        <v>0.83</v>
      </c>
      <c r="G55" s="20">
        <v>0.83</v>
      </c>
      <c r="H55" s="20"/>
      <c r="I55" s="20"/>
      <c r="J55" s="47"/>
    </row>
    <row r="56" spans="2:10">
      <c r="B56" t="s">
        <v>71</v>
      </c>
      <c r="C56" s="20">
        <v>0.82599999999999996</v>
      </c>
      <c r="D56" s="20">
        <v>0.83</v>
      </c>
      <c r="E56" s="20">
        <v>0.83</v>
      </c>
      <c r="F56" s="20">
        <v>0.83299999999999996</v>
      </c>
      <c r="G56" s="20">
        <v>0.83299999999999996</v>
      </c>
      <c r="H56" s="20"/>
      <c r="I56" s="20"/>
      <c r="J56" s="47"/>
    </row>
    <row r="57" spans="2:10">
      <c r="B57" t="s">
        <v>5</v>
      </c>
      <c r="C57" s="20">
        <v>0.82400000000000007</v>
      </c>
      <c r="D57" s="20">
        <v>0.82400000000000007</v>
      </c>
      <c r="E57" s="20">
        <v>0.83799999999999997</v>
      </c>
      <c r="F57" s="20">
        <v>0.83799999999999997</v>
      </c>
      <c r="G57" s="20">
        <v>0.83799999999999997</v>
      </c>
      <c r="H57" s="20"/>
      <c r="I57" s="20"/>
      <c r="J57" s="47"/>
    </row>
    <row r="58" spans="2:10">
      <c r="B58" t="s">
        <v>16</v>
      </c>
      <c r="C58" s="20">
        <v>0.84</v>
      </c>
      <c r="D58" s="20">
        <v>0.84</v>
      </c>
      <c r="E58" s="20">
        <v>0.84</v>
      </c>
      <c r="F58" s="20">
        <v>0.83</v>
      </c>
      <c r="G58" s="20">
        <v>0.82</v>
      </c>
      <c r="H58" s="20"/>
      <c r="I58" s="20"/>
      <c r="J58" s="47"/>
    </row>
    <row r="59" spans="2:10">
      <c r="B59" t="s">
        <v>30</v>
      </c>
      <c r="C59" s="20">
        <v>0.8</v>
      </c>
      <c r="D59" s="20">
        <v>0.82</v>
      </c>
      <c r="E59" s="20">
        <v>0.84</v>
      </c>
      <c r="F59" s="20">
        <v>0.84</v>
      </c>
      <c r="G59" s="20">
        <v>0.84</v>
      </c>
      <c r="H59" s="20"/>
      <c r="I59" s="20"/>
      <c r="J59" s="47"/>
    </row>
    <row r="60" spans="2:10">
      <c r="B60" t="s">
        <v>35</v>
      </c>
      <c r="C60" s="20">
        <v>0.83</v>
      </c>
      <c r="D60" s="20">
        <v>0.83</v>
      </c>
      <c r="E60" s="20">
        <v>0.83</v>
      </c>
      <c r="F60" s="20">
        <v>0.82</v>
      </c>
      <c r="G60" s="20">
        <v>0.81</v>
      </c>
      <c r="H60" s="20"/>
      <c r="I60" s="20"/>
      <c r="J60" s="47"/>
    </row>
    <row r="61" spans="2:10">
      <c r="B61" t="s">
        <v>50</v>
      </c>
      <c r="C61" s="20">
        <v>0.83</v>
      </c>
      <c r="D61" s="20">
        <v>0.82</v>
      </c>
      <c r="E61" s="20">
        <v>0.82</v>
      </c>
      <c r="F61" s="20">
        <v>0.83</v>
      </c>
      <c r="G61" s="20">
        <v>0.83</v>
      </c>
      <c r="H61" s="20"/>
      <c r="I61" s="20"/>
      <c r="J61" s="47"/>
    </row>
    <row r="62" spans="2:10">
      <c r="B62" t="s">
        <v>3</v>
      </c>
      <c r="C62" s="20">
        <v>0.82599999999999996</v>
      </c>
      <c r="D62" s="20">
        <v>0.82799999999999996</v>
      </c>
      <c r="E62" s="20">
        <v>0.82799999999999996</v>
      </c>
      <c r="F62" s="20">
        <v>0.83</v>
      </c>
      <c r="G62" s="20">
        <v>0.83</v>
      </c>
      <c r="H62" s="20"/>
      <c r="I62" s="20"/>
      <c r="J62" s="47"/>
    </row>
    <row r="63" spans="2:10">
      <c r="B63" t="s">
        <v>8</v>
      </c>
      <c r="C63" s="20">
        <v>0.85</v>
      </c>
      <c r="D63" s="20">
        <v>0.81</v>
      </c>
      <c r="E63" s="20">
        <v>0.81</v>
      </c>
      <c r="F63" s="20">
        <v>0.81</v>
      </c>
      <c r="G63" s="20">
        <v>0.81</v>
      </c>
      <c r="H63" s="20"/>
      <c r="I63" s="20"/>
      <c r="J63" s="47"/>
    </row>
    <row r="64" spans="2:10">
      <c r="B64" t="s">
        <v>72</v>
      </c>
      <c r="C64" s="20">
        <v>0.81669999999999998</v>
      </c>
      <c r="D64" s="20">
        <v>0.80500000000000005</v>
      </c>
      <c r="E64" s="20">
        <v>0.80500000000000005</v>
      </c>
      <c r="F64" s="20">
        <v>0.80819999999999892</v>
      </c>
      <c r="G64" s="20">
        <v>0.80819999999999892</v>
      </c>
      <c r="H64" s="20"/>
      <c r="I64" s="20"/>
      <c r="J64" s="47"/>
    </row>
    <row r="65" spans="2:23">
      <c r="B65" t="s">
        <v>26</v>
      </c>
      <c r="C65" s="20">
        <v>0.84</v>
      </c>
      <c r="D65" s="20">
        <v>0.82</v>
      </c>
      <c r="E65" s="20">
        <v>0.82</v>
      </c>
      <c r="F65" s="20">
        <v>0.83</v>
      </c>
      <c r="G65" s="20">
        <v>0.83</v>
      </c>
      <c r="H65" s="20"/>
      <c r="I65" s="20"/>
      <c r="J65" s="47"/>
    </row>
    <row r="66" spans="2:23">
      <c r="B66" t="s">
        <v>67</v>
      </c>
      <c r="C66" s="20">
        <v>0.84499999999999997</v>
      </c>
      <c r="D66" s="20">
        <v>0.85499999999999998</v>
      </c>
      <c r="E66" s="20">
        <v>0.85499999999999998</v>
      </c>
      <c r="F66" s="20">
        <v>0.86199999999999999</v>
      </c>
      <c r="G66" s="20">
        <v>0.86199999999999999</v>
      </c>
      <c r="H66" s="20"/>
      <c r="I66" s="20"/>
      <c r="J66" s="47"/>
    </row>
    <row r="67" spans="2:23">
      <c r="B67" t="s">
        <v>27</v>
      </c>
      <c r="C67" s="20">
        <v>0.82</v>
      </c>
      <c r="D67" s="20">
        <v>0.83</v>
      </c>
      <c r="E67" s="20">
        <v>0.83</v>
      </c>
      <c r="F67" s="20">
        <v>0.85</v>
      </c>
      <c r="G67" s="20">
        <v>0.85</v>
      </c>
      <c r="H67" s="20"/>
      <c r="I67" s="20"/>
      <c r="J67" s="47"/>
    </row>
    <row r="68" spans="2:23">
      <c r="B68" t="s">
        <v>73</v>
      </c>
      <c r="C68" s="20">
        <v>0.83499999999999996</v>
      </c>
      <c r="D68" s="20">
        <v>0.82</v>
      </c>
      <c r="E68" s="20">
        <v>0.82</v>
      </c>
      <c r="F68" s="20">
        <v>0.80400000000000005</v>
      </c>
      <c r="G68" s="20">
        <v>0.80400000000000005</v>
      </c>
      <c r="H68" s="20"/>
      <c r="I68" s="20"/>
      <c r="J68" s="47"/>
      <c r="S68" s="36"/>
      <c r="T68" s="36"/>
      <c r="U68" s="36"/>
    </row>
    <row r="69" spans="2:23">
      <c r="B69" t="s">
        <v>6</v>
      </c>
      <c r="C69" s="20">
        <v>0.85</v>
      </c>
      <c r="D69" s="20">
        <v>0.85</v>
      </c>
      <c r="E69" s="20">
        <v>0.85</v>
      </c>
      <c r="F69" s="20">
        <v>0.85</v>
      </c>
      <c r="G69" s="20">
        <v>0.85</v>
      </c>
      <c r="H69" s="20"/>
      <c r="I69" s="20"/>
      <c r="J69" s="47"/>
    </row>
    <row r="70" spans="2:23">
      <c r="B70" t="s">
        <v>64</v>
      </c>
      <c r="C70" s="20">
        <v>0.85299999999999998</v>
      </c>
      <c r="D70" s="20">
        <v>0.82299999999999995</v>
      </c>
      <c r="E70" s="20">
        <v>0.82299999999999995</v>
      </c>
      <c r="F70" s="20">
        <v>0.85400000000000009</v>
      </c>
      <c r="G70" s="20">
        <v>0.85400000000000009</v>
      </c>
      <c r="H70" s="20"/>
      <c r="I70" s="20"/>
      <c r="J70" s="47"/>
    </row>
    <row r="71" spans="2:23">
      <c r="B71" t="s">
        <v>68</v>
      </c>
      <c r="C71" s="20">
        <v>0.83299999999999996</v>
      </c>
      <c r="D71" s="20">
        <v>0.84</v>
      </c>
      <c r="E71" s="20">
        <v>0.84</v>
      </c>
      <c r="F71" s="20">
        <v>0.83</v>
      </c>
      <c r="G71" s="20">
        <v>0.83</v>
      </c>
      <c r="H71" s="20"/>
      <c r="I71" s="20"/>
      <c r="J71" s="47"/>
    </row>
    <row r="72" spans="2:23">
      <c r="B72" t="s">
        <v>76</v>
      </c>
      <c r="C72" s="20">
        <v>0.79</v>
      </c>
      <c r="D72" s="20">
        <v>0.8</v>
      </c>
      <c r="E72" s="20">
        <v>0.8</v>
      </c>
      <c r="F72" s="20">
        <v>0.79</v>
      </c>
      <c r="G72" s="20">
        <v>0.79</v>
      </c>
      <c r="H72" s="20"/>
      <c r="I72" s="20"/>
      <c r="J72" s="47"/>
      <c r="S72" s="36"/>
      <c r="T72" s="36"/>
      <c r="U72" s="36"/>
      <c r="V72" s="36"/>
      <c r="W72" s="36"/>
    </row>
    <row r="73" spans="2:23">
      <c r="B73" t="s">
        <v>33</v>
      </c>
      <c r="C73" s="20">
        <v>0.84</v>
      </c>
      <c r="D73" s="20">
        <v>0.84</v>
      </c>
      <c r="E73" s="20">
        <v>0.83</v>
      </c>
      <c r="F73" s="20">
        <v>0.83408800580335796</v>
      </c>
      <c r="G73" s="20">
        <v>0.83407689716909206</v>
      </c>
      <c r="H73" s="20"/>
      <c r="I73" s="20"/>
      <c r="J73" s="47"/>
    </row>
    <row r="74" spans="2:23">
      <c r="B74" t="s">
        <v>70</v>
      </c>
      <c r="C74" s="20">
        <v>0.83700000000000008</v>
      </c>
      <c r="D74" s="20">
        <v>0.83700000000000008</v>
      </c>
      <c r="E74" s="20">
        <v>0.83700000000000008</v>
      </c>
      <c r="F74" s="20">
        <v>0.81599999999999895</v>
      </c>
      <c r="G74" s="20">
        <v>0.81599999999999895</v>
      </c>
      <c r="H74" s="20"/>
      <c r="I74" s="20"/>
      <c r="J74" s="47"/>
      <c r="S74" s="36"/>
      <c r="T74" s="36"/>
      <c r="U74" s="36"/>
      <c r="V74" s="36"/>
      <c r="W74" s="36"/>
    </row>
    <row r="75" spans="2:23">
      <c r="B75" t="s">
        <v>77</v>
      </c>
      <c r="C75" s="20">
        <v>0.68</v>
      </c>
      <c r="D75" s="20">
        <v>0.7</v>
      </c>
      <c r="E75" s="20">
        <v>0.7</v>
      </c>
      <c r="F75" s="20">
        <v>0.69</v>
      </c>
      <c r="G75" s="20">
        <v>0.69</v>
      </c>
      <c r="H75" s="20"/>
      <c r="I75" s="20"/>
      <c r="J75" s="47"/>
    </row>
    <row r="76" spans="2:23">
      <c r="B76" t="s">
        <v>47</v>
      </c>
      <c r="C76" s="20">
        <v>0.84099999999999997</v>
      </c>
      <c r="D76" s="20">
        <v>0.84200000000000008</v>
      </c>
      <c r="E76" s="20">
        <v>0.84200000000000008</v>
      </c>
      <c r="F76" s="20">
        <v>0.85599999999999998</v>
      </c>
      <c r="G76" s="20">
        <v>0.85599999999999998</v>
      </c>
      <c r="H76" s="20"/>
      <c r="I76" s="20"/>
      <c r="J76" s="47"/>
    </row>
    <row r="77" spans="2:23">
      <c r="B77" t="s">
        <v>51</v>
      </c>
      <c r="C77" s="20">
        <v>0.86</v>
      </c>
      <c r="D77" s="20">
        <v>0.82</v>
      </c>
      <c r="E77" s="20">
        <v>0.82</v>
      </c>
      <c r="F77" s="20">
        <v>0.82</v>
      </c>
      <c r="G77" s="20">
        <v>0.82</v>
      </c>
      <c r="H77" s="20"/>
      <c r="I77" s="20"/>
      <c r="J77" s="47"/>
    </row>
    <row r="78" spans="2:23">
      <c r="B78" t="s">
        <v>7</v>
      </c>
      <c r="C78" s="20">
        <v>0.83</v>
      </c>
      <c r="D78" s="20">
        <v>0.83</v>
      </c>
      <c r="E78" s="20">
        <v>0.83</v>
      </c>
      <c r="F78" s="20">
        <v>0.83</v>
      </c>
      <c r="G78" s="20">
        <v>0.83</v>
      </c>
      <c r="H78" s="20"/>
      <c r="I78" s="20"/>
      <c r="J78" s="47"/>
    </row>
    <row r="79" spans="2:23">
      <c r="B79" t="s">
        <v>66</v>
      </c>
      <c r="C79" s="20">
        <v>0.84699999999999998</v>
      </c>
      <c r="D79" s="20">
        <v>0.83499999999999996</v>
      </c>
      <c r="E79" s="20">
        <v>0.83499999999999996</v>
      </c>
      <c r="F79" s="20">
        <v>0.83299999999999996</v>
      </c>
      <c r="G79" s="20">
        <v>0.83299999999999996</v>
      </c>
      <c r="H79" s="20"/>
      <c r="I79" s="20"/>
      <c r="J79" s="47"/>
    </row>
    <row r="80" spans="2:23">
      <c r="B80" t="s">
        <v>12</v>
      </c>
      <c r="C80" s="20">
        <v>0.84</v>
      </c>
      <c r="D80" s="20">
        <v>0.83</v>
      </c>
      <c r="E80" s="20">
        <v>0.83</v>
      </c>
      <c r="F80" s="20">
        <v>0.82</v>
      </c>
      <c r="G80" s="20">
        <v>0.82</v>
      </c>
      <c r="H80" s="54"/>
      <c r="I80" s="54"/>
      <c r="J80" s="60"/>
    </row>
    <row r="81" spans="3:7" ht="15" thickBot="1">
      <c r="C81" s="24">
        <f>AVERAGE(C23:C80)</f>
        <v>0.82711034482758639</v>
      </c>
      <c r="D81" s="24">
        <f t="shared" ref="D81:G81" si="13">AVERAGE(D23:D80)</f>
        <v>0.81877068965517252</v>
      </c>
      <c r="E81" s="24">
        <f t="shared" si="13"/>
        <v>0.8193017241379309</v>
      </c>
      <c r="F81" s="24">
        <f t="shared" si="13"/>
        <v>0.82254620397136491</v>
      </c>
      <c r="G81" s="24">
        <f t="shared" si="13"/>
        <v>0.82184947885224091</v>
      </c>
    </row>
    <row r="82" spans="3:7" ht="15" thickTop="1"/>
  </sheetData>
  <pageMargins left="0.7" right="0.7" top="0.75" bottom="0.75" header="0.3" footer="0.3"/>
  <pageSetup orientation="portrait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C996-D39F-4E04-9669-91C8825C919E}">
  <sheetPr>
    <tabColor theme="6" tint="0.79998168889431442"/>
  </sheetPr>
  <dimension ref="A3:CC82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8" width="8.85546875"/>
    <col min="9" max="10" width="13.7109375" customWidth="1"/>
    <col min="11" max="17" width="8.85546875"/>
    <col min="18" max="19" width="13.7109375" customWidth="1"/>
    <col min="20" max="20" width="9.140625" style="37"/>
    <col min="21" max="21" width="22.85546875" style="37" customWidth="1"/>
    <col min="22" max="27" width="11.7109375" style="44" customWidth="1"/>
    <col min="28" max="28" width="9.140625" style="37"/>
    <col min="29" max="29" width="22.85546875" style="37" customWidth="1"/>
    <col min="30" max="35" width="11.7109375" style="44" customWidth="1"/>
    <col min="36" max="16384" width="9.140625" style="37"/>
  </cols>
  <sheetData>
    <row r="3" spans="2:68">
      <c r="B3" s="26" t="s">
        <v>135</v>
      </c>
      <c r="C3" s="111" t="s">
        <v>136</v>
      </c>
      <c r="D3" s="111"/>
      <c r="E3" s="111"/>
      <c r="F3" s="111"/>
      <c r="G3" s="111"/>
      <c r="H3" s="111"/>
      <c r="I3" s="111"/>
      <c r="J3" s="111"/>
      <c r="K3" s="19"/>
      <c r="L3" s="111" t="s">
        <v>137</v>
      </c>
      <c r="M3" s="111"/>
      <c r="N3" s="111"/>
      <c r="O3" s="111"/>
      <c r="P3" s="111"/>
      <c r="Q3" s="111"/>
      <c r="R3" s="111"/>
      <c r="S3" s="111"/>
      <c r="T3" s="36"/>
      <c r="U3" s="36" t="s">
        <v>136</v>
      </c>
      <c r="V3" s="42"/>
      <c r="W3" s="42"/>
      <c r="X3" s="42"/>
      <c r="Y3" s="42"/>
      <c r="Z3" s="42"/>
      <c r="AA3" s="42"/>
      <c r="AB3" s="36"/>
      <c r="AC3" s="36" t="s">
        <v>137</v>
      </c>
      <c r="AD3" s="42"/>
      <c r="AE3" s="42"/>
      <c r="AF3" s="42"/>
      <c r="AG3" s="42"/>
      <c r="AH3" s="42"/>
      <c r="AI3" s="42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</row>
    <row r="4" spans="2:68" ht="32.25" customHeight="1">
      <c r="B4" s="29"/>
      <c r="C4" s="112" t="s">
        <v>138</v>
      </c>
      <c r="D4" s="112"/>
      <c r="E4" s="112"/>
      <c r="F4" s="112"/>
      <c r="G4" s="112"/>
      <c r="H4" s="112"/>
      <c r="I4" s="112"/>
      <c r="J4" s="112"/>
      <c r="K4" s="19"/>
      <c r="L4" s="112" t="s">
        <v>139</v>
      </c>
      <c r="M4" s="112"/>
      <c r="N4" s="112"/>
      <c r="O4" s="112"/>
      <c r="P4" s="112"/>
      <c r="Q4" s="112"/>
      <c r="R4" s="112"/>
      <c r="S4" s="112"/>
      <c r="V4" s="37"/>
      <c r="W4" s="37"/>
      <c r="X4" s="37"/>
      <c r="Y4" s="37"/>
      <c r="Z4" s="37"/>
      <c r="AA4" s="37"/>
      <c r="AD4" s="37"/>
      <c r="AE4" s="37"/>
      <c r="AF4" s="37"/>
      <c r="AG4" s="37"/>
      <c r="AH4" s="37"/>
      <c r="AI4" s="37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</row>
    <row r="5" spans="2:68" ht="36" customHeight="1">
      <c r="C5" s="23">
        <v>2021</v>
      </c>
      <c r="D5" s="23">
        <v>2020</v>
      </c>
      <c r="E5" s="23">
        <v>2019</v>
      </c>
      <c r="F5" s="23">
        <v>2018</v>
      </c>
      <c r="G5" s="23">
        <v>2017</v>
      </c>
      <c r="H5" s="23" t="s">
        <v>140</v>
      </c>
      <c r="I5" s="80" t="s">
        <v>118</v>
      </c>
      <c r="J5" s="80" t="s">
        <v>119</v>
      </c>
      <c r="L5" s="23">
        <v>2021</v>
      </c>
      <c r="M5" s="23">
        <v>2020</v>
      </c>
      <c r="N5" s="23">
        <v>2019</v>
      </c>
      <c r="O5" s="23">
        <v>2018</v>
      </c>
      <c r="P5" s="23">
        <v>2017</v>
      </c>
      <c r="Q5" s="23" t="s">
        <v>140</v>
      </c>
      <c r="R5" s="80" t="s">
        <v>118</v>
      </c>
      <c r="S5" s="80" t="s">
        <v>119</v>
      </c>
      <c r="T5" s="40"/>
      <c r="U5" s="38"/>
      <c r="V5" s="39">
        <v>2021</v>
      </c>
      <c r="W5" s="39">
        <v>2020</v>
      </c>
      <c r="X5" s="39">
        <v>2019</v>
      </c>
      <c r="Y5" s="39">
        <v>2018</v>
      </c>
      <c r="Z5" s="39">
        <v>2017</v>
      </c>
      <c r="AA5" s="45" t="s">
        <v>120</v>
      </c>
      <c r="AC5" s="38"/>
      <c r="AD5" s="39">
        <v>2021</v>
      </c>
      <c r="AE5" s="39">
        <v>2020</v>
      </c>
      <c r="AF5" s="39">
        <v>2019</v>
      </c>
      <c r="AG5" s="39">
        <v>2018</v>
      </c>
      <c r="AH5" s="39">
        <v>2017</v>
      </c>
      <c r="AI5" s="45" t="s">
        <v>120</v>
      </c>
    </row>
    <row r="6" spans="2:68" ht="18" customHeight="1">
      <c r="B6" t="s">
        <v>121</v>
      </c>
      <c r="C6" s="2">
        <f>C21</f>
        <v>1.4015714285714285</v>
      </c>
      <c r="D6" s="2">
        <f t="shared" ref="D6:F6" si="0">D21</f>
        <v>1.304142857142857</v>
      </c>
      <c r="E6" s="2">
        <f t="shared" si="0"/>
        <v>1.218</v>
      </c>
      <c r="F6" s="2">
        <f t="shared" si="0"/>
        <v>1.3474285714285714</v>
      </c>
      <c r="G6" s="2">
        <f>G21</f>
        <v>1.139</v>
      </c>
      <c r="H6" s="2"/>
      <c r="I6" s="21"/>
      <c r="J6" s="21"/>
      <c r="L6" s="2">
        <f>L21</f>
        <v>1.4160000000000001</v>
      </c>
      <c r="M6" s="2">
        <f t="shared" ref="M6:O6" si="1">M21</f>
        <v>1.2235714285714288</v>
      </c>
      <c r="N6" s="2">
        <f t="shared" si="1"/>
        <v>1.264</v>
      </c>
      <c r="O6" s="2">
        <f t="shared" si="1"/>
        <v>1.1718571428571427</v>
      </c>
      <c r="P6" s="2">
        <f>P21</f>
        <v>0.96657142857142853</v>
      </c>
      <c r="R6" s="21"/>
      <c r="S6" s="21"/>
      <c r="T6" s="40"/>
      <c r="U6" s="41" t="s">
        <v>121</v>
      </c>
      <c r="V6" s="49">
        <f>C6</f>
        <v>1.4015714285714285</v>
      </c>
      <c r="W6" s="49">
        <f>D6</f>
        <v>1.304142857142857</v>
      </c>
      <c r="X6" s="49">
        <f>E6</f>
        <v>1.218</v>
      </c>
      <c r="Y6" s="49">
        <f>F6</f>
        <v>1.3474285714285714</v>
      </c>
      <c r="Z6" s="49">
        <f>G6</f>
        <v>1.139</v>
      </c>
      <c r="AA6" s="50">
        <f>AVERAGE(V6:Z6)</f>
        <v>1.2820285714285715</v>
      </c>
      <c r="AC6" s="41" t="s">
        <v>121</v>
      </c>
      <c r="AD6" s="49">
        <f>L6</f>
        <v>1.4160000000000001</v>
      </c>
      <c r="AE6" s="49">
        <f>M6</f>
        <v>1.2235714285714288</v>
      </c>
      <c r="AF6" s="49">
        <f>N6</f>
        <v>1.264</v>
      </c>
      <c r="AG6" s="49">
        <f>O6</f>
        <v>1.1718571428571427</v>
      </c>
      <c r="AH6" s="49">
        <f>P6</f>
        <v>0.96657142857142853</v>
      </c>
      <c r="AI6" s="50">
        <f>AVERAGE(AD6:AH6)</f>
        <v>1.2084000000000001</v>
      </c>
    </row>
    <row r="7" spans="2:68" ht="18" customHeight="1">
      <c r="B7" t="s">
        <v>122</v>
      </c>
      <c r="C7" s="2">
        <f>C81</f>
        <v>1.5375789473684207</v>
      </c>
      <c r="D7" s="2">
        <f t="shared" ref="D7:G7" si="2">D81</f>
        <v>1.7732631578947369</v>
      </c>
      <c r="E7" s="2">
        <f t="shared" si="2"/>
        <v>1.6091578947368417</v>
      </c>
      <c r="F7" s="2">
        <f t="shared" si="2"/>
        <v>1.6487192982456136</v>
      </c>
      <c r="G7" s="2">
        <f t="shared" si="2"/>
        <v>1.4083571428571422</v>
      </c>
      <c r="H7" s="2"/>
      <c r="I7" s="21"/>
      <c r="J7" s="21"/>
      <c r="L7" s="2">
        <f>L81</f>
        <v>1.0319824561403506</v>
      </c>
      <c r="M7" s="2">
        <f t="shared" ref="M7:P7" si="3">M81</f>
        <v>1.147282456140351</v>
      </c>
      <c r="N7" s="2">
        <f t="shared" si="3"/>
        <v>1.1412631578947368</v>
      </c>
      <c r="O7" s="2">
        <f t="shared" si="3"/>
        <v>1.1279824561403506</v>
      </c>
      <c r="P7" s="2">
        <f t="shared" si="3"/>
        <v>1.0516071428571427</v>
      </c>
      <c r="R7" s="21"/>
      <c r="S7" s="21"/>
      <c r="T7" s="40"/>
      <c r="U7" s="41" t="s">
        <v>122</v>
      </c>
      <c r="V7" s="49">
        <f t="shared" ref="V7:V8" si="4">C7</f>
        <v>1.5375789473684207</v>
      </c>
      <c r="W7" s="49">
        <f t="shared" ref="W7:Z8" si="5">D7</f>
        <v>1.7732631578947369</v>
      </c>
      <c r="X7" s="49">
        <f t="shared" si="5"/>
        <v>1.6091578947368417</v>
      </c>
      <c r="Y7" s="49">
        <f t="shared" si="5"/>
        <v>1.6487192982456136</v>
      </c>
      <c r="Z7" s="49">
        <f t="shared" si="5"/>
        <v>1.4083571428571422</v>
      </c>
      <c r="AA7" s="50">
        <f t="shared" ref="AA7:AA8" si="6">AVERAGE(V7:Z7)</f>
        <v>1.595415288220551</v>
      </c>
      <c r="AC7" s="41" t="s">
        <v>122</v>
      </c>
      <c r="AD7" s="49">
        <f t="shared" ref="AD7:AD8" si="7">L7</f>
        <v>1.0319824561403506</v>
      </c>
      <c r="AE7" s="49">
        <f t="shared" ref="AE7:AH8" si="8">M7</f>
        <v>1.147282456140351</v>
      </c>
      <c r="AF7" s="49">
        <f t="shared" si="8"/>
        <v>1.1412631578947368</v>
      </c>
      <c r="AG7" s="49">
        <f t="shared" si="8"/>
        <v>1.1279824561403506</v>
      </c>
      <c r="AH7" s="49">
        <f t="shared" si="8"/>
        <v>1.0516071428571427</v>
      </c>
      <c r="AI7" s="50">
        <f t="shared" ref="AI7:AI8" si="9">AVERAGE(AD7:AH7)</f>
        <v>1.1000235338345863</v>
      </c>
    </row>
    <row r="8" spans="2:68" ht="18" customHeight="1">
      <c r="B8" t="s">
        <v>123</v>
      </c>
      <c r="C8" s="5">
        <f>C11</f>
        <v>1.7749999999999997</v>
      </c>
      <c r="D8" s="5">
        <f t="shared" ref="D8:G8" si="10">D11</f>
        <v>1.8089999999999999</v>
      </c>
      <c r="E8" s="5">
        <f t="shared" si="10"/>
        <v>1.5229999999999999</v>
      </c>
      <c r="F8" s="5">
        <f t="shared" si="10"/>
        <v>2.6559999999999997</v>
      </c>
      <c r="G8" s="5">
        <f t="shared" si="10"/>
        <v>1.5369999999999999</v>
      </c>
      <c r="H8" s="5">
        <f>AVERAGE(C8:G8)</f>
        <v>1.8599999999999999</v>
      </c>
      <c r="L8" s="5">
        <f>L11</f>
        <v>0.69800000000000006</v>
      </c>
      <c r="M8" s="5">
        <f t="shared" ref="M8:P8" si="11">M11</f>
        <v>1.097</v>
      </c>
      <c r="N8" s="5">
        <f t="shared" si="11"/>
        <v>0.61099999999999999</v>
      </c>
      <c r="O8" s="5">
        <f t="shared" si="11"/>
        <v>0.88300000000000001</v>
      </c>
      <c r="P8" s="5">
        <f t="shared" si="11"/>
        <v>1.0519999999999998</v>
      </c>
      <c r="Q8" s="5">
        <f>AVERAGE(L8:P8)</f>
        <v>0.86819999999999986</v>
      </c>
      <c r="U8" s="41" t="s">
        <v>34</v>
      </c>
      <c r="V8" s="49">
        <f t="shared" si="4"/>
        <v>1.7749999999999997</v>
      </c>
      <c r="W8" s="49">
        <f t="shared" si="5"/>
        <v>1.8089999999999999</v>
      </c>
      <c r="X8" s="49">
        <f t="shared" si="5"/>
        <v>1.5229999999999999</v>
      </c>
      <c r="Y8" s="49">
        <f t="shared" si="5"/>
        <v>2.6559999999999997</v>
      </c>
      <c r="Z8" s="49">
        <f t="shared" si="5"/>
        <v>1.5369999999999999</v>
      </c>
      <c r="AA8" s="50">
        <f t="shared" si="6"/>
        <v>1.8599999999999999</v>
      </c>
      <c r="AC8" s="41" t="s">
        <v>34</v>
      </c>
      <c r="AD8" s="49">
        <f t="shared" si="7"/>
        <v>0.69800000000000006</v>
      </c>
      <c r="AE8" s="49">
        <f t="shared" si="8"/>
        <v>1.097</v>
      </c>
      <c r="AF8" s="49">
        <f t="shared" si="8"/>
        <v>0.61099999999999999</v>
      </c>
      <c r="AG8" s="49">
        <f t="shared" si="8"/>
        <v>0.88300000000000001</v>
      </c>
      <c r="AH8" s="49">
        <f t="shared" si="8"/>
        <v>1.0519999999999998</v>
      </c>
      <c r="AI8" s="50">
        <f t="shared" si="9"/>
        <v>0.86819999999999986</v>
      </c>
    </row>
    <row r="9" spans="2:68">
      <c r="I9" s="23"/>
      <c r="J9" s="23"/>
      <c r="R9" s="23"/>
      <c r="S9" s="23"/>
      <c r="AB9" s="36"/>
    </row>
    <row r="10" spans="2:68">
      <c r="B10" s="25" t="s">
        <v>124</v>
      </c>
      <c r="C10" s="23">
        <v>2021</v>
      </c>
      <c r="D10" s="23">
        <v>2020</v>
      </c>
      <c r="E10" s="23">
        <v>2019</v>
      </c>
      <c r="F10" s="23">
        <v>2018</v>
      </c>
      <c r="G10" s="23">
        <v>2017</v>
      </c>
      <c r="H10" s="23"/>
      <c r="L10" s="23">
        <v>2021</v>
      </c>
      <c r="M10" s="23">
        <v>2020</v>
      </c>
      <c r="N10" s="23">
        <v>2019</v>
      </c>
      <c r="O10" s="23">
        <v>2018</v>
      </c>
      <c r="P10" s="23">
        <v>2017</v>
      </c>
      <c r="Q10" s="19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8">
      <c r="B11" t="s">
        <v>0</v>
      </c>
      <c r="C11" s="2">
        <f>VLOOKUP($B11,$B$24:$G$80,2,FALSE)</f>
        <v>1.7749999999999997</v>
      </c>
      <c r="D11" s="2">
        <f>VLOOKUP($B11,$B$24:$G$80,3,FALSE)</f>
        <v>1.8089999999999999</v>
      </c>
      <c r="E11" s="2">
        <f>VLOOKUP($B11,$B$24:$G$80,4,FALSE)</f>
        <v>1.5229999999999999</v>
      </c>
      <c r="F11" s="2">
        <f>VLOOKUP($B11,$B$24:$G$80,5,FALSE)</f>
        <v>2.6559999999999997</v>
      </c>
      <c r="G11" s="2">
        <f>VLOOKUP($B11,$B$24:$G$80,6,FALSE)</f>
        <v>1.5369999999999999</v>
      </c>
      <c r="H11" s="2"/>
      <c r="I11" s="35">
        <f>AVERAGE($C$6:$G$6)</f>
        <v>1.2820285714285715</v>
      </c>
      <c r="J11" s="35">
        <f>AVERAGE($C$7:$G$7)</f>
        <v>1.595415288220551</v>
      </c>
      <c r="L11" s="2">
        <f>VLOOKUP($B11,$B$24:$P$80,11,FALSE)</f>
        <v>0.69800000000000006</v>
      </c>
      <c r="M11" s="2">
        <f>VLOOKUP($B11,$B$24:$P$80,12,FALSE)</f>
        <v>1.097</v>
      </c>
      <c r="N11" s="2">
        <f>VLOOKUP($B11,$B$24:$P$80,13,FALSE)</f>
        <v>0.61099999999999999</v>
      </c>
      <c r="O11" s="2">
        <f>VLOOKUP($B11,$B$24:$P$80,14,FALSE)</f>
        <v>0.88300000000000001</v>
      </c>
      <c r="P11" s="2">
        <f>VLOOKUP($B11,$B$24:$P$80,15,FALSE)</f>
        <v>1.0519999999999998</v>
      </c>
      <c r="R11" s="35">
        <f>AVERAGE($L$6:$P$6)</f>
        <v>1.2084000000000001</v>
      </c>
      <c r="S11" s="35">
        <f>AVERAGE($L$7:$P$7)</f>
        <v>1.1000235338345863</v>
      </c>
    </row>
    <row r="13" spans="2:68">
      <c r="B13" s="25" t="s">
        <v>125</v>
      </c>
      <c r="C13" s="23">
        <v>2021</v>
      </c>
      <c r="D13" s="23">
        <v>2020</v>
      </c>
      <c r="E13" s="23">
        <v>2019</v>
      </c>
      <c r="F13" s="23">
        <v>2018</v>
      </c>
      <c r="G13" s="23">
        <v>2017</v>
      </c>
      <c r="H13" s="23"/>
      <c r="L13" s="23">
        <v>2021</v>
      </c>
      <c r="M13" s="23">
        <v>2020</v>
      </c>
      <c r="N13" s="23">
        <v>2019</v>
      </c>
      <c r="O13" s="23">
        <v>2018</v>
      </c>
      <c r="P13" s="23">
        <v>2017</v>
      </c>
    </row>
    <row r="14" spans="2:68">
      <c r="B14" t="s">
        <v>1</v>
      </c>
      <c r="C14" s="2">
        <f t="shared" ref="C14:C20" si="12">VLOOKUP($B14,$B$24:$G$80,2,FALSE)</f>
        <v>1.8599999999999999</v>
      </c>
      <c r="D14" s="2">
        <f>VLOOKUP($B14,$B$24:$G$80,3,FALSE)</f>
        <v>1.956</v>
      </c>
      <c r="E14" s="2">
        <f>VLOOKUP($B14,$B$24:$G$80,4,FALSE)</f>
        <v>1.8770000000000002</v>
      </c>
      <c r="F14" s="2">
        <f>VLOOKUP($B14,$B$24:$G$80,5,FALSE)</f>
        <v>1.597</v>
      </c>
      <c r="G14" s="2">
        <f>VLOOKUP($B14,$B$24:$G$80,6,FALSE)</f>
        <v>1.304</v>
      </c>
      <c r="H14" s="2"/>
      <c r="I14" s="35">
        <f t="shared" ref="I14:I20" si="13">AVERAGE($C$6:$G$6)</f>
        <v>1.2820285714285715</v>
      </c>
      <c r="J14" s="35">
        <f t="shared" ref="J14:J20" si="14">AVERAGE($C$7:$G$7)</f>
        <v>1.595415288220551</v>
      </c>
      <c r="L14" s="2">
        <f>VLOOKUP($B14,$B$24:$P$80,11,FALSE)</f>
        <v>1.59</v>
      </c>
      <c r="M14" s="2">
        <f>VLOOKUP($B14,$B$24:$P$80,12,FALSE)</f>
        <v>2.024</v>
      </c>
      <c r="N14" s="2">
        <f>VLOOKUP($B14,$B$24:$P$80,13,FALSE)</f>
        <v>1.8709999999999998</v>
      </c>
      <c r="O14" s="2">
        <f t="shared" ref="O14:O20" si="15">VLOOKUP($B14,$B$24:$P$80,14,FALSE)</f>
        <v>1.673</v>
      </c>
      <c r="P14" s="2">
        <f t="shared" ref="P14:P20" si="16">VLOOKUP($B14,$B$24:$P$80,15,FALSE)</f>
        <v>0.96400000000000008</v>
      </c>
      <c r="R14" s="35">
        <f>AVERAGE($L$6:$P$6)</f>
        <v>1.2084000000000001</v>
      </c>
      <c r="S14" s="35">
        <f t="shared" ref="S14:S20" si="17">AVERAGE($L$7:$P$7)</f>
        <v>1.1000235338345863</v>
      </c>
      <c r="T14" s="36"/>
      <c r="U14" s="36"/>
      <c r="V14" s="42"/>
      <c r="W14" s="42"/>
      <c r="X14" s="42"/>
      <c r="Y14" s="42"/>
      <c r="Z14" s="42"/>
      <c r="AA14" s="42"/>
      <c r="AB14" s="36"/>
      <c r="AC14" s="36"/>
      <c r="AD14" s="42"/>
      <c r="AE14" s="42"/>
      <c r="AF14" s="42"/>
      <c r="AG14" s="42"/>
      <c r="AH14" s="42"/>
      <c r="AI14" s="42"/>
    </row>
    <row r="15" spans="2:68">
      <c r="B15" t="s">
        <v>6</v>
      </c>
      <c r="C15" s="2">
        <f t="shared" si="12"/>
        <v>1.8130000000000002</v>
      </c>
      <c r="D15" s="2">
        <f t="shared" ref="D15:D20" si="18">VLOOKUP($B15,$B$24:$G$80,3,FALSE)</f>
        <v>2.1220000000000003</v>
      </c>
      <c r="E15" s="2">
        <f t="shared" ref="E15:E20" si="19">VLOOKUP($B15,$B$24:$G$80,4,FALSE)</f>
        <v>1.4490000000000001</v>
      </c>
      <c r="F15" s="2">
        <f t="shared" ref="F15:F20" si="20">VLOOKUP($B15,$B$24:$G$80,5,FALSE)</f>
        <v>1.274</v>
      </c>
      <c r="G15" s="2">
        <f t="shared" ref="G15:G20" si="21">VLOOKUP($B15,$B$24:$G$80,6,FALSE)</f>
        <v>1.431</v>
      </c>
      <c r="H15" s="2"/>
      <c r="I15" s="35">
        <f t="shared" si="13"/>
        <v>1.2820285714285715</v>
      </c>
      <c r="J15" s="35">
        <f t="shared" si="14"/>
        <v>1.595415288220551</v>
      </c>
      <c r="K15" s="19"/>
      <c r="L15" s="2">
        <f t="shared" ref="L15:L20" si="22">VLOOKUP($B15,$B$24:$P$80,11,FALSE)</f>
        <v>1.32</v>
      </c>
      <c r="M15" s="2">
        <f t="shared" ref="M15:M20" si="23">VLOOKUP($B15,$B$24:$P$80,12,FALSE)</f>
        <v>1.7440000000000002</v>
      </c>
      <c r="N15" s="2">
        <f t="shared" ref="N15:N20" si="24">VLOOKUP($B15,$B$24:$P$80,13,FALSE)</f>
        <v>1.548</v>
      </c>
      <c r="O15" s="2">
        <f t="shared" si="15"/>
        <v>1.284</v>
      </c>
      <c r="P15" s="2">
        <f t="shared" si="16"/>
        <v>1.2149999999999999</v>
      </c>
      <c r="Q15" s="19"/>
      <c r="R15" s="35">
        <f t="shared" ref="R15:R18" si="25">AVERAGE($L$6:$P$6)</f>
        <v>1.2084000000000001</v>
      </c>
      <c r="S15" s="35">
        <f t="shared" si="17"/>
        <v>1.1000235338345863</v>
      </c>
      <c r="T15" s="36"/>
      <c r="U15" s="36"/>
      <c r="V15" s="42"/>
      <c r="W15" s="42"/>
      <c r="X15" s="42"/>
      <c r="Y15" s="42"/>
      <c r="Z15" s="42"/>
      <c r="AA15" s="42"/>
      <c r="AC15" s="36"/>
      <c r="AD15" s="42"/>
      <c r="AE15" s="42"/>
      <c r="AF15" s="42"/>
      <c r="AG15" s="42"/>
      <c r="AH15" s="42"/>
      <c r="AI15" s="42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</row>
    <row r="16" spans="2:68">
      <c r="B16" t="s">
        <v>8</v>
      </c>
      <c r="C16" s="2">
        <f t="shared" si="12"/>
        <v>0.74199999999999999</v>
      </c>
      <c r="D16" s="2">
        <f t="shared" si="18"/>
        <v>1.0780000000000001</v>
      </c>
      <c r="E16" s="2">
        <f t="shared" si="19"/>
        <v>1.1579999999999999</v>
      </c>
      <c r="F16" s="2">
        <f t="shared" si="20"/>
        <v>1.952</v>
      </c>
      <c r="G16" s="2">
        <f t="shared" si="21"/>
        <v>1.1060000000000001</v>
      </c>
      <c r="H16" s="2"/>
      <c r="I16" s="35">
        <f t="shared" si="13"/>
        <v>1.2820285714285715</v>
      </c>
      <c r="J16" s="35">
        <f t="shared" si="14"/>
        <v>1.595415288220551</v>
      </c>
      <c r="K16" s="19"/>
      <c r="L16" s="2">
        <f t="shared" si="22"/>
        <v>0.76900000000000013</v>
      </c>
      <c r="M16" s="2">
        <f t="shared" si="23"/>
        <v>0.78299999999999992</v>
      </c>
      <c r="N16" s="2">
        <f t="shared" si="24"/>
        <v>1.3460000000000001</v>
      </c>
      <c r="O16" s="2">
        <f t="shared" si="15"/>
        <v>1.4030000000000002</v>
      </c>
      <c r="P16" s="2">
        <f t="shared" si="16"/>
        <v>0.94</v>
      </c>
      <c r="R16" s="35">
        <f t="shared" si="25"/>
        <v>1.2084000000000001</v>
      </c>
      <c r="S16" s="35">
        <f t="shared" si="17"/>
        <v>1.1000235338345863</v>
      </c>
      <c r="T16" s="36"/>
      <c r="U16" s="36"/>
      <c r="V16" s="42"/>
      <c r="W16" s="42"/>
      <c r="X16" s="42"/>
      <c r="Y16" s="42"/>
      <c r="Z16" s="42"/>
      <c r="AA16" s="42"/>
      <c r="AC16" s="36"/>
      <c r="AD16" s="42"/>
      <c r="AE16" s="42"/>
      <c r="AF16" s="42"/>
      <c r="AG16" s="42"/>
      <c r="AH16" s="42"/>
      <c r="AI16" s="42"/>
    </row>
    <row r="17" spans="2:81">
      <c r="B17" t="s">
        <v>4</v>
      </c>
      <c r="C17" s="2">
        <f t="shared" si="12"/>
        <v>0.85</v>
      </c>
      <c r="D17" s="2">
        <f t="shared" si="18"/>
        <v>0.25600000000000001</v>
      </c>
      <c r="E17" s="2">
        <f t="shared" si="19"/>
        <v>0.623</v>
      </c>
      <c r="F17" s="2">
        <f t="shared" si="20"/>
        <v>0.68300000000000005</v>
      </c>
      <c r="G17" s="2">
        <f t="shared" si="21"/>
        <v>0.29299999999999998</v>
      </c>
      <c r="H17" s="2"/>
      <c r="I17" s="35">
        <f t="shared" si="13"/>
        <v>1.2820285714285715</v>
      </c>
      <c r="J17" s="35">
        <f t="shared" si="14"/>
        <v>1.595415288220551</v>
      </c>
      <c r="K17" s="19"/>
      <c r="L17" s="2">
        <f t="shared" si="22"/>
        <v>1.4079999999999999</v>
      </c>
      <c r="M17" s="2">
        <f t="shared" si="23"/>
        <v>1.1240000000000001</v>
      </c>
      <c r="N17" s="2">
        <f t="shared" si="24"/>
        <v>1.0999999999999999</v>
      </c>
      <c r="O17" s="2">
        <f t="shared" si="15"/>
        <v>0.89300000000000002</v>
      </c>
      <c r="P17" s="2">
        <f t="shared" si="16"/>
        <v>1.0660000000000001</v>
      </c>
      <c r="R17" s="35">
        <f t="shared" si="25"/>
        <v>1.2084000000000001</v>
      </c>
      <c r="S17" s="35">
        <f t="shared" si="17"/>
        <v>1.1000235338345863</v>
      </c>
    </row>
    <row r="18" spans="2:81">
      <c r="B18" t="s">
        <v>11</v>
      </c>
      <c r="C18" s="2">
        <f t="shared" si="12"/>
        <v>1.4129999999999998</v>
      </c>
      <c r="D18" s="2">
        <f t="shared" si="18"/>
        <v>1.5740000000000001</v>
      </c>
      <c r="E18" s="2">
        <f t="shared" si="19"/>
        <v>0.876</v>
      </c>
      <c r="F18" s="2">
        <f t="shared" si="20"/>
        <v>1.5010000000000001</v>
      </c>
      <c r="G18" s="2">
        <f t="shared" si="21"/>
        <v>1.4039999999999999</v>
      </c>
      <c r="H18" s="2"/>
      <c r="I18" s="35">
        <f t="shared" si="13"/>
        <v>1.2820285714285715</v>
      </c>
      <c r="J18" s="35">
        <f t="shared" si="14"/>
        <v>1.595415288220551</v>
      </c>
      <c r="L18" s="2">
        <f t="shared" si="22"/>
        <v>2.1019999999999999</v>
      </c>
      <c r="M18" s="2">
        <f t="shared" si="23"/>
        <v>0.86799999999999999</v>
      </c>
      <c r="N18" s="2">
        <f t="shared" si="24"/>
        <v>0.72500000000000009</v>
      </c>
      <c r="O18" s="2">
        <f t="shared" si="15"/>
        <v>1.0039999999999998</v>
      </c>
      <c r="P18" s="2">
        <f t="shared" si="16"/>
        <v>1.0730000000000002</v>
      </c>
      <c r="R18" s="35">
        <f t="shared" si="25"/>
        <v>1.2084000000000001</v>
      </c>
      <c r="S18" s="35">
        <f t="shared" si="17"/>
        <v>1.1000235338345863</v>
      </c>
    </row>
    <row r="19" spans="2:81">
      <c r="B19" t="s">
        <v>13</v>
      </c>
      <c r="C19" s="2">
        <f t="shared" si="12"/>
        <v>2.1680000000000001</v>
      </c>
      <c r="D19" s="2">
        <f t="shared" si="18"/>
        <v>0.78100000000000003</v>
      </c>
      <c r="E19" s="2">
        <f t="shared" si="19"/>
        <v>0.93900000000000006</v>
      </c>
      <c r="F19" s="2">
        <f t="shared" si="20"/>
        <v>0.94900000000000007</v>
      </c>
      <c r="G19" s="2">
        <f t="shared" si="21"/>
        <v>0.78900000000000003</v>
      </c>
      <c r="H19" s="2"/>
      <c r="I19" s="35">
        <f t="shared" si="13"/>
        <v>1.2820285714285715</v>
      </c>
      <c r="J19" s="35">
        <f t="shared" si="14"/>
        <v>1.595415288220551</v>
      </c>
      <c r="L19" s="2">
        <f t="shared" si="22"/>
        <v>0.874</v>
      </c>
      <c r="M19" s="2">
        <f t="shared" si="23"/>
        <v>0.29300000000000004</v>
      </c>
      <c r="N19" s="2">
        <f t="shared" si="24"/>
        <v>0.56000000000000005</v>
      </c>
      <c r="O19" s="2">
        <f t="shared" si="15"/>
        <v>0.34500000000000003</v>
      </c>
      <c r="P19" s="2">
        <f t="shared" si="16"/>
        <v>0.375</v>
      </c>
      <c r="R19" s="35">
        <f>AVERAGE($L$6:$P$6)</f>
        <v>1.2084000000000001</v>
      </c>
      <c r="S19" s="35">
        <f t="shared" si="17"/>
        <v>1.1000235338345863</v>
      </c>
    </row>
    <row r="20" spans="2:81">
      <c r="B20" t="s">
        <v>14</v>
      </c>
      <c r="C20" s="2">
        <f t="shared" si="12"/>
        <v>0.96500000000000008</v>
      </c>
      <c r="D20" s="2">
        <f t="shared" si="18"/>
        <v>1.3619999999999999</v>
      </c>
      <c r="E20" s="2">
        <f t="shared" si="19"/>
        <v>1.6040000000000001</v>
      </c>
      <c r="F20" s="2">
        <f t="shared" si="20"/>
        <v>1.4760000000000002</v>
      </c>
      <c r="G20" s="2">
        <f t="shared" si="21"/>
        <v>1.6459999999999999</v>
      </c>
      <c r="H20" s="2"/>
      <c r="I20" s="35">
        <f t="shared" si="13"/>
        <v>1.2820285714285715</v>
      </c>
      <c r="J20" s="35">
        <f t="shared" si="14"/>
        <v>1.595415288220551</v>
      </c>
      <c r="L20" s="2">
        <f t="shared" si="22"/>
        <v>1.8489999999999998</v>
      </c>
      <c r="M20" s="2">
        <f t="shared" si="23"/>
        <v>1.7289999999999999</v>
      </c>
      <c r="N20" s="2">
        <f t="shared" si="24"/>
        <v>1.698</v>
      </c>
      <c r="O20" s="2">
        <f t="shared" si="15"/>
        <v>1.6009999999999998</v>
      </c>
      <c r="P20" s="2">
        <f t="shared" si="16"/>
        <v>1.133</v>
      </c>
      <c r="R20" s="35">
        <f>AVERAGE($L$6:$P$6)</f>
        <v>1.2084000000000001</v>
      </c>
      <c r="S20" s="35">
        <f t="shared" si="17"/>
        <v>1.1000235338345863</v>
      </c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</row>
    <row r="21" spans="2:81" ht="15" thickBot="1">
      <c r="C21" s="27">
        <f>AVERAGE(C14:C20)</f>
        <v>1.4015714285714285</v>
      </c>
      <c r="D21" s="27">
        <f t="shared" ref="D21:G21" si="26">AVERAGE(D14:D20)</f>
        <v>1.304142857142857</v>
      </c>
      <c r="E21" s="27">
        <f t="shared" si="26"/>
        <v>1.218</v>
      </c>
      <c r="F21" s="27">
        <f t="shared" si="26"/>
        <v>1.3474285714285714</v>
      </c>
      <c r="G21" s="27">
        <f t="shared" si="26"/>
        <v>1.139</v>
      </c>
      <c r="H21" s="30"/>
      <c r="K21" s="2"/>
      <c r="L21" s="27">
        <f>AVERAGE(L14:L20)</f>
        <v>1.4160000000000001</v>
      </c>
      <c r="M21" s="27">
        <f t="shared" ref="M21:P21" si="27">AVERAGE(M14:M20)</f>
        <v>1.2235714285714288</v>
      </c>
      <c r="N21" s="27">
        <f t="shared" si="27"/>
        <v>1.264</v>
      </c>
      <c r="O21" s="27">
        <f t="shared" si="27"/>
        <v>1.1718571428571427</v>
      </c>
      <c r="P21" s="27">
        <f t="shared" si="27"/>
        <v>0.96657142857142853</v>
      </c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</row>
    <row r="22" spans="2:81" ht="15" thickTop="1"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</row>
    <row r="23" spans="2:81">
      <c r="B23" s="25" t="s">
        <v>126</v>
      </c>
      <c r="C23" s="23">
        <v>2021</v>
      </c>
      <c r="D23" s="23">
        <v>2020</v>
      </c>
      <c r="E23" s="23">
        <v>2019</v>
      </c>
      <c r="F23" s="23">
        <v>2018</v>
      </c>
      <c r="G23" s="23">
        <v>2017</v>
      </c>
      <c r="H23" s="23"/>
      <c r="I23" s="20"/>
      <c r="J23" s="20"/>
      <c r="L23" s="23">
        <v>2021</v>
      </c>
      <c r="M23" s="23">
        <v>2020</v>
      </c>
      <c r="N23" s="23">
        <v>2019</v>
      </c>
      <c r="O23" s="23">
        <v>2018</v>
      </c>
      <c r="P23" s="23">
        <v>2017</v>
      </c>
      <c r="R23" s="20"/>
      <c r="S23" s="20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</row>
    <row r="24" spans="2:81">
      <c r="B24" t="s">
        <v>19</v>
      </c>
      <c r="C24" s="2">
        <v>0.9820000000000001</v>
      </c>
      <c r="D24" s="2">
        <v>0.95000000000000018</v>
      </c>
      <c r="E24" s="2">
        <v>1.0740000000000001</v>
      </c>
      <c r="F24" s="2">
        <v>1.042</v>
      </c>
      <c r="G24" s="2">
        <v>0.80300000000000005</v>
      </c>
      <c r="H24" s="2"/>
      <c r="I24" s="20"/>
      <c r="J24" s="20"/>
      <c r="K24" s="20"/>
      <c r="L24" s="2">
        <v>1.149</v>
      </c>
      <c r="M24" s="2">
        <v>1.1800000000000002</v>
      </c>
      <c r="N24" s="2">
        <v>1.262</v>
      </c>
      <c r="O24" s="2">
        <v>1.3319999999999999</v>
      </c>
      <c r="P24" s="2">
        <v>1.1139999999999999</v>
      </c>
      <c r="R24" s="20"/>
      <c r="S24" s="20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</row>
    <row r="25" spans="2:81">
      <c r="B25" t="s">
        <v>52</v>
      </c>
      <c r="C25" s="2">
        <v>3.605</v>
      </c>
      <c r="D25" s="2">
        <v>6.7900000000000009</v>
      </c>
      <c r="E25" s="2">
        <v>7.3249999999999993</v>
      </c>
      <c r="F25" s="2">
        <v>7.5120000000000005</v>
      </c>
      <c r="G25" s="2">
        <v>7.6749999999999998</v>
      </c>
      <c r="H25" s="2"/>
      <c r="I25" s="20"/>
      <c r="J25" s="20"/>
      <c r="K25" s="20"/>
      <c r="L25" s="2">
        <v>1.774</v>
      </c>
      <c r="M25" s="2">
        <v>2.9279999999999999</v>
      </c>
      <c r="N25" s="2">
        <v>3.3930000000000002</v>
      </c>
      <c r="O25" s="2">
        <v>2.1969999999999996</v>
      </c>
      <c r="P25" s="2">
        <v>3.9509999999999992</v>
      </c>
      <c r="R25" s="20"/>
      <c r="S25" s="20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</row>
    <row r="26" spans="2:81">
      <c r="B26" t="s">
        <v>46</v>
      </c>
      <c r="C26" s="2">
        <v>2.383</v>
      </c>
      <c r="D26" s="2">
        <v>1.0739999999999998</v>
      </c>
      <c r="E26" s="2">
        <v>0.42100000000000004</v>
      </c>
      <c r="F26" s="2">
        <v>1.1659999999999999</v>
      </c>
      <c r="G26" s="2">
        <v>2.7379999999999995</v>
      </c>
      <c r="H26" s="2"/>
      <c r="I26" s="20"/>
      <c r="J26" s="20"/>
      <c r="K26" s="20"/>
      <c r="L26" s="2">
        <v>0.65700000000000003</v>
      </c>
      <c r="M26" s="2">
        <v>0.71399999999999997</v>
      </c>
      <c r="N26" s="2">
        <v>0.186</v>
      </c>
      <c r="O26" s="2">
        <v>0.60500000000000009</v>
      </c>
      <c r="P26" s="2">
        <v>2.3889999999999998</v>
      </c>
      <c r="R26" s="20"/>
      <c r="S26" s="20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</row>
    <row r="27" spans="2:81">
      <c r="B27" t="s">
        <v>1</v>
      </c>
      <c r="C27" s="2">
        <v>1.8599999999999999</v>
      </c>
      <c r="D27" s="2">
        <v>1.956</v>
      </c>
      <c r="E27" s="2">
        <v>1.8770000000000002</v>
      </c>
      <c r="F27" s="2">
        <v>1.597</v>
      </c>
      <c r="G27" s="2">
        <v>1.304</v>
      </c>
      <c r="H27" s="2"/>
      <c r="I27" s="20"/>
      <c r="J27" s="20"/>
      <c r="K27" s="20"/>
      <c r="L27" s="2">
        <v>1.59</v>
      </c>
      <c r="M27" s="2">
        <v>2.024</v>
      </c>
      <c r="N27" s="2">
        <v>1.8709999999999998</v>
      </c>
      <c r="O27" s="2">
        <v>1.673</v>
      </c>
      <c r="P27" s="2">
        <v>0.96400000000000008</v>
      </c>
      <c r="R27" s="20"/>
      <c r="S27" s="20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</row>
    <row r="28" spans="2:81">
      <c r="B28" t="s">
        <v>4</v>
      </c>
      <c r="C28" s="2">
        <v>0.85</v>
      </c>
      <c r="D28" s="2">
        <v>0.25600000000000001</v>
      </c>
      <c r="E28" s="2">
        <v>0.623</v>
      </c>
      <c r="F28" s="2">
        <v>0.68300000000000005</v>
      </c>
      <c r="G28" s="2">
        <v>0.29299999999999998</v>
      </c>
      <c r="H28" s="2"/>
      <c r="I28" s="20"/>
      <c r="J28" s="20" t="s">
        <v>128</v>
      </c>
      <c r="K28" s="20"/>
      <c r="L28" s="2">
        <v>1.4079999999999999</v>
      </c>
      <c r="M28" s="2">
        <v>1.1240000000000001</v>
      </c>
      <c r="N28" s="2">
        <v>1.0999999999999999</v>
      </c>
      <c r="O28" s="2">
        <v>0.89300000000000002</v>
      </c>
      <c r="P28" s="2">
        <v>1.0660000000000001</v>
      </c>
      <c r="R28" s="20"/>
      <c r="S28" s="20" t="s">
        <v>128</v>
      </c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</row>
    <row r="29" spans="2:81">
      <c r="B29" t="s">
        <v>28</v>
      </c>
      <c r="C29" s="2">
        <v>1.258</v>
      </c>
      <c r="D29" s="2">
        <v>0.997</v>
      </c>
      <c r="E29" s="2">
        <v>1.052</v>
      </c>
      <c r="F29" s="2">
        <v>1.4389999999999998</v>
      </c>
      <c r="G29" s="2">
        <v>1.04</v>
      </c>
      <c r="H29" s="2"/>
      <c r="I29" s="20"/>
      <c r="J29" s="20"/>
      <c r="K29" s="20"/>
      <c r="L29" s="2">
        <v>0.86499999999999999</v>
      </c>
      <c r="M29" s="2">
        <v>0.70299999999999996</v>
      </c>
      <c r="N29" s="2">
        <v>0.75199999999999989</v>
      </c>
      <c r="O29" s="2">
        <v>0.85099999999999998</v>
      </c>
      <c r="P29" s="2">
        <v>0.64300000000000002</v>
      </c>
      <c r="R29" s="20"/>
      <c r="S29" s="20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</row>
    <row r="30" spans="2:81">
      <c r="B30" t="s">
        <v>17</v>
      </c>
      <c r="C30" s="2">
        <v>2.5</v>
      </c>
      <c r="D30" s="2">
        <v>2.7320000000000002</v>
      </c>
      <c r="E30" s="2">
        <v>3.0060000000000002</v>
      </c>
      <c r="F30" s="2">
        <v>2.448</v>
      </c>
      <c r="G30" s="2">
        <v>3.1100000000000003</v>
      </c>
      <c r="H30" s="2"/>
      <c r="I30" s="20"/>
      <c r="J30" s="20"/>
      <c r="K30" s="20"/>
      <c r="L30" s="2">
        <v>1.7760000000000002</v>
      </c>
      <c r="M30" s="2">
        <v>2.1920000000000002</v>
      </c>
      <c r="N30" s="2">
        <v>2</v>
      </c>
      <c r="O30" s="2">
        <v>2.14</v>
      </c>
      <c r="P30" s="2">
        <v>2.0449999999999999</v>
      </c>
      <c r="R30" s="20"/>
      <c r="S30" s="20"/>
    </row>
    <row r="31" spans="2:81">
      <c r="B31" t="s">
        <v>63</v>
      </c>
      <c r="C31" s="2">
        <v>0.26300000000000001</v>
      </c>
      <c r="D31" s="2">
        <v>0.27400000000000002</v>
      </c>
      <c r="E31" s="2">
        <v>0.44599999999999995</v>
      </c>
      <c r="F31" s="2">
        <v>0.307</v>
      </c>
      <c r="G31" s="2">
        <v>0.128</v>
      </c>
      <c r="H31" s="2"/>
      <c r="I31" s="20"/>
      <c r="J31" s="20"/>
      <c r="K31" s="20"/>
      <c r="L31" s="2">
        <v>0.222</v>
      </c>
      <c r="M31" s="2">
        <v>0.2021</v>
      </c>
      <c r="N31" s="2">
        <v>0.48100000000000004</v>
      </c>
      <c r="O31" s="2">
        <v>0.69700000000000006</v>
      </c>
      <c r="P31" s="2">
        <v>8.299999999999999E-2</v>
      </c>
      <c r="R31" s="20"/>
      <c r="S31" s="20"/>
    </row>
    <row r="32" spans="2:81">
      <c r="B32" t="s">
        <v>65</v>
      </c>
      <c r="C32" s="2">
        <v>2.677</v>
      </c>
      <c r="D32" s="2">
        <v>5.8710000000000004</v>
      </c>
      <c r="E32" s="2">
        <v>6.9130000000000003</v>
      </c>
      <c r="F32" s="2">
        <v>12.516</v>
      </c>
      <c r="G32" s="2">
        <v>0.93799999999999994</v>
      </c>
      <c r="H32" s="2"/>
      <c r="I32" s="20"/>
      <c r="J32" s="20"/>
      <c r="K32" s="20"/>
      <c r="L32" s="2">
        <v>1.1439999999999999</v>
      </c>
      <c r="M32" s="2">
        <v>2.3279999999999998</v>
      </c>
      <c r="N32" s="2">
        <v>2.56</v>
      </c>
      <c r="O32" s="2">
        <v>4.49</v>
      </c>
      <c r="P32" s="2">
        <v>0.69100000000000006</v>
      </c>
      <c r="R32" s="20"/>
      <c r="S32" s="20"/>
    </row>
    <row r="33" spans="2:19">
      <c r="B33" t="s">
        <v>60</v>
      </c>
      <c r="C33" s="2">
        <v>1.9E-2</v>
      </c>
      <c r="D33" s="2">
        <v>3.1E-2</v>
      </c>
      <c r="E33" s="2">
        <v>2.5999999999999999E-2</v>
      </c>
      <c r="F33" s="2">
        <v>0.6</v>
      </c>
      <c r="G33" s="2">
        <v>9.2999999999999999E-2</v>
      </c>
      <c r="H33" s="2"/>
      <c r="I33" s="20"/>
      <c r="J33" s="20"/>
      <c r="K33" s="20"/>
      <c r="L33" s="2">
        <v>1.2E-2</v>
      </c>
      <c r="M33" s="2">
        <v>1.0000000000000002E-2</v>
      </c>
      <c r="N33" s="2">
        <v>8.7000000000000008E-2</v>
      </c>
      <c r="O33" s="2">
        <v>5.6000000000000001E-2</v>
      </c>
      <c r="P33" s="2">
        <v>7.0000000000000001E-3</v>
      </c>
      <c r="R33" s="20"/>
      <c r="S33" s="20"/>
    </row>
    <row r="34" spans="2:19">
      <c r="B34" t="s">
        <v>69</v>
      </c>
      <c r="C34" s="2">
        <v>0.64700000000000002</v>
      </c>
      <c r="D34" s="2">
        <v>3.5910000000000002</v>
      </c>
      <c r="E34" s="2">
        <v>1.8459999999999999</v>
      </c>
      <c r="F34" s="2">
        <v>1.627</v>
      </c>
      <c r="G34" s="2">
        <v>0.63</v>
      </c>
      <c r="H34" s="2"/>
      <c r="I34" s="20"/>
      <c r="J34" s="20"/>
      <c r="K34" s="20"/>
      <c r="L34" s="2">
        <v>0.20199999999999999</v>
      </c>
      <c r="M34" s="2">
        <v>1.2319999999999998</v>
      </c>
      <c r="N34" s="2">
        <v>0.72199999999999998</v>
      </c>
      <c r="O34" s="2">
        <v>0.48099999999999998</v>
      </c>
      <c r="P34" s="2">
        <v>0.20400000000000001</v>
      </c>
      <c r="R34" s="20"/>
      <c r="S34" s="20"/>
    </row>
    <row r="35" spans="2:19">
      <c r="B35" t="s">
        <v>22</v>
      </c>
      <c r="C35" s="2">
        <v>1.17</v>
      </c>
      <c r="D35" s="2">
        <v>1.3690000000000002</v>
      </c>
      <c r="E35" s="2">
        <v>1.3390000000000002</v>
      </c>
      <c r="F35" s="2">
        <v>1.3250000000000002</v>
      </c>
      <c r="G35" s="2">
        <v>0.97599999999999998</v>
      </c>
      <c r="H35" s="2"/>
      <c r="I35" s="20"/>
      <c r="J35" s="20"/>
      <c r="K35" s="20"/>
      <c r="L35" s="2">
        <v>1.1159999999999999</v>
      </c>
      <c r="M35" s="2">
        <v>1.0150000000000001</v>
      </c>
      <c r="N35" s="2">
        <v>1.05</v>
      </c>
      <c r="O35" s="2">
        <v>1.1550000000000002</v>
      </c>
      <c r="P35" s="2">
        <v>1.1160000000000001</v>
      </c>
      <c r="R35" s="20"/>
      <c r="S35" s="20"/>
    </row>
    <row r="36" spans="2:19">
      <c r="B36" t="s">
        <v>49</v>
      </c>
      <c r="C36" s="2">
        <v>0.64900000000000002</v>
      </c>
      <c r="D36" s="2">
        <v>0.71</v>
      </c>
      <c r="E36" s="2">
        <v>0.92099999999999993</v>
      </c>
      <c r="F36" s="2">
        <v>0.46199999999999997</v>
      </c>
      <c r="G36" s="2">
        <v>1.526</v>
      </c>
      <c r="H36" s="2"/>
      <c r="I36" s="20"/>
      <c r="J36" s="20"/>
      <c r="K36" s="20"/>
      <c r="L36" s="2">
        <v>1.1890000000000003</v>
      </c>
      <c r="M36" s="2">
        <v>1.3819999999999999</v>
      </c>
      <c r="N36" s="2">
        <v>1.5259999999999998</v>
      </c>
      <c r="O36" s="2">
        <v>1.1900000000000002</v>
      </c>
      <c r="P36" s="2">
        <v>2.1760000000000002</v>
      </c>
      <c r="R36" s="20"/>
      <c r="S36" s="20"/>
    </row>
    <row r="37" spans="2:19">
      <c r="B37" t="s">
        <v>24</v>
      </c>
      <c r="C37" s="2">
        <v>1.089</v>
      </c>
      <c r="D37" s="2">
        <v>1.4689999999999999</v>
      </c>
      <c r="E37" s="2">
        <v>1.7329999999999999</v>
      </c>
      <c r="F37" s="2">
        <v>1.8859999999999999</v>
      </c>
      <c r="G37" s="2">
        <v>1.345</v>
      </c>
      <c r="H37" s="2"/>
      <c r="I37" s="20"/>
      <c r="J37" s="20"/>
      <c r="K37" s="20"/>
      <c r="L37" s="2">
        <v>1.0209999999999999</v>
      </c>
      <c r="M37" s="2">
        <v>1.1789999999999998</v>
      </c>
      <c r="N37" s="2">
        <v>1.0249999999999999</v>
      </c>
      <c r="O37" s="2">
        <v>1.206</v>
      </c>
      <c r="P37" s="2">
        <v>0.91999999999999993</v>
      </c>
      <c r="R37" s="20"/>
      <c r="S37" s="20"/>
    </row>
    <row r="38" spans="2:19">
      <c r="B38" t="s">
        <v>23</v>
      </c>
      <c r="C38" s="2">
        <v>0.86199999999999999</v>
      </c>
      <c r="D38" s="2">
        <v>0.86099999999999999</v>
      </c>
      <c r="E38" s="2">
        <v>0.87500000000000011</v>
      </c>
      <c r="F38" s="2">
        <v>1.1080000000000001</v>
      </c>
      <c r="G38" s="2">
        <v>0.72500000000000009</v>
      </c>
      <c r="H38" s="2"/>
      <c r="I38" s="20"/>
      <c r="J38" s="20"/>
      <c r="K38" s="20"/>
      <c r="L38" s="2">
        <v>1.6800000000000002</v>
      </c>
      <c r="M38" s="2">
        <v>2.1110000000000002</v>
      </c>
      <c r="N38" s="2">
        <v>2.23</v>
      </c>
      <c r="O38" s="2">
        <v>2.2240000000000002</v>
      </c>
      <c r="P38" s="2">
        <v>1.698</v>
      </c>
      <c r="R38" s="20"/>
      <c r="S38" s="20"/>
    </row>
    <row r="39" spans="2:19">
      <c r="B39" t="s">
        <v>48</v>
      </c>
      <c r="C39" s="2">
        <v>2.6479999999999997</v>
      </c>
      <c r="D39" s="2">
        <v>1.458</v>
      </c>
      <c r="E39" s="2">
        <v>1.6519999999999999</v>
      </c>
      <c r="F39" s="2">
        <v>0.5</v>
      </c>
      <c r="G39" s="2">
        <v>1.5069999999999999</v>
      </c>
      <c r="H39" s="2"/>
      <c r="I39" s="20"/>
      <c r="J39" s="20"/>
      <c r="K39" s="20"/>
      <c r="L39" s="2">
        <v>1.3840000000000001</v>
      </c>
      <c r="M39" s="2">
        <v>0.90700000000000003</v>
      </c>
      <c r="N39" s="2">
        <v>0.81800000000000006</v>
      </c>
      <c r="O39" s="2">
        <v>0.19800000000000001</v>
      </c>
      <c r="P39" s="2">
        <v>0.83599999999999997</v>
      </c>
      <c r="R39" s="20"/>
      <c r="S39" s="20"/>
    </row>
    <row r="40" spans="2:19">
      <c r="B40" t="s">
        <v>13</v>
      </c>
      <c r="C40" s="2">
        <v>2.1680000000000001</v>
      </c>
      <c r="D40" s="2">
        <v>0.78100000000000003</v>
      </c>
      <c r="E40" s="2">
        <v>0.93900000000000006</v>
      </c>
      <c r="F40" s="2">
        <v>0.94900000000000007</v>
      </c>
      <c r="G40" s="2">
        <v>0.78900000000000003</v>
      </c>
      <c r="H40" s="2"/>
      <c r="I40" s="20"/>
      <c r="J40" s="20"/>
      <c r="K40" s="20"/>
      <c r="L40" s="2">
        <v>0.874</v>
      </c>
      <c r="M40" s="2">
        <v>0.29300000000000004</v>
      </c>
      <c r="N40" s="2">
        <v>0.56000000000000005</v>
      </c>
      <c r="O40" s="2">
        <v>0.34500000000000003</v>
      </c>
      <c r="P40" s="2">
        <v>0.375</v>
      </c>
      <c r="R40" s="20"/>
      <c r="S40" s="20"/>
    </row>
    <row r="41" spans="2:19">
      <c r="B41" t="s">
        <v>45</v>
      </c>
      <c r="C41" s="2">
        <v>0.30599999999999999</v>
      </c>
      <c r="D41" s="2">
        <v>0.20599999999999999</v>
      </c>
      <c r="E41" s="2">
        <v>0.35299999999999998</v>
      </c>
      <c r="F41" s="2">
        <v>0.16500000000000001</v>
      </c>
      <c r="G41" s="2">
        <v>0.34799999999999998</v>
      </c>
      <c r="H41" s="2"/>
      <c r="I41" s="20"/>
      <c r="J41" s="20"/>
      <c r="K41" s="20"/>
      <c r="L41" s="2">
        <v>0.15</v>
      </c>
      <c r="M41" s="2">
        <v>6.2E-2</v>
      </c>
      <c r="N41" s="2">
        <v>0.16599999999999998</v>
      </c>
      <c r="O41" s="2">
        <v>6.4000000000000001E-2</v>
      </c>
      <c r="P41" s="2">
        <v>0.104</v>
      </c>
      <c r="R41" s="20"/>
      <c r="S41" s="20"/>
    </row>
    <row r="42" spans="2:19">
      <c r="B42" t="s">
        <v>15</v>
      </c>
      <c r="C42" s="2">
        <v>2.0150000000000001</v>
      </c>
      <c r="D42" s="2">
        <v>1.2249999999999999</v>
      </c>
      <c r="E42" s="2">
        <v>1.2709999999999999</v>
      </c>
      <c r="F42" s="2">
        <v>1.821</v>
      </c>
      <c r="G42" s="2">
        <v>0.83000000000000007</v>
      </c>
      <c r="H42" s="2"/>
      <c r="I42" s="20"/>
      <c r="J42" s="20"/>
      <c r="K42" s="20"/>
      <c r="L42" s="2">
        <v>0.89500000000000002</v>
      </c>
      <c r="M42" s="2">
        <v>0.95200000000000007</v>
      </c>
      <c r="N42" s="2">
        <v>0.84199999999999997</v>
      </c>
      <c r="O42" s="2">
        <v>1.29</v>
      </c>
      <c r="P42" s="2">
        <v>0.56500000000000006</v>
      </c>
      <c r="R42" s="20"/>
      <c r="S42" s="20"/>
    </row>
    <row r="43" spans="2:19">
      <c r="B43" t="s">
        <v>9</v>
      </c>
      <c r="C43" s="2">
        <v>1.946</v>
      </c>
      <c r="D43" s="2">
        <v>1.266</v>
      </c>
      <c r="E43" s="2">
        <v>1.7870000000000001</v>
      </c>
      <c r="F43" s="2">
        <v>0.92300000000000004</v>
      </c>
      <c r="G43" s="2">
        <v>1.6920000000000002</v>
      </c>
      <c r="H43" s="2"/>
      <c r="I43" s="20"/>
      <c r="J43" s="20"/>
      <c r="K43" s="20"/>
      <c r="L43" s="2">
        <v>1.6290000000000002</v>
      </c>
      <c r="M43" s="2">
        <v>1.0039999999999998</v>
      </c>
      <c r="N43" s="2">
        <v>1.7809999999999999</v>
      </c>
      <c r="O43" s="2">
        <v>0.73399999999999999</v>
      </c>
      <c r="P43" s="2">
        <v>1.9240000000000002</v>
      </c>
      <c r="R43" s="20"/>
      <c r="S43" s="20"/>
    </row>
    <row r="44" spans="2:19">
      <c r="B44" t="s">
        <v>31</v>
      </c>
      <c r="C44" s="2">
        <v>0.127</v>
      </c>
      <c r="D44" s="2">
        <v>8.8000000000000009E-2</v>
      </c>
      <c r="E44" s="2">
        <v>0.54300000000000004</v>
      </c>
      <c r="F44" s="2">
        <v>0.17400000000000002</v>
      </c>
      <c r="G44" s="2">
        <v>0.11700000000000002</v>
      </c>
      <c r="H44" s="2"/>
      <c r="I44" s="20"/>
      <c r="J44" s="20"/>
      <c r="K44" s="20"/>
      <c r="L44" s="2">
        <v>0.186</v>
      </c>
      <c r="M44" s="2">
        <v>0.372</v>
      </c>
      <c r="N44" s="2">
        <v>1.3930000000000002</v>
      </c>
      <c r="O44" s="2">
        <v>0.14900000000000002</v>
      </c>
      <c r="P44" s="2">
        <v>0.18300000000000002</v>
      </c>
      <c r="R44" s="20"/>
      <c r="S44" s="20"/>
    </row>
    <row r="45" spans="2:19">
      <c r="B45" t="s">
        <v>10</v>
      </c>
      <c r="C45" s="2">
        <v>1.105</v>
      </c>
      <c r="D45" s="2">
        <v>1.482</v>
      </c>
      <c r="E45" s="2">
        <v>1.8859999999999995</v>
      </c>
      <c r="F45" s="2">
        <v>1.393</v>
      </c>
      <c r="G45" s="2">
        <v>1.647</v>
      </c>
      <c r="H45" s="2"/>
      <c r="I45" s="20"/>
      <c r="J45" s="20"/>
      <c r="K45" s="20"/>
      <c r="L45" s="2">
        <v>1.161</v>
      </c>
      <c r="M45" s="2">
        <v>0.98799999999999999</v>
      </c>
      <c r="N45" s="2">
        <v>1.0290000000000001</v>
      </c>
      <c r="O45" s="2">
        <v>1.4060000000000001</v>
      </c>
      <c r="P45" s="2">
        <v>1.3380000000000001</v>
      </c>
      <c r="R45" s="20"/>
      <c r="S45" s="20"/>
    </row>
    <row r="46" spans="2:19">
      <c r="B46" t="s">
        <v>74</v>
      </c>
      <c r="C46" s="2">
        <v>1.819</v>
      </c>
      <c r="D46" s="2">
        <v>0.63900000000000001</v>
      </c>
      <c r="E46" s="2">
        <v>5</v>
      </c>
      <c r="F46" s="2">
        <v>1.7250000000000001</v>
      </c>
      <c r="G46" s="2">
        <v>1.2</v>
      </c>
      <c r="H46" s="2"/>
      <c r="I46" s="20"/>
      <c r="J46" s="20"/>
      <c r="K46" s="20"/>
      <c r="L46" s="2">
        <v>1.266</v>
      </c>
      <c r="M46" s="2">
        <v>0.92500000000000004</v>
      </c>
      <c r="N46" s="2">
        <v>3.4439999999999995</v>
      </c>
      <c r="O46" s="2">
        <v>1.169</v>
      </c>
      <c r="P46" s="2">
        <v>0.99399999999999999</v>
      </c>
      <c r="R46" s="20"/>
      <c r="S46" s="20"/>
    </row>
    <row r="47" spans="2:19">
      <c r="B47" t="s">
        <v>14</v>
      </c>
      <c r="C47" s="2">
        <v>0.96500000000000008</v>
      </c>
      <c r="D47" s="2">
        <v>1.3619999999999999</v>
      </c>
      <c r="E47" s="2">
        <v>1.6040000000000001</v>
      </c>
      <c r="F47" s="2">
        <v>1.4760000000000002</v>
      </c>
      <c r="G47" s="2">
        <v>1.6459999999999999</v>
      </c>
      <c r="H47" s="2"/>
      <c r="I47" s="20"/>
      <c r="J47" s="20"/>
      <c r="K47" s="20"/>
      <c r="L47" s="2">
        <v>1.8489999999999998</v>
      </c>
      <c r="M47" s="2">
        <v>1.7289999999999999</v>
      </c>
      <c r="N47" s="2">
        <v>1.698</v>
      </c>
      <c r="O47" s="2">
        <v>1.6009999999999998</v>
      </c>
      <c r="P47" s="2">
        <v>1.133</v>
      </c>
      <c r="R47" s="20"/>
      <c r="S47" s="20"/>
    </row>
    <row r="48" spans="2:19">
      <c r="B48" t="s">
        <v>75</v>
      </c>
      <c r="C48" s="2">
        <v>5.1899999999999995</v>
      </c>
      <c r="D48" s="2">
        <v>3.2470000000000003</v>
      </c>
      <c r="E48" s="2">
        <v>2.4849999999999999</v>
      </c>
      <c r="F48" s="2">
        <v>2.6739999999999999</v>
      </c>
      <c r="G48" s="2">
        <v>4.3240000000000007</v>
      </c>
      <c r="H48" s="2"/>
      <c r="I48" s="20"/>
      <c r="J48" s="20"/>
      <c r="K48" s="20"/>
      <c r="L48" s="2">
        <v>2.1830000000000003</v>
      </c>
      <c r="M48" s="2">
        <v>1.2390000000000001</v>
      </c>
      <c r="N48" s="2">
        <v>1.177</v>
      </c>
      <c r="O48" s="2">
        <v>2.0939999999999999</v>
      </c>
      <c r="P48" s="2">
        <v>1.7669999999999999</v>
      </c>
      <c r="R48" s="20"/>
      <c r="S48" s="20"/>
    </row>
    <row r="49" spans="2:19">
      <c r="B49" t="s">
        <v>62</v>
      </c>
      <c r="C49" s="2">
        <v>1.7999999999999999E-2</v>
      </c>
      <c r="D49" s="2">
        <v>4.1000000000000002E-2</v>
      </c>
      <c r="E49" s="2">
        <v>0.02</v>
      </c>
      <c r="F49" s="2">
        <v>3.7000000000000005E-2</v>
      </c>
      <c r="G49" s="2"/>
      <c r="H49" s="2"/>
      <c r="I49" s="20"/>
      <c r="J49" s="20"/>
      <c r="K49" s="20"/>
      <c r="L49" s="2">
        <v>1.7000000000000001E-2</v>
      </c>
      <c r="M49" s="2">
        <v>0.09</v>
      </c>
      <c r="N49" s="2">
        <v>1.1020000000000001</v>
      </c>
      <c r="O49" s="2">
        <v>0.81</v>
      </c>
      <c r="P49" s="2"/>
      <c r="R49" s="20"/>
      <c r="S49" s="20"/>
    </row>
    <row r="50" spans="2:19">
      <c r="B50" t="s">
        <v>61</v>
      </c>
      <c r="C50" s="2">
        <v>8.0950000000000006</v>
      </c>
      <c r="D50" s="2">
        <v>5.6270000000000007</v>
      </c>
      <c r="E50" s="2">
        <v>1.0089999999999999</v>
      </c>
      <c r="F50" s="2">
        <v>2.923</v>
      </c>
      <c r="G50" s="2">
        <v>4.1319999999999997</v>
      </c>
      <c r="H50" s="2"/>
      <c r="I50" s="20"/>
      <c r="J50" s="20"/>
      <c r="K50" s="20"/>
      <c r="L50" s="2">
        <v>2.1139999999999999</v>
      </c>
      <c r="M50" s="2">
        <v>2.657</v>
      </c>
      <c r="N50" s="2">
        <v>0.68</v>
      </c>
      <c r="O50" s="2">
        <v>1.919</v>
      </c>
      <c r="P50" s="2">
        <v>1.5310000000000001</v>
      </c>
      <c r="R50" s="20"/>
      <c r="S50" s="20"/>
    </row>
    <row r="51" spans="2:19">
      <c r="B51" t="s">
        <v>79</v>
      </c>
      <c r="C51" s="2">
        <v>6.4979999999999993</v>
      </c>
      <c r="D51" s="2">
        <v>7.0459999999999994</v>
      </c>
      <c r="E51" s="2">
        <v>6.8269999999999991</v>
      </c>
      <c r="F51" s="2">
        <v>6.6440000000000001</v>
      </c>
      <c r="G51" s="2">
        <v>7.7399999999999993</v>
      </c>
      <c r="H51" s="2"/>
      <c r="I51" s="20"/>
      <c r="J51" s="20"/>
      <c r="K51" s="20"/>
      <c r="L51" s="2">
        <v>2.3590000000000004</v>
      </c>
      <c r="M51" s="2">
        <v>2.4929999999999994</v>
      </c>
      <c r="N51" s="2">
        <v>2.456</v>
      </c>
      <c r="O51" s="2">
        <v>2.1950000000000003</v>
      </c>
      <c r="P51" s="2">
        <v>2.3050000000000002</v>
      </c>
      <c r="R51" s="20"/>
      <c r="S51" s="20"/>
    </row>
    <row r="52" spans="2:19">
      <c r="B52" t="s">
        <v>78</v>
      </c>
      <c r="C52" s="2">
        <v>0.82600000000000007</v>
      </c>
      <c r="D52" s="2">
        <v>0.82699999999999996</v>
      </c>
      <c r="E52" s="2">
        <v>0.76800000000000002</v>
      </c>
      <c r="F52" s="2">
        <v>0.85000000000000009</v>
      </c>
      <c r="G52" s="2">
        <v>1.1110000000000002</v>
      </c>
      <c r="H52" s="2"/>
      <c r="I52" s="20"/>
      <c r="J52" s="20"/>
      <c r="K52" s="20"/>
      <c r="L52" s="2">
        <v>0.62300000000000011</v>
      </c>
      <c r="M52" s="2">
        <v>0.72099999999999997</v>
      </c>
      <c r="N52" s="2">
        <v>0.748</v>
      </c>
      <c r="O52" s="2">
        <v>0.78200000000000003</v>
      </c>
      <c r="P52" s="2">
        <v>0.73399999999999999</v>
      </c>
      <c r="R52" s="20"/>
      <c r="S52" s="20"/>
    </row>
    <row r="53" spans="2:19">
      <c r="B53" t="s">
        <v>0</v>
      </c>
      <c r="C53" s="2">
        <v>1.7749999999999997</v>
      </c>
      <c r="D53" s="2">
        <v>1.8089999999999999</v>
      </c>
      <c r="E53" s="2">
        <v>1.5229999999999999</v>
      </c>
      <c r="F53" s="2">
        <v>2.6559999999999997</v>
      </c>
      <c r="G53" s="2">
        <v>1.5369999999999999</v>
      </c>
      <c r="H53" s="2"/>
      <c r="I53" s="20"/>
      <c r="J53" s="20"/>
      <c r="K53" s="20"/>
      <c r="L53" s="2">
        <v>0.69800000000000006</v>
      </c>
      <c r="M53" s="2">
        <v>1.097</v>
      </c>
      <c r="N53" s="2">
        <v>0.61099999999999999</v>
      </c>
      <c r="O53" s="2">
        <v>0.88300000000000001</v>
      </c>
      <c r="P53" s="2">
        <v>1.0519999999999998</v>
      </c>
      <c r="R53" s="20"/>
      <c r="S53" s="20"/>
    </row>
    <row r="54" spans="2:19">
      <c r="B54" t="s">
        <v>11</v>
      </c>
      <c r="C54" s="2">
        <v>1.4129999999999998</v>
      </c>
      <c r="D54" s="2">
        <v>1.5740000000000001</v>
      </c>
      <c r="E54" s="2">
        <v>0.876</v>
      </c>
      <c r="F54" s="2">
        <v>1.5010000000000001</v>
      </c>
      <c r="G54" s="2">
        <v>1.4039999999999999</v>
      </c>
      <c r="H54" s="2"/>
      <c r="I54" s="20"/>
      <c r="J54" s="20"/>
      <c r="K54" s="20"/>
      <c r="L54" s="2">
        <v>2.1019999999999999</v>
      </c>
      <c r="M54" s="2">
        <v>0.86799999999999999</v>
      </c>
      <c r="N54" s="2">
        <v>0.72500000000000009</v>
      </c>
      <c r="O54" s="2">
        <v>1.0039999999999998</v>
      </c>
      <c r="P54" s="2">
        <v>1.0730000000000002</v>
      </c>
      <c r="R54" s="20"/>
      <c r="S54" s="20"/>
    </row>
    <row r="55" spans="2:19">
      <c r="B55" t="s">
        <v>32</v>
      </c>
      <c r="C55" s="2">
        <v>0.56900000000000006</v>
      </c>
      <c r="D55" s="2">
        <v>0.53100000000000003</v>
      </c>
      <c r="E55" s="2">
        <v>1.016</v>
      </c>
      <c r="F55" s="2">
        <v>0.69600000000000006</v>
      </c>
      <c r="G55" s="2">
        <v>0.91700000000000004</v>
      </c>
      <c r="H55" s="2"/>
      <c r="I55" s="20"/>
      <c r="J55" s="20"/>
      <c r="K55" s="20"/>
      <c r="L55" s="2">
        <v>0.70700000000000007</v>
      </c>
      <c r="M55" s="2">
        <v>0.91900000000000004</v>
      </c>
      <c r="N55" s="2">
        <v>1.0470000000000002</v>
      </c>
      <c r="O55" s="2">
        <v>0.97099999999999997</v>
      </c>
      <c r="P55" s="2">
        <v>1.0269999999999999</v>
      </c>
      <c r="R55" s="20"/>
      <c r="S55" s="20"/>
    </row>
    <row r="56" spans="2:19">
      <c r="B56" t="s">
        <v>71</v>
      </c>
      <c r="C56" s="2">
        <v>0.98699999999999999</v>
      </c>
      <c r="D56" s="2">
        <v>4.6659999999999995</v>
      </c>
      <c r="E56" s="2">
        <v>0.7599999999999999</v>
      </c>
      <c r="F56" s="2">
        <v>0.32400000000000001</v>
      </c>
      <c r="G56" s="2">
        <v>0.31900000000000001</v>
      </c>
      <c r="H56" s="2"/>
      <c r="I56" s="20"/>
      <c r="J56" s="20"/>
      <c r="K56" s="20"/>
      <c r="L56" s="2">
        <v>0.60200000000000009</v>
      </c>
      <c r="M56" s="2">
        <v>1.5309999999999999</v>
      </c>
      <c r="N56" s="2">
        <v>0.68400000000000005</v>
      </c>
      <c r="O56" s="2">
        <v>0.122</v>
      </c>
      <c r="P56" s="2">
        <v>0.17400000000000002</v>
      </c>
      <c r="R56" s="20"/>
      <c r="S56" s="20"/>
    </row>
    <row r="57" spans="2:19">
      <c r="B57" t="s">
        <v>5</v>
      </c>
      <c r="C57" s="2">
        <v>2.62</v>
      </c>
      <c r="D57" s="2">
        <v>5.7830000000000013</v>
      </c>
      <c r="E57" s="2">
        <v>1.29</v>
      </c>
      <c r="F57" s="2">
        <v>2.819</v>
      </c>
      <c r="G57" s="2">
        <v>1.4569999999999999</v>
      </c>
      <c r="H57" s="2"/>
      <c r="I57" s="20"/>
      <c r="J57" s="20"/>
      <c r="K57" s="20"/>
      <c r="L57" s="2">
        <v>1.4809999999999999</v>
      </c>
      <c r="M57" s="2">
        <v>1.3959999999999999</v>
      </c>
      <c r="N57" s="2">
        <v>0.66099999999999992</v>
      </c>
      <c r="O57" s="2">
        <v>1.5019999999999998</v>
      </c>
      <c r="P57" s="2">
        <v>0.82700000000000007</v>
      </c>
      <c r="R57" s="20"/>
      <c r="S57" s="20"/>
    </row>
    <row r="58" spans="2:19">
      <c r="B58" t="s">
        <v>16</v>
      </c>
      <c r="C58" s="2">
        <v>0.82799999999999996</v>
      </c>
      <c r="D58" s="2">
        <v>0.8570000000000001</v>
      </c>
      <c r="E58" s="2">
        <v>0.79700000000000004</v>
      </c>
      <c r="F58" s="2">
        <v>0.82299999999999995</v>
      </c>
      <c r="G58" s="2">
        <v>0.92800000000000005</v>
      </c>
      <c r="H58" s="2"/>
      <c r="I58" s="20"/>
      <c r="J58" s="20"/>
      <c r="K58" s="20"/>
      <c r="L58" s="2">
        <v>0.84700000000000009</v>
      </c>
      <c r="M58" s="2">
        <v>1.0500000000000003</v>
      </c>
      <c r="N58" s="2">
        <v>1.141</v>
      </c>
      <c r="O58" s="2">
        <v>1.397</v>
      </c>
      <c r="P58" s="2">
        <v>1</v>
      </c>
      <c r="R58" s="20"/>
      <c r="S58" s="20"/>
    </row>
    <row r="59" spans="2:19">
      <c r="B59" t="s">
        <v>30</v>
      </c>
      <c r="C59" s="2">
        <v>0.75700000000000012</v>
      </c>
      <c r="D59" s="2">
        <v>1.5249999999999999</v>
      </c>
      <c r="E59" s="2">
        <v>0.32899999999999996</v>
      </c>
      <c r="F59" s="2">
        <v>0.74500000000000011</v>
      </c>
      <c r="G59" s="2">
        <v>0.61099999999999999</v>
      </c>
      <c r="H59" s="2"/>
      <c r="I59" s="20"/>
      <c r="J59" s="20"/>
      <c r="K59" s="20"/>
      <c r="L59" s="2">
        <v>0.57300000000000006</v>
      </c>
      <c r="M59" s="2">
        <v>1.1440000000000001</v>
      </c>
      <c r="N59" s="2">
        <v>0.57900000000000007</v>
      </c>
      <c r="O59" s="2">
        <v>0.83200000000000007</v>
      </c>
      <c r="P59" s="2">
        <v>0.48500000000000004</v>
      </c>
      <c r="R59" s="20"/>
      <c r="S59" s="20"/>
    </row>
    <row r="60" spans="2:19">
      <c r="B60" t="s">
        <v>35</v>
      </c>
      <c r="C60" s="2">
        <v>0.629</v>
      </c>
      <c r="D60" s="2">
        <v>0.97599999999999998</v>
      </c>
      <c r="E60" s="2">
        <v>0.78200000000000003</v>
      </c>
      <c r="F60" s="2">
        <v>0.66100000000000003</v>
      </c>
      <c r="G60" s="2">
        <v>0.37600000000000011</v>
      </c>
      <c r="H60" s="2"/>
      <c r="I60" s="20"/>
      <c r="J60" s="20"/>
      <c r="K60" s="20"/>
      <c r="L60" s="2">
        <v>0.52700000000000002</v>
      </c>
      <c r="M60" s="2">
        <v>0.52600000000000002</v>
      </c>
      <c r="N60" s="2">
        <v>0.70399999999999996</v>
      </c>
      <c r="O60" s="2">
        <v>0.78400000000000003</v>
      </c>
      <c r="P60" s="2">
        <v>0.47100000000000003</v>
      </c>
      <c r="R60" s="20"/>
      <c r="S60" s="20"/>
    </row>
    <row r="61" spans="2:19">
      <c r="B61" t="s">
        <v>50</v>
      </c>
      <c r="C61" s="2">
        <v>1.9949999999999999</v>
      </c>
      <c r="D61" s="2">
        <v>2.1519999999999997</v>
      </c>
      <c r="E61" s="2">
        <v>2.0270000000000001</v>
      </c>
      <c r="F61" s="2">
        <v>1.982</v>
      </c>
      <c r="G61" s="2">
        <v>1.3690000000000002</v>
      </c>
      <c r="H61" s="2"/>
      <c r="I61" s="20"/>
      <c r="J61" s="20"/>
      <c r="K61" s="20"/>
      <c r="L61" s="2">
        <v>1.7990000000000002</v>
      </c>
      <c r="M61" s="2">
        <v>2.0150000000000001</v>
      </c>
      <c r="N61" s="2">
        <v>1.6260000000000001</v>
      </c>
      <c r="O61" s="2">
        <v>1.653</v>
      </c>
      <c r="P61" s="2">
        <v>1.5449999999999999</v>
      </c>
      <c r="R61" s="20"/>
      <c r="S61" s="20"/>
    </row>
    <row r="62" spans="2:19">
      <c r="B62" t="s">
        <v>3</v>
      </c>
      <c r="C62" s="2">
        <v>1.0209999999999999</v>
      </c>
      <c r="D62" s="2">
        <v>0.7350000000000001</v>
      </c>
      <c r="E62" s="2">
        <v>0.503</v>
      </c>
      <c r="F62" s="2">
        <v>0.76400000000000001</v>
      </c>
      <c r="G62" s="2">
        <v>0.502</v>
      </c>
      <c r="H62" s="2"/>
      <c r="I62" s="20"/>
      <c r="J62" s="20"/>
      <c r="K62" s="20"/>
      <c r="L62" s="2">
        <v>1.2529999999999999</v>
      </c>
      <c r="M62" s="2">
        <v>0.51900000000000002</v>
      </c>
      <c r="N62" s="2">
        <v>0.38500000000000001</v>
      </c>
      <c r="O62" s="2">
        <v>0.48299999999999993</v>
      </c>
      <c r="P62" s="2">
        <v>0.87600000000000011</v>
      </c>
      <c r="R62" s="20"/>
      <c r="S62" s="20"/>
    </row>
    <row r="63" spans="2:19">
      <c r="B63" t="s">
        <v>8</v>
      </c>
      <c r="C63" s="2">
        <v>0.74199999999999999</v>
      </c>
      <c r="D63" s="2">
        <v>1.0780000000000001</v>
      </c>
      <c r="E63" s="2">
        <v>1.1579999999999999</v>
      </c>
      <c r="F63" s="2">
        <v>1.952</v>
      </c>
      <c r="G63" s="2">
        <v>1.1060000000000001</v>
      </c>
      <c r="H63" s="2"/>
      <c r="I63" s="20"/>
      <c r="J63" s="20"/>
      <c r="K63" s="20"/>
      <c r="L63" s="2">
        <v>0.76900000000000013</v>
      </c>
      <c r="M63" s="2">
        <v>0.78299999999999992</v>
      </c>
      <c r="N63" s="2">
        <v>1.3460000000000001</v>
      </c>
      <c r="O63" s="2">
        <v>1.4030000000000002</v>
      </c>
      <c r="P63" s="2">
        <v>0.94</v>
      </c>
      <c r="R63" s="20"/>
      <c r="S63" s="20"/>
    </row>
    <row r="64" spans="2:19">
      <c r="B64" t="s">
        <v>72</v>
      </c>
      <c r="C64" s="2">
        <v>1.8560000000000001</v>
      </c>
      <c r="D64" s="2">
        <v>5.585</v>
      </c>
      <c r="E64" s="2">
        <v>2.867</v>
      </c>
      <c r="F64" s="2">
        <v>4.7249999999999996</v>
      </c>
      <c r="G64" s="2">
        <v>3.4260000000000002</v>
      </c>
      <c r="H64" s="2"/>
      <c r="I64" s="20"/>
      <c r="J64" s="20"/>
      <c r="K64" s="20"/>
      <c r="L64" s="2">
        <v>1.419</v>
      </c>
      <c r="M64" s="2">
        <v>1.2569999999999999</v>
      </c>
      <c r="N64" s="2">
        <v>1.633</v>
      </c>
      <c r="O64" s="2">
        <v>1.4710000000000001</v>
      </c>
      <c r="P64" s="2">
        <v>1.5569999999999999</v>
      </c>
      <c r="R64" s="20"/>
      <c r="S64" s="20"/>
    </row>
    <row r="65" spans="2:19">
      <c r="B65" t="s">
        <v>26</v>
      </c>
      <c r="C65" s="2">
        <v>0.83699999999999997</v>
      </c>
      <c r="D65" s="2">
        <v>0.6090000000000001</v>
      </c>
      <c r="E65" s="2">
        <v>0.74099999999999999</v>
      </c>
      <c r="F65" s="2">
        <v>0.625</v>
      </c>
      <c r="G65" s="2">
        <v>0.498</v>
      </c>
      <c r="H65" s="2"/>
      <c r="I65" s="20"/>
      <c r="J65" s="20"/>
      <c r="K65" s="20"/>
      <c r="L65" s="2">
        <v>1.1970000000000001</v>
      </c>
      <c r="M65" s="2">
        <v>0.8520000000000002</v>
      </c>
      <c r="N65" s="2">
        <v>1.1929999999999998</v>
      </c>
      <c r="O65" s="2">
        <v>0.80200000000000005</v>
      </c>
      <c r="P65" s="2">
        <v>0.79400000000000004</v>
      </c>
      <c r="R65" s="20"/>
      <c r="S65" s="20"/>
    </row>
    <row r="66" spans="2:19">
      <c r="B66" t="s">
        <v>67</v>
      </c>
      <c r="C66" s="2">
        <v>1.7470000000000001</v>
      </c>
      <c r="D66" s="2">
        <v>1.006</v>
      </c>
      <c r="E66" s="2">
        <v>0.32700000000000001</v>
      </c>
      <c r="F66" s="2">
        <v>0.29500000000000004</v>
      </c>
      <c r="G66" s="2">
        <v>0.31600000000000006</v>
      </c>
      <c r="H66" s="2"/>
      <c r="I66" s="20"/>
      <c r="J66" s="20"/>
      <c r="K66" s="20"/>
      <c r="L66" s="2">
        <v>0.91500000000000015</v>
      </c>
      <c r="M66" s="2">
        <v>0.75200000000000011</v>
      </c>
      <c r="N66" s="2">
        <v>0.38500000000000006</v>
      </c>
      <c r="O66" s="2">
        <v>0.16400000000000003</v>
      </c>
      <c r="P66" s="2">
        <v>0.44500000000000001</v>
      </c>
      <c r="R66" s="20"/>
      <c r="S66" s="20"/>
    </row>
    <row r="67" spans="2:19">
      <c r="B67" t="s">
        <v>27</v>
      </c>
      <c r="C67" s="2">
        <v>0.56700000000000006</v>
      </c>
      <c r="D67" s="2">
        <v>1.4560000000000002</v>
      </c>
      <c r="E67" s="2">
        <v>0.98299999999999998</v>
      </c>
      <c r="F67" s="2">
        <v>1.34</v>
      </c>
      <c r="G67" s="2">
        <v>0.72600000000000009</v>
      </c>
      <c r="H67" s="2"/>
      <c r="I67" s="20"/>
      <c r="J67" s="20"/>
      <c r="K67" s="20"/>
      <c r="L67" s="2">
        <v>0.69500000000000006</v>
      </c>
      <c r="M67" s="2">
        <v>1.5009999999999999</v>
      </c>
      <c r="N67" s="2">
        <v>1.0880000000000001</v>
      </c>
      <c r="O67" s="2">
        <v>1.288</v>
      </c>
      <c r="P67" s="2">
        <v>0.9820000000000001</v>
      </c>
      <c r="R67" s="20"/>
      <c r="S67" s="20"/>
    </row>
    <row r="68" spans="2:19">
      <c r="B68" t="s">
        <v>73</v>
      </c>
      <c r="C68" s="2">
        <v>3.3590000000000004</v>
      </c>
      <c r="D68" s="2">
        <v>0.56400000000000006</v>
      </c>
      <c r="E68" s="2">
        <v>7.5290000000000008</v>
      </c>
      <c r="F68" s="2">
        <v>0.52899999999999991</v>
      </c>
      <c r="G68" s="2">
        <v>0.94700000000000006</v>
      </c>
      <c r="H68" s="2"/>
      <c r="I68" s="20"/>
      <c r="J68" s="20"/>
      <c r="K68" s="20"/>
      <c r="L68" s="2">
        <v>1.391</v>
      </c>
      <c r="M68" s="2">
        <v>0.53300000000000003</v>
      </c>
      <c r="N68" s="2">
        <v>1.345</v>
      </c>
      <c r="O68" s="2">
        <v>0.24199999999999999</v>
      </c>
      <c r="P68" s="2">
        <v>0.61499999999999999</v>
      </c>
      <c r="R68" s="20"/>
      <c r="S68" s="20"/>
    </row>
    <row r="69" spans="2:19">
      <c r="B69" t="s">
        <v>6</v>
      </c>
      <c r="C69" s="2">
        <v>1.8130000000000002</v>
      </c>
      <c r="D69" s="2">
        <v>2.1220000000000003</v>
      </c>
      <c r="E69" s="2">
        <v>1.4490000000000001</v>
      </c>
      <c r="F69" s="2">
        <v>1.274</v>
      </c>
      <c r="G69" s="2">
        <v>1.431</v>
      </c>
      <c r="H69" s="2"/>
      <c r="I69" s="20"/>
      <c r="J69" s="20"/>
      <c r="K69" s="20"/>
      <c r="L69" s="2">
        <v>1.32</v>
      </c>
      <c r="M69" s="2">
        <v>1.7440000000000002</v>
      </c>
      <c r="N69" s="2">
        <v>1.548</v>
      </c>
      <c r="O69" s="2">
        <v>1.284</v>
      </c>
      <c r="P69" s="2">
        <v>1.2149999999999999</v>
      </c>
      <c r="Q69" s="19"/>
      <c r="R69" s="20"/>
      <c r="S69" s="20"/>
    </row>
    <row r="70" spans="2:19">
      <c r="B70" t="s">
        <v>64</v>
      </c>
      <c r="C70" s="2">
        <v>0.376</v>
      </c>
      <c r="D70" s="2">
        <v>0.57800000000000007</v>
      </c>
      <c r="E70" s="2">
        <v>0.46299999999999997</v>
      </c>
      <c r="F70" s="2">
        <v>1.7750000000000001</v>
      </c>
      <c r="G70" s="2">
        <v>0.44300000000000006</v>
      </c>
      <c r="H70" s="2"/>
      <c r="I70" s="20"/>
      <c r="J70" s="20"/>
      <c r="K70" s="20"/>
      <c r="L70" s="2">
        <v>0.156</v>
      </c>
      <c r="M70" s="2">
        <v>0.38600000000000001</v>
      </c>
      <c r="N70" s="2">
        <v>0.22999999999999998</v>
      </c>
      <c r="O70" s="2">
        <v>0.81599999999999995</v>
      </c>
      <c r="P70" s="2">
        <v>0.187</v>
      </c>
      <c r="R70" s="20"/>
      <c r="S70" s="20"/>
    </row>
    <row r="71" spans="2:19">
      <c r="B71" t="s">
        <v>68</v>
      </c>
      <c r="C71" s="2">
        <v>0.28500000000000003</v>
      </c>
      <c r="D71" s="2">
        <v>0.11899999999999999</v>
      </c>
      <c r="E71" s="2">
        <v>1.4279999999999999</v>
      </c>
      <c r="F71" s="2">
        <v>0.45400000000000001</v>
      </c>
      <c r="G71" s="2">
        <v>0.45099999999999996</v>
      </c>
      <c r="H71" s="2"/>
      <c r="I71" s="20"/>
      <c r="J71" s="20"/>
      <c r="K71" s="20"/>
      <c r="L71" s="2">
        <v>9.5000000000000001E-2</v>
      </c>
      <c r="M71" s="2">
        <v>8.1000000000000003E-2</v>
      </c>
      <c r="N71" s="2">
        <v>0.72</v>
      </c>
      <c r="O71" s="2">
        <v>0.26100000000000001</v>
      </c>
      <c r="P71" s="2">
        <v>0.29099999999999998</v>
      </c>
      <c r="R71" s="20"/>
      <c r="S71" s="20"/>
    </row>
    <row r="72" spans="2:19">
      <c r="B72" t="s">
        <v>76</v>
      </c>
      <c r="C72" s="2">
        <v>0.77899999999999991</v>
      </c>
      <c r="D72" s="2">
        <v>1.34</v>
      </c>
      <c r="E72" s="2">
        <v>0.84799999999999998</v>
      </c>
      <c r="F72" s="2">
        <v>1.407</v>
      </c>
      <c r="G72" s="2">
        <v>1.4610000000000001</v>
      </c>
      <c r="H72" s="2"/>
      <c r="I72" s="20"/>
      <c r="J72" s="20"/>
      <c r="K72" s="20"/>
      <c r="L72" s="2">
        <v>0.39200000000000002</v>
      </c>
      <c r="M72" s="2">
        <v>1.1420000000000001</v>
      </c>
      <c r="N72" s="2">
        <v>0.46799999999999997</v>
      </c>
      <c r="O72" s="2">
        <v>0.77500000000000002</v>
      </c>
      <c r="P72" s="2">
        <v>1.335</v>
      </c>
      <c r="R72" s="20"/>
      <c r="S72" s="20"/>
    </row>
    <row r="73" spans="2:19">
      <c r="B73" t="s">
        <v>33</v>
      </c>
      <c r="C73" s="2">
        <v>1.2789999999999999</v>
      </c>
      <c r="D73" s="2">
        <v>0.749</v>
      </c>
      <c r="E73" s="2">
        <v>1.407</v>
      </c>
      <c r="F73" s="2">
        <v>2.12</v>
      </c>
      <c r="G73" s="2">
        <v>1.8480000000000003</v>
      </c>
      <c r="H73" s="2"/>
      <c r="I73" s="20"/>
      <c r="J73" s="20"/>
      <c r="K73" s="20"/>
      <c r="L73" s="2">
        <v>1.9550000000000003</v>
      </c>
      <c r="M73" s="2">
        <v>1.8440000000000001</v>
      </c>
      <c r="N73" s="2">
        <v>2.2470000000000003</v>
      </c>
      <c r="O73" s="2">
        <v>2.6050000000000004</v>
      </c>
      <c r="P73" s="2">
        <v>2.9359999999999999</v>
      </c>
      <c r="Q73" s="19"/>
      <c r="R73" s="20"/>
      <c r="S73" s="20"/>
    </row>
    <row r="74" spans="2:19">
      <c r="B74" t="s">
        <v>70</v>
      </c>
      <c r="C74" s="2">
        <v>0.52500000000000002</v>
      </c>
      <c r="D74" s="2">
        <v>1.696</v>
      </c>
      <c r="E74" s="2">
        <v>0.95600000000000007</v>
      </c>
      <c r="F74" s="2">
        <v>1.825</v>
      </c>
      <c r="G74" s="2">
        <v>1.1400000000000001</v>
      </c>
      <c r="H74" s="2"/>
      <c r="I74" s="20"/>
      <c r="J74" s="20"/>
      <c r="K74" s="20"/>
      <c r="L74" s="2">
        <v>0.36700000000000005</v>
      </c>
      <c r="M74" s="2">
        <v>1.018</v>
      </c>
      <c r="N74" s="2">
        <v>0.56500000000000006</v>
      </c>
      <c r="O74" s="2">
        <v>2.2839999999999998</v>
      </c>
      <c r="P74" s="2">
        <v>1.1029999999999998</v>
      </c>
      <c r="R74" s="20"/>
      <c r="S74" s="20"/>
    </row>
    <row r="75" spans="2:19">
      <c r="B75" t="s">
        <v>77</v>
      </c>
      <c r="C75" s="2">
        <v>0.97500000000000009</v>
      </c>
      <c r="D75" s="2">
        <v>0.90500000000000003</v>
      </c>
      <c r="E75" s="2">
        <v>0.72800000000000009</v>
      </c>
      <c r="F75" s="2">
        <v>0.80900000000000005</v>
      </c>
      <c r="G75" s="2">
        <v>0.91</v>
      </c>
      <c r="H75" s="2"/>
      <c r="I75" s="20"/>
      <c r="J75" s="20"/>
      <c r="K75" s="20"/>
      <c r="L75" s="2">
        <v>1.46</v>
      </c>
      <c r="M75" s="2">
        <v>1.425</v>
      </c>
      <c r="N75" s="2">
        <v>1.087</v>
      </c>
      <c r="O75" s="2">
        <v>1.137</v>
      </c>
      <c r="P75" s="2">
        <v>1.179</v>
      </c>
      <c r="R75" s="20"/>
      <c r="S75" s="20"/>
    </row>
    <row r="76" spans="2:19">
      <c r="B76" t="s">
        <v>47</v>
      </c>
      <c r="C76" s="2">
        <v>1.23</v>
      </c>
      <c r="D76" s="2">
        <v>2.86</v>
      </c>
      <c r="E76" s="2">
        <v>1.389</v>
      </c>
      <c r="F76" s="2">
        <v>0.78300000000000003</v>
      </c>
      <c r="G76" s="2">
        <v>0.44799999999999995</v>
      </c>
      <c r="H76" s="2"/>
      <c r="I76" s="20"/>
      <c r="J76" s="20"/>
      <c r="K76" s="20"/>
      <c r="L76" s="2">
        <v>0.63200000000000001</v>
      </c>
      <c r="M76" s="2">
        <v>2.3889999999999998</v>
      </c>
      <c r="N76" s="2">
        <v>0.61499999999999999</v>
      </c>
      <c r="O76" s="2">
        <v>0.61900000000000011</v>
      </c>
      <c r="P76" s="2">
        <v>0.45699999999999996</v>
      </c>
      <c r="R76" s="20"/>
      <c r="S76" s="20"/>
    </row>
    <row r="77" spans="2:19">
      <c r="B77" t="s">
        <v>51</v>
      </c>
      <c r="C77" s="2">
        <v>0.60499999999999998</v>
      </c>
      <c r="D77" s="2">
        <v>0.79800000000000004</v>
      </c>
      <c r="E77" s="2">
        <v>0.85100000000000009</v>
      </c>
      <c r="F77" s="2">
        <v>0.91900000000000004</v>
      </c>
      <c r="G77" s="2">
        <v>0.76100000000000001</v>
      </c>
      <c r="H77" s="2"/>
      <c r="I77" s="20"/>
      <c r="J77" s="20"/>
      <c r="K77" s="20"/>
      <c r="L77" s="2">
        <v>0.72399999999999998</v>
      </c>
      <c r="M77" s="2">
        <v>1.0149999999999999</v>
      </c>
      <c r="N77" s="2">
        <v>1.2890000000000001</v>
      </c>
      <c r="O77" s="2">
        <v>1.319</v>
      </c>
      <c r="P77" s="2">
        <v>1.496</v>
      </c>
      <c r="R77" s="20"/>
      <c r="S77" s="20"/>
    </row>
    <row r="78" spans="2:19">
      <c r="B78" t="s">
        <v>7</v>
      </c>
      <c r="C78" s="2">
        <v>1.5229999999999999</v>
      </c>
      <c r="D78" s="2">
        <v>2.3570000000000002</v>
      </c>
      <c r="E78" s="2">
        <v>1.714</v>
      </c>
      <c r="F78" s="2">
        <v>1.4640000000000002</v>
      </c>
      <c r="G78" s="2">
        <v>1.8279999999999998</v>
      </c>
      <c r="H78" s="2"/>
      <c r="I78" s="20"/>
      <c r="J78" s="20"/>
      <c r="K78" s="20"/>
      <c r="L78" s="2">
        <v>1.3479999999999999</v>
      </c>
      <c r="M78" s="2">
        <v>2.0149999999999997</v>
      </c>
      <c r="N78" s="2">
        <v>2.4129999999999998</v>
      </c>
      <c r="O78" s="2">
        <v>1.7050000000000001</v>
      </c>
      <c r="P78" s="2">
        <v>1.5580000000000001</v>
      </c>
      <c r="R78" s="20"/>
      <c r="S78" s="20"/>
    </row>
    <row r="79" spans="2:19">
      <c r="B79" t="s">
        <v>66</v>
      </c>
      <c r="C79" s="2">
        <v>0.22500000000000001</v>
      </c>
      <c r="D79" s="2">
        <v>0.504</v>
      </c>
      <c r="E79" s="2">
        <v>0.24199999999999999</v>
      </c>
      <c r="F79" s="2">
        <v>0.158</v>
      </c>
      <c r="G79" s="2">
        <v>9.9000000000000005E-2</v>
      </c>
      <c r="H79" s="2"/>
      <c r="I79" s="20"/>
      <c r="J79" s="20"/>
      <c r="K79" s="20"/>
      <c r="L79" s="2">
        <v>0.17399999999999999</v>
      </c>
      <c r="M79" s="2">
        <v>0.33400000000000002</v>
      </c>
      <c r="N79" s="2">
        <v>0.19600000000000001</v>
      </c>
      <c r="O79" s="2">
        <v>0.33200000000000002</v>
      </c>
      <c r="P79" s="2">
        <v>0.15700000000000003</v>
      </c>
      <c r="R79" s="20"/>
      <c r="S79" s="20"/>
    </row>
    <row r="80" spans="2:19">
      <c r="B80" t="s">
        <v>12</v>
      </c>
      <c r="C80" s="2">
        <v>1.7850000000000001</v>
      </c>
      <c r="D80" s="2">
        <v>1.9160000000000001</v>
      </c>
      <c r="E80" s="2">
        <v>1.1179999999999999</v>
      </c>
      <c r="F80" s="2">
        <v>0.58000000000000007</v>
      </c>
      <c r="G80" s="2">
        <v>1.202</v>
      </c>
      <c r="H80" s="2"/>
      <c r="I80" s="54"/>
      <c r="J80" s="54"/>
      <c r="K80" s="20"/>
      <c r="L80" s="2">
        <v>0.73</v>
      </c>
      <c r="M80" s="2">
        <v>0.503</v>
      </c>
      <c r="N80" s="2">
        <v>0.38200000000000001</v>
      </c>
      <c r="O80" s="2">
        <v>0.21100000000000002</v>
      </c>
      <c r="P80" s="2">
        <v>0.25700000000000001</v>
      </c>
      <c r="R80" s="54"/>
      <c r="S80" s="54"/>
    </row>
    <row r="81" spans="3:16" ht="15" thickBot="1">
      <c r="C81" s="27">
        <f>AVERAGE(C24:C80)</f>
        <v>1.5375789473684207</v>
      </c>
      <c r="D81" s="27">
        <f t="shared" ref="D81:G81" si="28">AVERAGE(D24:D80)</f>
        <v>1.7732631578947369</v>
      </c>
      <c r="E81" s="27">
        <f t="shared" si="28"/>
        <v>1.6091578947368417</v>
      </c>
      <c r="F81" s="27">
        <f t="shared" si="28"/>
        <v>1.6487192982456136</v>
      </c>
      <c r="G81" s="27">
        <f t="shared" si="28"/>
        <v>1.4083571428571422</v>
      </c>
      <c r="H81" s="30"/>
      <c r="L81" s="27">
        <f t="shared" ref="L81:P81" si="29">AVERAGE(L24:L80)</f>
        <v>1.0319824561403506</v>
      </c>
      <c r="M81" s="27">
        <f t="shared" si="29"/>
        <v>1.147282456140351</v>
      </c>
      <c r="N81" s="27">
        <f t="shared" si="29"/>
        <v>1.1412631578947368</v>
      </c>
      <c r="O81" s="27">
        <f t="shared" si="29"/>
        <v>1.1279824561403506</v>
      </c>
      <c r="P81" s="27">
        <f t="shared" si="29"/>
        <v>1.0516071428571427</v>
      </c>
    </row>
    <row r="82" spans="3:16" ht="15" thickTop="1"/>
  </sheetData>
  <mergeCells count="4">
    <mergeCell ref="L3:S3"/>
    <mergeCell ref="L4:S4"/>
    <mergeCell ref="C3:J3"/>
    <mergeCell ref="C4:J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3624-65BD-402A-97CF-CD6B4A2199AC}">
  <sheetPr>
    <tabColor theme="2" tint="-0.499984740745262"/>
  </sheetPr>
  <dimension ref="A3:BM94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13.7109375" customWidth="1"/>
    <col min="8" max="9" width="16.7109375" customWidth="1"/>
    <col min="10" max="10" width="9.7109375" style="37" customWidth="1"/>
    <col min="11" max="11" width="9.140625" style="37"/>
    <col min="12" max="12" width="22.85546875" style="37" customWidth="1"/>
    <col min="13" max="18" width="11.7109375" style="44" customWidth="1"/>
    <col min="19" max="16384" width="9.140625" style="37"/>
  </cols>
  <sheetData>
    <row r="3" spans="2:65">
      <c r="B3" s="26" t="s">
        <v>141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80" t="s">
        <v>118</v>
      </c>
      <c r="I4" s="80" t="s">
        <v>119</v>
      </c>
      <c r="J4" s="56"/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">
        <f>C20</f>
        <v>678.42857142857144</v>
      </c>
      <c r="D5" s="2">
        <f t="shared" ref="D5:F5" si="0">D20</f>
        <v>674.28571428571433</v>
      </c>
      <c r="E5" s="2">
        <f t="shared" si="0"/>
        <v>684</v>
      </c>
      <c r="F5" s="2">
        <f t="shared" si="0"/>
        <v>671</v>
      </c>
      <c r="G5" s="2">
        <f>G20</f>
        <v>549</v>
      </c>
      <c r="H5" s="21"/>
      <c r="I5" s="21"/>
      <c r="J5" s="57"/>
      <c r="K5" s="40"/>
      <c r="L5" s="41" t="s">
        <v>121</v>
      </c>
      <c r="M5" s="51">
        <f t="shared" ref="M5:Q7" si="1">C5</f>
        <v>678.42857142857144</v>
      </c>
      <c r="N5" s="51">
        <f t="shared" si="1"/>
        <v>674.28571428571433</v>
      </c>
      <c r="O5" s="51">
        <f t="shared" si="1"/>
        <v>684</v>
      </c>
      <c r="P5" s="51">
        <f t="shared" si="1"/>
        <v>671</v>
      </c>
      <c r="Q5" s="51">
        <f t="shared" si="1"/>
        <v>549</v>
      </c>
      <c r="R5" s="52">
        <f>AVERAGE(M5:Q5)</f>
        <v>651.34285714285716</v>
      </c>
    </row>
    <row r="6" spans="2:65" ht="18" customHeight="1">
      <c r="B6" t="s">
        <v>122</v>
      </c>
      <c r="C6" s="2">
        <f>C93</f>
        <v>700.43859649122805</v>
      </c>
      <c r="D6" s="2">
        <f>D93</f>
        <v>691.30508474576266</v>
      </c>
      <c r="E6" s="2">
        <f>E93</f>
        <v>706.86206896551721</v>
      </c>
      <c r="F6" s="2">
        <f>F93</f>
        <v>688.34920634920638</v>
      </c>
      <c r="G6" s="2">
        <f>G93</f>
        <v>659.78125</v>
      </c>
      <c r="H6" s="21"/>
      <c r="I6" s="21"/>
      <c r="J6" s="57"/>
      <c r="K6" s="40"/>
      <c r="L6" s="41" t="s">
        <v>122</v>
      </c>
      <c r="M6" s="51">
        <f t="shared" si="1"/>
        <v>700.43859649122805</v>
      </c>
      <c r="N6" s="51">
        <f t="shared" si="1"/>
        <v>691.30508474576266</v>
      </c>
      <c r="O6" s="51">
        <f t="shared" si="1"/>
        <v>706.86206896551721</v>
      </c>
      <c r="P6" s="51">
        <f t="shared" si="1"/>
        <v>688.34920634920638</v>
      </c>
      <c r="Q6" s="51">
        <f t="shared" si="1"/>
        <v>659.78125</v>
      </c>
      <c r="R6" s="52">
        <f t="shared" ref="R6:R7" si="2">AVERAGE(M6:Q6)</f>
        <v>689.34724131034284</v>
      </c>
    </row>
    <row r="7" spans="2:65" ht="18" customHeight="1">
      <c r="B7" t="s">
        <v>123</v>
      </c>
      <c r="C7" s="5">
        <f>C10</f>
        <v>897</v>
      </c>
      <c r="D7" s="5">
        <f t="shared" ref="D7:G7" si="3">D10</f>
        <v>852</v>
      </c>
      <c r="E7" s="5">
        <f t="shared" si="3"/>
        <v>847</v>
      </c>
      <c r="F7" s="5">
        <f t="shared" si="3"/>
        <v>834</v>
      </c>
      <c r="G7" s="5">
        <f t="shared" si="3"/>
        <v>857</v>
      </c>
      <c r="H7" s="21"/>
      <c r="I7" s="21"/>
      <c r="J7" s="57"/>
      <c r="K7" s="40"/>
      <c r="L7" s="41" t="s">
        <v>34</v>
      </c>
      <c r="M7" s="51">
        <f t="shared" si="1"/>
        <v>897</v>
      </c>
      <c r="N7" s="51">
        <f t="shared" si="1"/>
        <v>852</v>
      </c>
      <c r="O7" s="51">
        <f t="shared" si="1"/>
        <v>847</v>
      </c>
      <c r="P7" s="51">
        <f t="shared" si="1"/>
        <v>834</v>
      </c>
      <c r="Q7" s="51">
        <f t="shared" si="1"/>
        <v>857</v>
      </c>
      <c r="R7" s="52">
        <f t="shared" si="2"/>
        <v>857.4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  <c r="J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5">
      <c r="B10" t="s">
        <v>0</v>
      </c>
      <c r="C10" s="2">
        <f>VLOOKUP($B10,$B$23:$G$83,2,FALSE)</f>
        <v>897</v>
      </c>
      <c r="D10" s="2">
        <f>VLOOKUP($B10,$B$23:$G$83,3,FALSE)</f>
        <v>852</v>
      </c>
      <c r="E10" s="2">
        <f>VLOOKUP($B10,$B$23:$G$83,4,FALSE)</f>
        <v>847</v>
      </c>
      <c r="F10" s="2">
        <f>VLOOKUP($B10,$B$23:$G$83,5,FALSE)</f>
        <v>834</v>
      </c>
      <c r="G10" s="2">
        <f>VLOOKUP($B10,$B$23:$G$83,6,FALSE)</f>
        <v>857</v>
      </c>
      <c r="H10" s="2">
        <f>AVERAGE($C$5:$G$5)</f>
        <v>651.34285714285716</v>
      </c>
      <c r="I10" s="2">
        <f>AVERAGE($C$6:$G$6)</f>
        <v>689.34724131034284</v>
      </c>
      <c r="J10" s="47"/>
    </row>
    <row r="11" spans="2:65">
      <c r="H11" s="2"/>
      <c r="I11" s="2"/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61"/>
      <c r="I12" s="61"/>
      <c r="J12" s="58"/>
    </row>
    <row r="13" spans="2:65">
      <c r="B13" t="s">
        <v>1</v>
      </c>
      <c r="C13" s="2">
        <f t="shared" ref="C13:C19" si="4">VLOOKUP($B13,$B$23:$G$83,2,FALSE)</f>
        <v>714</v>
      </c>
      <c r="D13" s="2">
        <f t="shared" ref="D13:D19" si="5">VLOOKUP($B13,$B$23:$G$83,3,FALSE)</f>
        <v>710</v>
      </c>
      <c r="E13" s="2">
        <f t="shared" ref="E13:E19" si="6">VLOOKUP($B13,$B$23:$G$83,4,FALSE)</f>
        <v>734</v>
      </c>
      <c r="F13" s="2">
        <f t="shared" ref="F13:F19" si="7">VLOOKUP($B13,$B$23:$G$83,5,FALSE)</f>
        <v>730</v>
      </c>
      <c r="G13" s="2">
        <f t="shared" ref="G13:G19" si="8">VLOOKUP($B13,$B$23:$G$83,6,FALSE)</f>
        <v>693</v>
      </c>
      <c r="H13" s="2">
        <f t="shared" ref="H13:H19" si="9">AVERAGE($C$5:$G$5)</f>
        <v>651.34285714285716</v>
      </c>
      <c r="I13" s="2">
        <f t="shared" ref="I13:I19" si="10">AVERAGE($C$6:$G$6)</f>
        <v>689.34724131034284</v>
      </c>
      <c r="J13" s="47"/>
    </row>
    <row r="14" spans="2:65">
      <c r="B14" t="s">
        <v>6</v>
      </c>
      <c r="C14" s="2">
        <f t="shared" si="4"/>
        <v>696</v>
      </c>
      <c r="D14" s="2">
        <f t="shared" si="5"/>
        <v>673</v>
      </c>
      <c r="E14" s="2">
        <f t="shared" si="6"/>
        <v>697</v>
      </c>
      <c r="F14" s="2">
        <f t="shared" si="7"/>
        <v>690</v>
      </c>
      <c r="G14" s="2">
        <f t="shared" si="8"/>
        <v>673</v>
      </c>
      <c r="H14" s="2">
        <f t="shared" si="9"/>
        <v>651.34285714285716</v>
      </c>
      <c r="I14" s="2">
        <f t="shared" si="10"/>
        <v>689.34724131034284</v>
      </c>
      <c r="J14" s="47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">
        <f t="shared" si="4"/>
        <v>729</v>
      </c>
      <c r="D15" s="2">
        <f t="shared" si="5"/>
        <v>715</v>
      </c>
      <c r="E15" s="2">
        <f t="shared" si="6"/>
        <v>732</v>
      </c>
      <c r="F15" s="2">
        <f t="shared" si="7"/>
        <v>695</v>
      </c>
      <c r="G15" s="2">
        <f t="shared" si="8"/>
        <v>672</v>
      </c>
      <c r="H15" s="2">
        <f t="shared" si="9"/>
        <v>651.34285714285716</v>
      </c>
      <c r="I15" s="2">
        <f t="shared" si="10"/>
        <v>689.34724131034284</v>
      </c>
      <c r="J15" s="47"/>
      <c r="K15" s="36"/>
      <c r="L15" s="36"/>
      <c r="M15" s="42"/>
      <c r="N15" s="42"/>
      <c r="O15" s="42"/>
      <c r="P15" s="42"/>
      <c r="Q15" s="42"/>
      <c r="R15" s="42"/>
    </row>
    <row r="16" spans="2:65">
      <c r="B16" t="s">
        <v>4</v>
      </c>
      <c r="C16" s="2">
        <f t="shared" si="4"/>
        <v>578</v>
      </c>
      <c r="D16" s="2">
        <f t="shared" si="5"/>
        <v>576</v>
      </c>
      <c r="E16" s="2">
        <f t="shared" si="6"/>
        <v>543</v>
      </c>
      <c r="F16" s="2">
        <f t="shared" si="7"/>
        <v>527</v>
      </c>
      <c r="G16" s="2">
        <f t="shared" si="8"/>
        <v>504</v>
      </c>
      <c r="H16" s="2">
        <f t="shared" si="9"/>
        <v>651.34285714285716</v>
      </c>
      <c r="I16" s="2">
        <f t="shared" si="10"/>
        <v>689.34724131034284</v>
      </c>
      <c r="J16" s="47"/>
      <c r="K16" s="36"/>
      <c r="L16" s="36"/>
      <c r="M16" s="42"/>
      <c r="N16" s="42"/>
      <c r="O16" s="42"/>
      <c r="P16" s="42"/>
      <c r="Q16" s="42"/>
      <c r="R16" s="42"/>
    </row>
    <row r="17" spans="2:10">
      <c r="B17" t="s">
        <v>11</v>
      </c>
      <c r="C17" s="2">
        <f t="shared" si="4"/>
        <v>543</v>
      </c>
      <c r="D17" s="2">
        <f t="shared" si="5"/>
        <v>562</v>
      </c>
      <c r="E17" s="2">
        <f t="shared" si="6"/>
        <v>574</v>
      </c>
      <c r="F17" s="2">
        <f t="shared" si="7"/>
        <v>583</v>
      </c>
      <c r="G17" s="2">
        <f t="shared" si="8"/>
        <v>538</v>
      </c>
      <c r="H17" s="2">
        <f t="shared" si="9"/>
        <v>651.34285714285716</v>
      </c>
      <c r="I17" s="2">
        <f t="shared" si="10"/>
        <v>689.34724131034284</v>
      </c>
      <c r="J17" s="47"/>
    </row>
    <row r="18" spans="2:10">
      <c r="B18" t="s">
        <v>13</v>
      </c>
      <c r="C18" s="2">
        <f t="shared" si="4"/>
        <v>676</v>
      </c>
      <c r="D18" s="2">
        <f t="shared" si="5"/>
        <v>680</v>
      </c>
      <c r="E18" s="2">
        <f t="shared" si="6"/>
        <v>691</v>
      </c>
      <c r="F18" s="2">
        <f t="shared" si="7"/>
        <v>678</v>
      </c>
      <c r="G18" s="2">
        <f t="shared" si="8"/>
        <v>0</v>
      </c>
      <c r="H18" s="2">
        <f t="shared" si="9"/>
        <v>651.34285714285716</v>
      </c>
      <c r="I18" s="2">
        <f t="shared" si="10"/>
        <v>689.34724131034284</v>
      </c>
      <c r="J18" s="47"/>
    </row>
    <row r="19" spans="2:10">
      <c r="B19" t="s">
        <v>14</v>
      </c>
      <c r="C19" s="2">
        <f t="shared" si="4"/>
        <v>813</v>
      </c>
      <c r="D19" s="2">
        <f t="shared" si="5"/>
        <v>804</v>
      </c>
      <c r="E19" s="2">
        <f t="shared" si="6"/>
        <v>817</v>
      </c>
      <c r="F19" s="2">
        <f t="shared" si="7"/>
        <v>794</v>
      </c>
      <c r="G19" s="2">
        <f t="shared" si="8"/>
        <v>763</v>
      </c>
      <c r="H19" s="2">
        <f t="shared" si="9"/>
        <v>651.34285714285716</v>
      </c>
      <c r="I19" s="2">
        <f t="shared" si="10"/>
        <v>689.34724131034284</v>
      </c>
      <c r="J19" s="47"/>
    </row>
    <row r="20" spans="2:10" ht="15" thickBot="1">
      <c r="C20" s="27">
        <f>AVERAGE(C13:C19)</f>
        <v>678.42857142857144</v>
      </c>
      <c r="D20" s="27">
        <f t="shared" ref="D20:G20" si="11">AVERAGE(D13:D19)</f>
        <v>674.28571428571433</v>
      </c>
      <c r="E20" s="27">
        <f t="shared" si="11"/>
        <v>684</v>
      </c>
      <c r="F20" s="27">
        <f t="shared" si="11"/>
        <v>671</v>
      </c>
      <c r="G20" s="27">
        <f t="shared" si="11"/>
        <v>549</v>
      </c>
      <c r="H20" s="27">
        <f>AVERAGE(C5:G5)</f>
        <v>651.34285714285716</v>
      </c>
      <c r="I20" s="27">
        <f>AVERAGE(C6:G6)</f>
        <v>689.34724131034284</v>
      </c>
      <c r="J20" s="59"/>
    </row>
    <row r="21" spans="2:10" ht="15" thickTop="1"/>
    <row r="22" spans="2:1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  <c r="J22" s="58"/>
    </row>
    <row r="23" spans="2:10">
      <c r="B23" t="s">
        <v>19</v>
      </c>
      <c r="C23" s="2">
        <v>691</v>
      </c>
      <c r="D23" s="2">
        <v>686</v>
      </c>
      <c r="E23" s="2">
        <v>716</v>
      </c>
      <c r="F23" s="2">
        <v>682</v>
      </c>
      <c r="G23" s="2">
        <v>679</v>
      </c>
      <c r="H23" s="20"/>
      <c r="I23" s="20"/>
      <c r="J23" s="47"/>
    </row>
    <row r="24" spans="2:10">
      <c r="B24" t="s">
        <v>52</v>
      </c>
      <c r="C24" s="2">
        <v>2338</v>
      </c>
      <c r="D24" s="2">
        <v>2212</v>
      </c>
      <c r="E24" s="2">
        <v>2235</v>
      </c>
      <c r="F24" s="2">
        <v>2182</v>
      </c>
      <c r="G24" s="2">
        <v>2116</v>
      </c>
      <c r="H24" s="20"/>
      <c r="I24" s="20"/>
      <c r="J24" s="47"/>
    </row>
    <row r="25" spans="2:10">
      <c r="B25" t="s">
        <v>46</v>
      </c>
      <c r="C25" s="2">
        <v>1024</v>
      </c>
      <c r="D25" s="2">
        <v>1028</v>
      </c>
      <c r="E25" s="2">
        <v>1035</v>
      </c>
      <c r="F25" s="2">
        <v>1024</v>
      </c>
      <c r="G25" s="2">
        <v>1002</v>
      </c>
      <c r="H25" s="20"/>
      <c r="I25" s="20"/>
      <c r="J25" s="47"/>
    </row>
    <row r="26" spans="2:10">
      <c r="B26" t="s">
        <v>1</v>
      </c>
      <c r="C26" s="2">
        <v>714</v>
      </c>
      <c r="D26" s="2">
        <v>710</v>
      </c>
      <c r="E26" s="2">
        <v>734</v>
      </c>
      <c r="F26" s="2">
        <v>730</v>
      </c>
      <c r="G26" s="2">
        <v>693</v>
      </c>
      <c r="H26" s="20"/>
      <c r="I26" s="20"/>
      <c r="J26" s="47"/>
    </row>
    <row r="27" spans="2:10">
      <c r="B27" t="s">
        <v>4</v>
      </c>
      <c r="C27" s="2">
        <v>578</v>
      </c>
      <c r="D27" s="2">
        <v>576</v>
      </c>
      <c r="E27" s="2">
        <v>543</v>
      </c>
      <c r="F27" s="2">
        <v>527</v>
      </c>
      <c r="G27" s="2">
        <v>504</v>
      </c>
      <c r="H27" s="20"/>
      <c r="I27" s="20"/>
      <c r="J27" s="47"/>
    </row>
    <row r="28" spans="2:10">
      <c r="B28" t="s">
        <v>28</v>
      </c>
      <c r="C28" s="2">
        <v>683</v>
      </c>
      <c r="D28" s="2">
        <v>655</v>
      </c>
      <c r="E28" s="2">
        <v>661</v>
      </c>
      <c r="F28" s="2">
        <v>627</v>
      </c>
      <c r="G28" s="2">
        <v>608</v>
      </c>
      <c r="H28" s="20"/>
      <c r="I28" s="20" t="s">
        <v>128</v>
      </c>
      <c r="J28" s="47"/>
    </row>
    <row r="29" spans="2:10">
      <c r="B29" t="s">
        <v>17</v>
      </c>
      <c r="C29" s="2">
        <v>905</v>
      </c>
      <c r="D29" s="2">
        <v>868</v>
      </c>
      <c r="E29" s="2">
        <v>893</v>
      </c>
      <c r="F29" s="2">
        <v>867</v>
      </c>
      <c r="G29" s="2">
        <v>773</v>
      </c>
      <c r="H29" s="20"/>
      <c r="I29" s="20"/>
      <c r="J29" s="47"/>
    </row>
    <row r="30" spans="2:10">
      <c r="B30" t="s">
        <v>63</v>
      </c>
      <c r="C30" s="2">
        <v>660</v>
      </c>
      <c r="D30" s="2">
        <v>675</v>
      </c>
      <c r="E30" s="2">
        <v>731</v>
      </c>
      <c r="F30" s="2">
        <v>710</v>
      </c>
      <c r="G30" s="2">
        <v>684</v>
      </c>
      <c r="H30" s="20"/>
      <c r="I30" s="20"/>
      <c r="J30" s="47"/>
    </row>
    <row r="31" spans="2:10">
      <c r="B31" t="s">
        <v>65</v>
      </c>
      <c r="C31" s="2">
        <v>781</v>
      </c>
      <c r="D31" s="2">
        <v>858</v>
      </c>
      <c r="E31" s="2">
        <v>864</v>
      </c>
      <c r="F31" s="2">
        <v>807</v>
      </c>
      <c r="G31" s="2">
        <v>718</v>
      </c>
      <c r="H31" s="20"/>
      <c r="I31" s="20"/>
      <c r="J31" s="47"/>
    </row>
    <row r="32" spans="2:10">
      <c r="B32" t="s">
        <v>142</v>
      </c>
      <c r="C32" s="2"/>
      <c r="D32" s="2"/>
      <c r="E32" s="2"/>
      <c r="F32" s="2"/>
      <c r="G32" s="2">
        <v>512</v>
      </c>
      <c r="H32" s="20"/>
      <c r="I32" s="20"/>
      <c r="J32" s="47"/>
    </row>
    <row r="33" spans="2:10">
      <c r="B33" t="s">
        <v>60</v>
      </c>
      <c r="C33" s="2">
        <v>493</v>
      </c>
      <c r="D33" s="2">
        <v>511</v>
      </c>
      <c r="E33" s="2">
        <v>511</v>
      </c>
      <c r="F33" s="2">
        <v>521</v>
      </c>
      <c r="G33" s="2">
        <v>514</v>
      </c>
      <c r="H33" s="20"/>
      <c r="I33" s="20"/>
      <c r="J33" s="47"/>
    </row>
    <row r="34" spans="2:10">
      <c r="B34" t="s">
        <v>69</v>
      </c>
      <c r="C34" s="2">
        <v>437</v>
      </c>
      <c r="D34" s="2">
        <v>380</v>
      </c>
      <c r="E34" s="2">
        <v>418</v>
      </c>
      <c r="F34" s="2">
        <v>402</v>
      </c>
      <c r="G34" s="2">
        <v>394</v>
      </c>
      <c r="H34" s="20"/>
      <c r="I34" s="20"/>
      <c r="J34" s="47"/>
    </row>
    <row r="35" spans="2:10">
      <c r="B35" t="s">
        <v>22</v>
      </c>
      <c r="C35" s="2">
        <v>652</v>
      </c>
      <c r="D35" s="2">
        <v>630</v>
      </c>
      <c r="E35" s="2">
        <v>648</v>
      </c>
      <c r="F35" s="2"/>
      <c r="G35" s="2"/>
      <c r="H35" s="20"/>
      <c r="I35" s="20"/>
      <c r="J35" s="47"/>
    </row>
    <row r="36" spans="2:10">
      <c r="B36" t="s">
        <v>131</v>
      </c>
      <c r="C36" s="2">
        <v>677</v>
      </c>
      <c r="D36" s="2">
        <v>657</v>
      </c>
      <c r="E36" s="2">
        <v>677</v>
      </c>
      <c r="F36" s="2">
        <v>662</v>
      </c>
      <c r="G36" s="2">
        <v>640</v>
      </c>
      <c r="H36" s="20"/>
      <c r="I36" s="20"/>
      <c r="J36" s="47"/>
    </row>
    <row r="37" spans="2:10">
      <c r="B37" t="s">
        <v>24</v>
      </c>
      <c r="C37" s="2">
        <v>558</v>
      </c>
      <c r="D37" s="2">
        <v>553</v>
      </c>
      <c r="E37" s="2">
        <v>566</v>
      </c>
      <c r="F37" s="2">
        <v>563</v>
      </c>
      <c r="G37" s="2">
        <v>555</v>
      </c>
      <c r="H37" s="20"/>
      <c r="I37" s="20"/>
      <c r="J37" s="47"/>
    </row>
    <row r="38" spans="2:10">
      <c r="B38" t="s">
        <v>23</v>
      </c>
      <c r="C38" s="2">
        <v>675</v>
      </c>
      <c r="D38" s="2">
        <v>692</v>
      </c>
      <c r="E38" s="2">
        <v>709</v>
      </c>
      <c r="F38" s="2">
        <v>717</v>
      </c>
      <c r="G38" s="2">
        <v>707</v>
      </c>
      <c r="H38" s="20"/>
      <c r="I38" s="20"/>
      <c r="J38" s="47"/>
    </row>
    <row r="39" spans="2:10">
      <c r="B39" t="s">
        <v>48</v>
      </c>
      <c r="C39" s="2">
        <v>584</v>
      </c>
      <c r="D39" s="2">
        <v>608</v>
      </c>
      <c r="E39" s="2">
        <v>641</v>
      </c>
      <c r="F39" s="2">
        <v>536</v>
      </c>
      <c r="G39" s="2"/>
      <c r="H39" s="20"/>
      <c r="I39" s="20"/>
      <c r="J39" s="47"/>
    </row>
    <row r="40" spans="2:10">
      <c r="B40" t="s">
        <v>143</v>
      </c>
      <c r="C40" s="2"/>
      <c r="D40" s="2"/>
      <c r="E40" s="2"/>
      <c r="F40" s="2"/>
      <c r="G40" s="2"/>
      <c r="H40" s="20"/>
      <c r="I40" s="20"/>
      <c r="J40" s="47"/>
    </row>
    <row r="41" spans="2:10">
      <c r="B41" t="s">
        <v>13</v>
      </c>
      <c r="C41" s="2">
        <v>676</v>
      </c>
      <c r="D41" s="2">
        <v>680</v>
      </c>
      <c r="E41" s="2">
        <v>691</v>
      </c>
      <c r="F41" s="2">
        <v>678</v>
      </c>
      <c r="G41" s="2"/>
      <c r="H41" s="20"/>
      <c r="I41" s="20"/>
      <c r="J41" s="47"/>
    </row>
    <row r="42" spans="2:10">
      <c r="B42" t="s">
        <v>45</v>
      </c>
      <c r="C42" s="2">
        <v>713</v>
      </c>
      <c r="D42" s="2">
        <v>716</v>
      </c>
      <c r="E42" s="2">
        <v>758</v>
      </c>
      <c r="F42" s="2">
        <v>683</v>
      </c>
      <c r="G42" s="2">
        <v>661</v>
      </c>
      <c r="H42" s="20"/>
      <c r="I42" s="20"/>
      <c r="J42" s="47"/>
    </row>
    <row r="43" spans="2:10">
      <c r="B43" t="s">
        <v>15</v>
      </c>
      <c r="C43" s="2">
        <v>564</v>
      </c>
      <c r="D43" s="2">
        <v>577</v>
      </c>
      <c r="E43" s="2">
        <v>580</v>
      </c>
      <c r="F43" s="2">
        <v>578</v>
      </c>
      <c r="G43" s="2">
        <v>538</v>
      </c>
      <c r="H43" s="20"/>
      <c r="I43" s="20"/>
      <c r="J43" s="47"/>
    </row>
    <row r="44" spans="2:10">
      <c r="B44" t="s">
        <v>9</v>
      </c>
      <c r="C44" s="2">
        <v>614</v>
      </c>
      <c r="D44" s="2">
        <v>629</v>
      </c>
      <c r="E44" s="2">
        <v>650</v>
      </c>
      <c r="F44" s="2">
        <v>658</v>
      </c>
      <c r="G44" s="2">
        <v>612</v>
      </c>
      <c r="H44" s="20"/>
      <c r="I44" s="20"/>
      <c r="J44" s="47"/>
    </row>
    <row r="45" spans="2:10">
      <c r="B45" t="s">
        <v>31</v>
      </c>
      <c r="C45" s="2">
        <v>669</v>
      </c>
      <c r="D45" s="2">
        <v>655</v>
      </c>
      <c r="E45" s="2">
        <v>679</v>
      </c>
      <c r="F45" s="2">
        <v>676</v>
      </c>
      <c r="G45" s="2">
        <v>665</v>
      </c>
      <c r="H45" s="20"/>
      <c r="I45" s="20"/>
      <c r="J45" s="47"/>
    </row>
    <row r="46" spans="2:10">
      <c r="B46" t="s">
        <v>10</v>
      </c>
      <c r="C46" s="2">
        <v>679</v>
      </c>
      <c r="D46" s="2">
        <v>670</v>
      </c>
      <c r="E46" s="2">
        <v>679</v>
      </c>
      <c r="F46" s="2">
        <v>671</v>
      </c>
      <c r="G46" s="2">
        <v>629</v>
      </c>
      <c r="H46" s="20"/>
      <c r="I46" s="20"/>
      <c r="J46" s="47"/>
    </row>
    <row r="47" spans="2:10">
      <c r="B47" t="s">
        <v>74</v>
      </c>
      <c r="C47" s="2">
        <v>602</v>
      </c>
      <c r="D47" s="2">
        <v>598</v>
      </c>
      <c r="E47" s="2">
        <v>594</v>
      </c>
      <c r="F47" s="2">
        <v>584</v>
      </c>
      <c r="G47" s="2">
        <v>559</v>
      </c>
      <c r="H47" s="20"/>
      <c r="I47" s="20"/>
      <c r="J47" s="47"/>
    </row>
    <row r="48" spans="2:10">
      <c r="B48" t="s">
        <v>144</v>
      </c>
      <c r="C48" s="2"/>
      <c r="D48" s="2"/>
      <c r="E48" s="2"/>
      <c r="F48" s="2">
        <v>669</v>
      </c>
      <c r="G48" s="2">
        <v>624</v>
      </c>
      <c r="H48" s="20"/>
      <c r="I48" s="20"/>
      <c r="J48" s="47"/>
    </row>
    <row r="49" spans="2:10">
      <c r="B49" t="s">
        <v>14</v>
      </c>
      <c r="C49" s="2">
        <v>813</v>
      </c>
      <c r="D49" s="2">
        <v>804</v>
      </c>
      <c r="E49" s="2">
        <v>817</v>
      </c>
      <c r="F49" s="2">
        <v>794</v>
      </c>
      <c r="G49" s="2">
        <v>763</v>
      </c>
      <c r="H49" s="20"/>
      <c r="I49" s="20"/>
      <c r="J49" s="47"/>
    </row>
    <row r="50" spans="2:10">
      <c r="B50" t="s">
        <v>75</v>
      </c>
      <c r="C50" s="2">
        <v>570</v>
      </c>
      <c r="D50" s="2">
        <v>543</v>
      </c>
      <c r="E50" s="2">
        <v>539</v>
      </c>
      <c r="F50" s="2">
        <v>555</v>
      </c>
      <c r="G50" s="2">
        <v>529</v>
      </c>
      <c r="H50" s="20"/>
      <c r="I50" s="20"/>
      <c r="J50" s="47"/>
    </row>
    <row r="51" spans="2:10">
      <c r="B51" t="s">
        <v>62</v>
      </c>
      <c r="C51" s="2">
        <v>604</v>
      </c>
      <c r="D51" s="2">
        <v>575</v>
      </c>
      <c r="E51" s="2">
        <v>530</v>
      </c>
      <c r="F51" s="2">
        <v>544</v>
      </c>
      <c r="G51" s="2">
        <v>565</v>
      </c>
      <c r="H51" s="20"/>
      <c r="I51" s="20"/>
      <c r="J51" s="47"/>
    </row>
    <row r="52" spans="2:10">
      <c r="B52" t="s">
        <v>61</v>
      </c>
      <c r="C52" s="2">
        <v>319</v>
      </c>
      <c r="D52" s="2">
        <v>305</v>
      </c>
      <c r="E52" s="2">
        <v>289</v>
      </c>
      <c r="F52" s="2">
        <v>313</v>
      </c>
      <c r="G52" s="2">
        <v>300</v>
      </c>
      <c r="H52" s="20"/>
      <c r="I52" s="20"/>
      <c r="J52" s="47"/>
    </row>
    <row r="53" spans="2:10">
      <c r="B53" t="s">
        <v>79</v>
      </c>
      <c r="C53" s="2">
        <v>1033</v>
      </c>
      <c r="D53" s="2">
        <v>1024</v>
      </c>
      <c r="E53" s="2">
        <v>1051</v>
      </c>
      <c r="F53" s="2">
        <v>1022</v>
      </c>
      <c r="G53" s="2">
        <v>974</v>
      </c>
      <c r="H53" s="20"/>
      <c r="I53" s="20"/>
      <c r="J53" s="47"/>
    </row>
    <row r="54" spans="2:10">
      <c r="B54" t="s">
        <v>133</v>
      </c>
      <c r="C54" s="2"/>
      <c r="D54" s="2"/>
      <c r="E54" s="2"/>
      <c r="F54" s="2"/>
      <c r="G54" s="2"/>
      <c r="H54" s="20"/>
      <c r="I54" s="20"/>
      <c r="J54" s="47"/>
    </row>
    <row r="55" spans="2:10">
      <c r="B55" t="s">
        <v>78</v>
      </c>
      <c r="C55" s="2">
        <v>719</v>
      </c>
      <c r="D55" s="2">
        <v>714</v>
      </c>
      <c r="E55" s="2">
        <v>733</v>
      </c>
      <c r="F55" s="2">
        <v>701</v>
      </c>
      <c r="G55" s="2">
        <v>653</v>
      </c>
      <c r="H55" s="20"/>
      <c r="I55" s="20"/>
      <c r="J55" s="47"/>
    </row>
    <row r="56" spans="2:10">
      <c r="B56" t="s">
        <v>0</v>
      </c>
      <c r="C56" s="2">
        <v>897</v>
      </c>
      <c r="D56" s="2">
        <v>852</v>
      </c>
      <c r="E56" s="2">
        <v>847</v>
      </c>
      <c r="F56" s="2">
        <v>834</v>
      </c>
      <c r="G56" s="2">
        <v>857</v>
      </c>
      <c r="H56" s="20"/>
      <c r="I56" s="20"/>
      <c r="J56" s="47"/>
    </row>
    <row r="57" spans="2:10">
      <c r="B57" t="s">
        <v>145</v>
      </c>
      <c r="C57" s="2"/>
      <c r="D57" s="2"/>
      <c r="E57" s="2"/>
      <c r="F57" s="2">
        <v>633</v>
      </c>
      <c r="G57" s="2">
        <v>603</v>
      </c>
      <c r="H57" s="20"/>
      <c r="I57" s="20"/>
      <c r="J57" s="47"/>
    </row>
    <row r="58" spans="2:10">
      <c r="B58" t="s">
        <v>11</v>
      </c>
      <c r="C58" s="2">
        <v>543</v>
      </c>
      <c r="D58" s="2">
        <v>562</v>
      </c>
      <c r="E58" s="2">
        <v>574</v>
      </c>
      <c r="F58" s="2">
        <v>583</v>
      </c>
      <c r="G58" s="2">
        <v>538</v>
      </c>
      <c r="H58" s="20"/>
      <c r="I58" s="20"/>
      <c r="J58" s="47"/>
    </row>
    <row r="59" spans="2:10">
      <c r="B59" t="s">
        <v>32</v>
      </c>
      <c r="C59" s="2">
        <v>552</v>
      </c>
      <c r="D59" s="2">
        <v>519</v>
      </c>
      <c r="E59" s="2">
        <v>524</v>
      </c>
      <c r="F59" s="2">
        <v>519</v>
      </c>
      <c r="G59" s="2">
        <v>487</v>
      </c>
      <c r="H59" s="20"/>
      <c r="I59" s="20"/>
      <c r="J59" s="47"/>
    </row>
    <row r="60" spans="2:10">
      <c r="B60" t="s">
        <v>71</v>
      </c>
      <c r="C60" s="2">
        <v>518</v>
      </c>
      <c r="D60" s="2">
        <v>500</v>
      </c>
      <c r="E60" s="2">
        <v>501</v>
      </c>
      <c r="F60" s="2">
        <v>497</v>
      </c>
      <c r="G60" s="2">
        <v>456</v>
      </c>
      <c r="H60" s="20"/>
      <c r="I60" s="20"/>
      <c r="J60" s="47"/>
    </row>
    <row r="61" spans="2:10">
      <c r="B61" t="s">
        <v>5</v>
      </c>
      <c r="C61" s="2">
        <v>715</v>
      </c>
      <c r="D61" s="2">
        <v>718</v>
      </c>
      <c r="E61" s="2">
        <v>730</v>
      </c>
      <c r="F61" s="2">
        <v>744</v>
      </c>
      <c r="G61" s="2">
        <v>697</v>
      </c>
      <c r="H61" s="20"/>
      <c r="I61" s="20"/>
      <c r="J61" s="47"/>
    </row>
    <row r="62" spans="2:10">
      <c r="B62" t="s">
        <v>16</v>
      </c>
      <c r="C62" s="2">
        <v>577</v>
      </c>
      <c r="D62" s="2">
        <v>563</v>
      </c>
      <c r="E62" s="2">
        <v>568</v>
      </c>
      <c r="F62" s="2">
        <v>552</v>
      </c>
      <c r="G62" s="2">
        <v>516</v>
      </c>
      <c r="H62" s="20"/>
      <c r="I62" s="20"/>
      <c r="J62" s="47"/>
    </row>
    <row r="63" spans="2:10">
      <c r="B63" t="s">
        <v>146</v>
      </c>
      <c r="C63" s="2"/>
      <c r="D63" s="2"/>
      <c r="E63" s="2"/>
      <c r="F63" s="2"/>
      <c r="G63" s="2">
        <v>676</v>
      </c>
      <c r="H63" s="20"/>
      <c r="I63" s="20"/>
      <c r="J63" s="47"/>
    </row>
    <row r="64" spans="2:10">
      <c r="B64" t="s">
        <v>30</v>
      </c>
      <c r="C64" s="2">
        <v>683</v>
      </c>
      <c r="D64" s="2">
        <v>682</v>
      </c>
      <c r="E64" s="2">
        <v>700</v>
      </c>
      <c r="F64" s="2">
        <v>683</v>
      </c>
      <c r="G64" s="2">
        <v>667</v>
      </c>
      <c r="H64" s="20"/>
      <c r="I64" s="20"/>
      <c r="J64" s="47"/>
    </row>
    <row r="65" spans="2:23">
      <c r="B65" t="s">
        <v>35</v>
      </c>
      <c r="C65" s="2">
        <v>649</v>
      </c>
      <c r="D65" s="2">
        <v>644</v>
      </c>
      <c r="E65" s="2">
        <v>678</v>
      </c>
      <c r="F65" s="2">
        <v>657</v>
      </c>
      <c r="G65" s="2">
        <v>621</v>
      </c>
      <c r="H65" s="20"/>
      <c r="I65" s="20"/>
      <c r="J65" s="47"/>
    </row>
    <row r="66" spans="2:23">
      <c r="B66" t="s">
        <v>50</v>
      </c>
      <c r="C66" s="2">
        <v>750</v>
      </c>
      <c r="D66" s="2">
        <v>758</v>
      </c>
      <c r="E66" s="2">
        <v>786</v>
      </c>
      <c r="F66" s="2">
        <v>755</v>
      </c>
      <c r="G66" s="2">
        <v>741</v>
      </c>
      <c r="H66" s="20"/>
      <c r="I66" s="20"/>
      <c r="J66" s="47"/>
    </row>
    <row r="67" spans="2:23">
      <c r="B67" t="s">
        <v>147</v>
      </c>
      <c r="C67" s="2">
        <v>768</v>
      </c>
      <c r="D67" s="2">
        <v>750</v>
      </c>
      <c r="E67" s="2">
        <v>758</v>
      </c>
      <c r="F67" s="2">
        <v>761</v>
      </c>
      <c r="G67" s="2">
        <v>698</v>
      </c>
      <c r="H67" s="20"/>
      <c r="I67" s="20"/>
      <c r="J67" s="47"/>
    </row>
    <row r="68" spans="2:23">
      <c r="B68" t="s">
        <v>8</v>
      </c>
      <c r="C68" s="2">
        <v>729</v>
      </c>
      <c r="D68" s="2">
        <v>715</v>
      </c>
      <c r="E68" s="2">
        <v>732</v>
      </c>
      <c r="F68" s="2">
        <v>695</v>
      </c>
      <c r="G68" s="2">
        <v>672</v>
      </c>
      <c r="H68" s="20"/>
      <c r="I68" s="20"/>
      <c r="J68" s="47"/>
    </row>
    <row r="69" spans="2:23">
      <c r="B69" t="s">
        <v>72</v>
      </c>
      <c r="C69" s="2">
        <v>704</v>
      </c>
      <c r="D69" s="2">
        <v>706</v>
      </c>
      <c r="E69" s="2">
        <v>715</v>
      </c>
      <c r="F69" s="2">
        <v>695</v>
      </c>
      <c r="G69" s="2">
        <v>666</v>
      </c>
      <c r="H69" s="20"/>
      <c r="I69" s="20"/>
      <c r="J69" s="47"/>
    </row>
    <row r="70" spans="2:23">
      <c r="B70" t="s">
        <v>26</v>
      </c>
      <c r="C70" s="2">
        <v>710</v>
      </c>
      <c r="D70" s="2">
        <v>712</v>
      </c>
      <c r="E70" s="2">
        <v>736</v>
      </c>
      <c r="F70" s="2">
        <v>719</v>
      </c>
      <c r="G70" s="2">
        <v>695</v>
      </c>
      <c r="H70" s="20"/>
      <c r="I70" s="20"/>
      <c r="J70" s="47"/>
    </row>
    <row r="71" spans="2:23">
      <c r="B71" t="s">
        <v>67</v>
      </c>
      <c r="C71" s="2">
        <v>550</v>
      </c>
      <c r="D71" s="2">
        <v>535</v>
      </c>
      <c r="E71" s="2">
        <v>568</v>
      </c>
      <c r="F71" s="2">
        <v>551</v>
      </c>
      <c r="G71" s="2">
        <v>553</v>
      </c>
      <c r="H71" s="20"/>
      <c r="I71" s="20"/>
      <c r="J71" s="47"/>
      <c r="S71" s="36"/>
      <c r="T71" s="36"/>
      <c r="U71" s="36"/>
    </row>
    <row r="72" spans="2:23">
      <c r="B72" t="s">
        <v>148</v>
      </c>
      <c r="C72" s="2"/>
      <c r="D72" s="2">
        <v>725</v>
      </c>
      <c r="E72" s="2">
        <v>676</v>
      </c>
      <c r="F72" s="2">
        <v>666</v>
      </c>
      <c r="G72" s="2">
        <v>646</v>
      </c>
      <c r="H72" s="20"/>
      <c r="I72" s="20"/>
      <c r="J72" s="47"/>
    </row>
    <row r="73" spans="2:23">
      <c r="B73" t="s">
        <v>27</v>
      </c>
      <c r="C73" s="2">
        <v>591</v>
      </c>
      <c r="D73" s="2">
        <v>578</v>
      </c>
      <c r="E73" s="2">
        <v>598</v>
      </c>
      <c r="F73" s="2">
        <v>569</v>
      </c>
      <c r="G73" s="2">
        <v>532</v>
      </c>
      <c r="H73" s="20"/>
      <c r="I73" s="20"/>
      <c r="J73" s="47"/>
    </row>
    <row r="74" spans="2:23">
      <c r="B74" t="s">
        <v>73</v>
      </c>
      <c r="C74" s="2">
        <v>521</v>
      </c>
      <c r="D74" s="2">
        <v>520</v>
      </c>
      <c r="E74" s="2">
        <v>530</v>
      </c>
      <c r="F74" s="2">
        <v>484</v>
      </c>
      <c r="G74" s="2">
        <v>501</v>
      </c>
      <c r="H74" s="20"/>
      <c r="I74" s="20"/>
      <c r="J74" s="47"/>
    </row>
    <row r="75" spans="2:23">
      <c r="B75" t="s">
        <v>149</v>
      </c>
      <c r="C75" s="2"/>
      <c r="D75" s="2">
        <v>579</v>
      </c>
      <c r="E75" s="2"/>
      <c r="F75" s="2">
        <v>592</v>
      </c>
      <c r="G75" s="2">
        <v>570</v>
      </c>
      <c r="H75" s="20"/>
      <c r="I75" s="20"/>
      <c r="J75" s="47"/>
      <c r="S75" s="36"/>
      <c r="T75" s="36"/>
      <c r="U75" s="36"/>
      <c r="V75" s="36"/>
      <c r="W75" s="36"/>
    </row>
    <row r="76" spans="2:23">
      <c r="B76" t="s">
        <v>6</v>
      </c>
      <c r="C76" s="2">
        <v>696</v>
      </c>
      <c r="D76" s="2">
        <v>673</v>
      </c>
      <c r="E76" s="2">
        <v>697</v>
      </c>
      <c r="F76" s="2">
        <v>690</v>
      </c>
      <c r="G76" s="2">
        <v>673</v>
      </c>
      <c r="H76" s="20"/>
      <c r="I76" s="20"/>
      <c r="J76" s="47"/>
    </row>
    <row r="77" spans="2:23">
      <c r="B77" t="s">
        <v>64</v>
      </c>
      <c r="C77" s="2">
        <v>621</v>
      </c>
      <c r="D77" s="2">
        <v>603</v>
      </c>
      <c r="E77" s="2">
        <v>607</v>
      </c>
      <c r="F77" s="2">
        <v>618</v>
      </c>
      <c r="G77" s="2">
        <v>588</v>
      </c>
      <c r="H77" s="20"/>
      <c r="I77" s="20"/>
      <c r="J77" s="47"/>
      <c r="S77" s="36"/>
      <c r="T77" s="36"/>
      <c r="U77" s="36"/>
      <c r="V77" s="36"/>
      <c r="W77" s="36"/>
    </row>
    <row r="78" spans="2:23">
      <c r="B78" t="s">
        <v>68</v>
      </c>
      <c r="C78" s="2">
        <v>594</v>
      </c>
      <c r="D78" s="2">
        <v>572</v>
      </c>
      <c r="E78" s="2">
        <v>584</v>
      </c>
      <c r="F78" s="2">
        <v>570</v>
      </c>
      <c r="G78" s="2">
        <v>570</v>
      </c>
      <c r="H78" s="20"/>
      <c r="I78" s="20"/>
      <c r="J78" s="47"/>
    </row>
    <row r="79" spans="2:23">
      <c r="B79" t="s">
        <v>76</v>
      </c>
      <c r="C79" s="2">
        <v>818</v>
      </c>
      <c r="D79" s="2">
        <v>850</v>
      </c>
      <c r="E79" s="2">
        <v>869</v>
      </c>
      <c r="F79" s="2">
        <v>836</v>
      </c>
      <c r="G79" s="2">
        <v>848</v>
      </c>
      <c r="H79" s="20"/>
      <c r="I79" s="20"/>
      <c r="J79" s="47"/>
    </row>
    <row r="80" spans="2:23">
      <c r="B80" t="s">
        <v>150</v>
      </c>
      <c r="C80" s="2"/>
      <c r="D80" s="2"/>
      <c r="E80" s="2"/>
      <c r="F80" s="2"/>
      <c r="G80" s="2">
        <v>494</v>
      </c>
      <c r="H80" s="54"/>
      <c r="I80" s="54"/>
      <c r="J80" s="60"/>
    </row>
    <row r="81" spans="2:7">
      <c r="B81" s="19" t="s">
        <v>33</v>
      </c>
      <c r="C81" s="2">
        <v>651</v>
      </c>
      <c r="D81" s="2">
        <v>641</v>
      </c>
      <c r="E81" s="2">
        <v>675</v>
      </c>
      <c r="F81" s="2"/>
      <c r="G81" s="2"/>
    </row>
    <row r="82" spans="2:7">
      <c r="B82" t="s">
        <v>151</v>
      </c>
      <c r="C82" s="2"/>
      <c r="D82" s="2"/>
      <c r="E82" s="2"/>
      <c r="F82" s="2">
        <v>682</v>
      </c>
      <c r="G82" s="2">
        <v>657</v>
      </c>
    </row>
    <row r="83" spans="2:7">
      <c r="B83" t="s">
        <v>70</v>
      </c>
      <c r="C83" s="2">
        <v>686</v>
      </c>
      <c r="D83" s="2">
        <v>695</v>
      </c>
      <c r="E83" s="2">
        <v>748</v>
      </c>
      <c r="F83" s="2">
        <v>718</v>
      </c>
      <c r="G83" s="2">
        <v>654</v>
      </c>
    </row>
    <row r="84" spans="2:7">
      <c r="B84" t="s">
        <v>77</v>
      </c>
      <c r="C84" s="2">
        <v>1189</v>
      </c>
      <c r="D84" s="2">
        <v>1159</v>
      </c>
      <c r="E84" s="2">
        <v>1164</v>
      </c>
      <c r="F84" s="2">
        <v>1123</v>
      </c>
      <c r="G84" s="2">
        <v>1042</v>
      </c>
    </row>
    <row r="85" spans="2:7">
      <c r="B85" t="s">
        <v>152</v>
      </c>
      <c r="C85" s="2"/>
      <c r="D85" s="2"/>
      <c r="E85" s="2"/>
      <c r="F85" s="2">
        <v>603</v>
      </c>
      <c r="G85" s="2">
        <v>578</v>
      </c>
    </row>
    <row r="86" spans="2:7">
      <c r="B86" t="s">
        <v>47</v>
      </c>
      <c r="C86" s="2">
        <v>427</v>
      </c>
      <c r="D86" s="2">
        <v>459</v>
      </c>
      <c r="E86" s="2">
        <v>468</v>
      </c>
      <c r="F86" s="2">
        <v>435</v>
      </c>
      <c r="G86" s="2">
        <v>425</v>
      </c>
    </row>
    <row r="87" spans="2:7">
      <c r="B87" t="s">
        <v>51</v>
      </c>
      <c r="C87" s="2">
        <v>826</v>
      </c>
      <c r="D87" s="2">
        <v>797</v>
      </c>
      <c r="E87" s="2">
        <v>833</v>
      </c>
      <c r="F87" s="2">
        <v>819</v>
      </c>
      <c r="G87" s="2">
        <v>773</v>
      </c>
    </row>
    <row r="88" spans="2:7">
      <c r="B88" t="s">
        <v>7</v>
      </c>
      <c r="C88" s="2">
        <v>494</v>
      </c>
      <c r="D88" s="2">
        <v>494</v>
      </c>
      <c r="E88" s="2">
        <v>512</v>
      </c>
      <c r="F88" s="2">
        <v>501</v>
      </c>
      <c r="G88" s="2">
        <v>497</v>
      </c>
    </row>
    <row r="89" spans="2:7">
      <c r="B89" t="s">
        <v>66</v>
      </c>
      <c r="C89" s="2">
        <v>831</v>
      </c>
      <c r="D89" s="2">
        <v>849</v>
      </c>
      <c r="E89" s="2">
        <v>847</v>
      </c>
      <c r="F89" s="2">
        <v>818</v>
      </c>
      <c r="G89" s="2">
        <v>812</v>
      </c>
    </row>
    <row r="90" spans="2:7">
      <c r="B90" t="s">
        <v>153</v>
      </c>
      <c r="C90" s="2"/>
      <c r="D90" s="2"/>
      <c r="E90" s="2"/>
      <c r="F90" s="2">
        <v>825</v>
      </c>
      <c r="G90" s="2">
        <v>788</v>
      </c>
    </row>
    <row r="91" spans="2:7">
      <c r="B91" t="s">
        <v>12</v>
      </c>
      <c r="C91" s="2">
        <v>610</v>
      </c>
      <c r="D91" s="2">
        <v>588</v>
      </c>
      <c r="E91" s="2">
        <v>601</v>
      </c>
      <c r="F91" s="2">
        <v>575</v>
      </c>
      <c r="G91" s="2">
        <v>582</v>
      </c>
    </row>
    <row r="92" spans="2:7">
      <c r="B92" t="s">
        <v>154</v>
      </c>
      <c r="C92" s="2"/>
      <c r="D92" s="2"/>
      <c r="E92" s="2"/>
      <c r="F92" s="2">
        <v>681</v>
      </c>
      <c r="G92" s="2">
        <v>682</v>
      </c>
    </row>
    <row r="93" spans="2:7" ht="15" thickBot="1">
      <c r="C93" s="31">
        <f>AVERAGE(C23:C92)</f>
        <v>700.43859649122805</v>
      </c>
      <c r="D93" s="31">
        <f t="shared" ref="D93:G93" si="12">AVERAGE(D23:D92)</f>
        <v>691.30508474576266</v>
      </c>
      <c r="E93" s="31">
        <f t="shared" si="12"/>
        <v>706.86206896551721</v>
      </c>
      <c r="F93" s="27">
        <f t="shared" si="12"/>
        <v>688.34920634920638</v>
      </c>
      <c r="G93" s="31">
        <f t="shared" si="12"/>
        <v>659.78125</v>
      </c>
    </row>
    <row r="94" spans="2:7" ht="15" thickTop="1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3D17-E624-4475-BB5C-7900A19F930F}">
  <sheetPr>
    <tabColor theme="2" tint="-0.499984740745262"/>
  </sheetPr>
  <dimension ref="A3:BM94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13.7109375" customWidth="1"/>
    <col min="8" max="9" width="16.7109375" customWidth="1"/>
    <col min="10" max="10" width="9.140625" style="37" customWidth="1"/>
    <col min="11" max="11" width="9.140625" style="37"/>
    <col min="12" max="12" width="22.85546875" style="37" customWidth="1"/>
    <col min="13" max="18" width="11.7109375" style="44" customWidth="1"/>
    <col min="19" max="16384" width="9.140625" style="37"/>
  </cols>
  <sheetData>
    <row r="3" spans="2:65">
      <c r="B3" s="26" t="s">
        <v>155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80" t="s">
        <v>118</v>
      </c>
      <c r="I4" s="80" t="s">
        <v>119</v>
      </c>
      <c r="J4" s="56"/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">
        <f>C20</f>
        <v>31204</v>
      </c>
      <c r="D5" s="2">
        <f t="shared" ref="D5:F5" si="0">D20</f>
        <v>31444</v>
      </c>
      <c r="E5" s="2">
        <f t="shared" si="0"/>
        <v>33616.428571428572</v>
      </c>
      <c r="F5" s="2">
        <f t="shared" si="0"/>
        <v>33162.285714285717</v>
      </c>
      <c r="G5" s="2">
        <f>G20</f>
        <v>30924.666666666668</v>
      </c>
      <c r="H5" s="21"/>
      <c r="I5" s="21"/>
      <c r="J5" s="57"/>
      <c r="K5" s="40"/>
      <c r="L5" s="41" t="s">
        <v>121</v>
      </c>
      <c r="M5" s="51">
        <f t="shared" ref="M5:Q7" si="1">C5</f>
        <v>31204</v>
      </c>
      <c r="N5" s="51">
        <f t="shared" si="1"/>
        <v>31444</v>
      </c>
      <c r="O5" s="51">
        <f t="shared" si="1"/>
        <v>33616.428571428572</v>
      </c>
      <c r="P5" s="51">
        <f t="shared" si="1"/>
        <v>33162.285714285717</v>
      </c>
      <c r="Q5" s="51">
        <f t="shared" si="1"/>
        <v>30924.666666666668</v>
      </c>
      <c r="R5" s="52">
        <f>AVERAGE(M5:Q5)</f>
        <v>32070.27619047619</v>
      </c>
    </row>
    <row r="6" spans="2:65" ht="18" customHeight="1">
      <c r="B6" t="s">
        <v>122</v>
      </c>
      <c r="C6" s="2">
        <f>C93</f>
        <v>24906.280701754386</v>
      </c>
      <c r="D6" s="2">
        <f>D93</f>
        <v>25179.77966101695</v>
      </c>
      <c r="E6" s="2">
        <f>E93</f>
        <v>25422.362068965518</v>
      </c>
      <c r="F6" s="2">
        <f>F93</f>
        <v>27806.333333333332</v>
      </c>
      <c r="G6" s="2">
        <f>G93</f>
        <v>26779.203125</v>
      </c>
      <c r="H6" s="21"/>
      <c r="I6" s="21"/>
      <c r="J6" s="57"/>
      <c r="K6" s="40"/>
      <c r="L6" s="41" t="s">
        <v>122</v>
      </c>
      <c r="M6" s="51">
        <f t="shared" si="1"/>
        <v>24906.280701754386</v>
      </c>
      <c r="N6" s="51">
        <f t="shared" si="1"/>
        <v>25179.77966101695</v>
      </c>
      <c r="O6" s="51">
        <f t="shared" si="1"/>
        <v>25422.362068965518</v>
      </c>
      <c r="P6" s="51">
        <f t="shared" si="1"/>
        <v>27806.333333333332</v>
      </c>
      <c r="Q6" s="51">
        <f t="shared" si="1"/>
        <v>26779.203125</v>
      </c>
      <c r="R6" s="52">
        <f t="shared" ref="R6:R7" si="2">AVERAGE(M6:Q6)</f>
        <v>26018.791778014034</v>
      </c>
    </row>
    <row r="7" spans="2:65" ht="18" customHeight="1">
      <c r="B7" t="s">
        <v>123</v>
      </c>
      <c r="C7" s="5">
        <f>C10</f>
        <v>12072</v>
      </c>
      <c r="D7" s="5">
        <f t="shared" ref="D7:G7" si="3">D10</f>
        <v>11219</v>
      </c>
      <c r="E7" s="5">
        <f t="shared" si="3"/>
        <v>10844</v>
      </c>
      <c r="F7" s="5">
        <f t="shared" si="3"/>
        <v>17231</v>
      </c>
      <c r="G7" s="5">
        <f t="shared" si="3"/>
        <v>17136</v>
      </c>
      <c r="H7" s="21"/>
      <c r="I7" s="21"/>
      <c r="J7" s="57"/>
      <c r="K7" s="40"/>
      <c r="L7" s="41" t="s">
        <v>34</v>
      </c>
      <c r="M7" s="51">
        <f t="shared" si="1"/>
        <v>12072</v>
      </c>
      <c r="N7" s="51">
        <f t="shared" si="1"/>
        <v>11219</v>
      </c>
      <c r="O7" s="51">
        <f t="shared" si="1"/>
        <v>10844</v>
      </c>
      <c r="P7" s="51">
        <f t="shared" si="1"/>
        <v>17231</v>
      </c>
      <c r="Q7" s="51">
        <f t="shared" si="1"/>
        <v>17136</v>
      </c>
      <c r="R7" s="52">
        <f t="shared" si="2"/>
        <v>13700.4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  <c r="J9" s="5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5">
      <c r="B10" t="s">
        <v>0</v>
      </c>
      <c r="C10" s="2">
        <f>VLOOKUP($B10,$B$23:$G$83,2,FALSE)</f>
        <v>12072</v>
      </c>
      <c r="D10" s="2">
        <f>VLOOKUP($B10,$B$23:$G$83,3,FALSE)</f>
        <v>11219</v>
      </c>
      <c r="E10" s="2">
        <f>VLOOKUP($B10,$B$23:$G$83,4,FALSE)</f>
        <v>10844</v>
      </c>
      <c r="F10" s="2">
        <f>VLOOKUP($B10,$B$23:$G$83,5,FALSE)</f>
        <v>17231</v>
      </c>
      <c r="G10" s="2">
        <f>VLOOKUP($B10,$B$23:$G$83,6,FALSE)</f>
        <v>17136</v>
      </c>
      <c r="H10" s="2">
        <f>AVERAGE($C$5:$G$5)</f>
        <v>32070.27619047619</v>
      </c>
      <c r="I10" s="2">
        <f>AVERAGE($C$6:$G$6)</f>
        <v>26018.791778014034</v>
      </c>
      <c r="J10" s="62"/>
    </row>
    <row r="11" spans="2:65">
      <c r="H11" s="2"/>
      <c r="I11" s="2"/>
      <c r="J11" s="62"/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61"/>
      <c r="I12" s="61"/>
      <c r="J12" s="63"/>
    </row>
    <row r="13" spans="2:65">
      <c r="B13" t="s">
        <v>1</v>
      </c>
      <c r="C13" s="2">
        <f t="shared" ref="C13:C19" si="4">VLOOKUP($B13,$B$23:$G$83,2,FALSE)</f>
        <v>21932</v>
      </c>
      <c r="D13" s="2">
        <f t="shared" ref="D13:D19" si="5">VLOOKUP($B13,$B$23:$G$83,3,FALSE)</f>
        <v>21695</v>
      </c>
      <c r="E13" s="2">
        <f t="shared" ref="E13:E19" si="6">VLOOKUP($B13,$B$23:$G$83,4,FALSE)</f>
        <v>34871</v>
      </c>
      <c r="F13" s="2">
        <f t="shared" ref="F13:F19" si="7">VLOOKUP($B13,$B$23:$G$83,5,FALSE)</f>
        <v>34186</v>
      </c>
      <c r="G13" s="2">
        <f>VLOOKUP($B13,$B$23:$G$83,6,FALSE)</f>
        <v>32710</v>
      </c>
      <c r="H13" s="2">
        <f t="shared" ref="H13:H19" si="8">AVERAGE($C$5:$G$5)</f>
        <v>32070.27619047619</v>
      </c>
      <c r="I13" s="2">
        <f t="shared" ref="I13:I19" si="9">AVERAGE($C$6:$G$6)</f>
        <v>26018.791778014034</v>
      </c>
      <c r="J13" s="62"/>
    </row>
    <row r="14" spans="2:65">
      <c r="B14" t="s">
        <v>6</v>
      </c>
      <c r="C14" s="2">
        <f t="shared" si="4"/>
        <v>31915</v>
      </c>
      <c r="D14" s="2">
        <f t="shared" si="5"/>
        <v>30791</v>
      </c>
      <c r="E14" s="2">
        <f t="shared" si="6"/>
        <v>31775</v>
      </c>
      <c r="F14" s="2">
        <f t="shared" si="7"/>
        <v>31338</v>
      </c>
      <c r="G14" s="2">
        <f>VLOOKUP($B14,$B$23:$G$83,6,FALSE)</f>
        <v>30541</v>
      </c>
      <c r="H14" s="2">
        <f t="shared" si="8"/>
        <v>32070.27619047619</v>
      </c>
      <c r="I14" s="2">
        <f t="shared" si="9"/>
        <v>26018.791778014034</v>
      </c>
      <c r="J14" s="62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">
        <f t="shared" si="4"/>
        <v>30857</v>
      </c>
      <c r="D15" s="2">
        <f t="shared" si="5"/>
        <v>30270</v>
      </c>
      <c r="E15" s="2">
        <f t="shared" si="6"/>
        <v>30928</v>
      </c>
      <c r="F15" s="2">
        <f t="shared" si="7"/>
        <v>29208</v>
      </c>
      <c r="G15" s="2">
        <f>VLOOKUP($B15,$B$23:$G$83,6,FALSE)</f>
        <v>28233</v>
      </c>
      <c r="H15" s="2">
        <f t="shared" si="8"/>
        <v>32070.27619047619</v>
      </c>
      <c r="I15" s="2">
        <f t="shared" si="9"/>
        <v>26018.791778014034</v>
      </c>
      <c r="J15" s="62"/>
      <c r="K15" s="36"/>
      <c r="L15" s="36"/>
      <c r="M15" s="42"/>
      <c r="N15" s="42"/>
      <c r="O15" s="42"/>
      <c r="P15" s="42"/>
      <c r="Q15" s="42"/>
      <c r="R15" s="42"/>
    </row>
    <row r="16" spans="2:65">
      <c r="B16" t="s">
        <v>4</v>
      </c>
      <c r="C16" s="2">
        <f t="shared" si="4"/>
        <v>41447</v>
      </c>
      <c r="D16" s="2">
        <f t="shared" si="5"/>
        <v>43868</v>
      </c>
      <c r="E16" s="2">
        <f t="shared" si="6"/>
        <v>42273</v>
      </c>
      <c r="F16" s="2">
        <f t="shared" si="7"/>
        <v>41221</v>
      </c>
      <c r="G16" s="2">
        <f>VLOOKUP($B16,$B$23:$G$83,6,FALSE)</f>
        <v>39369</v>
      </c>
      <c r="H16" s="2">
        <f t="shared" si="8"/>
        <v>32070.27619047619</v>
      </c>
      <c r="I16" s="2">
        <f t="shared" si="9"/>
        <v>26018.791778014034</v>
      </c>
      <c r="J16" s="62"/>
      <c r="K16" s="36"/>
      <c r="L16" s="36"/>
      <c r="M16" s="42"/>
      <c r="N16" s="42"/>
      <c r="O16" s="42"/>
      <c r="P16" s="42"/>
      <c r="Q16" s="42"/>
      <c r="R16" s="42"/>
    </row>
    <row r="17" spans="2:10">
      <c r="B17" t="s">
        <v>11</v>
      </c>
      <c r="C17" s="2">
        <f t="shared" si="4"/>
        <v>45552</v>
      </c>
      <c r="D17" s="2">
        <f t="shared" si="5"/>
        <v>46486</v>
      </c>
      <c r="E17" s="2">
        <f t="shared" si="6"/>
        <v>47559</v>
      </c>
      <c r="F17" s="2">
        <f t="shared" si="7"/>
        <v>48238</v>
      </c>
      <c r="G17" s="2">
        <f>VLOOKUP($B17,$B$23:$G$83,6,FALSE)</f>
        <v>44400</v>
      </c>
      <c r="H17" s="2">
        <f t="shared" si="8"/>
        <v>32070.27619047619</v>
      </c>
      <c r="I17" s="2">
        <f t="shared" si="9"/>
        <v>26018.791778014034</v>
      </c>
      <c r="J17" s="62"/>
    </row>
    <row r="18" spans="2:10">
      <c r="B18" t="s">
        <v>13</v>
      </c>
      <c r="C18" s="2">
        <f t="shared" si="4"/>
        <v>35797</v>
      </c>
      <c r="D18" s="2">
        <f t="shared" si="5"/>
        <v>36142</v>
      </c>
      <c r="E18" s="2">
        <f t="shared" si="6"/>
        <v>36992</v>
      </c>
      <c r="F18" s="2">
        <f t="shared" si="7"/>
        <v>37085</v>
      </c>
      <c r="G18" s="2"/>
      <c r="H18" s="2">
        <f t="shared" si="8"/>
        <v>32070.27619047619</v>
      </c>
      <c r="I18" s="2">
        <f t="shared" si="9"/>
        <v>26018.791778014034</v>
      </c>
      <c r="J18" s="62"/>
    </row>
    <row r="19" spans="2:10">
      <c r="B19" t="s">
        <v>14</v>
      </c>
      <c r="C19" s="2">
        <f t="shared" si="4"/>
        <v>10928</v>
      </c>
      <c r="D19" s="2">
        <f t="shared" si="5"/>
        <v>10856</v>
      </c>
      <c r="E19" s="2">
        <f t="shared" si="6"/>
        <v>10917</v>
      </c>
      <c r="F19" s="2">
        <f t="shared" si="7"/>
        <v>10860</v>
      </c>
      <c r="G19" s="2">
        <f>VLOOKUP($B19,$B$23:$G$83,6,FALSE)</f>
        <v>10295</v>
      </c>
      <c r="H19" s="2">
        <f t="shared" si="8"/>
        <v>32070.27619047619</v>
      </c>
      <c r="I19" s="2">
        <f t="shared" si="9"/>
        <v>26018.791778014034</v>
      </c>
      <c r="J19" s="62"/>
    </row>
    <row r="20" spans="2:10" ht="15" thickBot="1">
      <c r="C20" s="27">
        <f>AVERAGE(C13:C19)</f>
        <v>31204</v>
      </c>
      <c r="D20" s="27">
        <f t="shared" ref="D20:G20" si="10">AVERAGE(D13:D19)</f>
        <v>31444</v>
      </c>
      <c r="E20" s="27">
        <f t="shared" si="10"/>
        <v>33616.428571428572</v>
      </c>
      <c r="F20" s="27">
        <f t="shared" si="10"/>
        <v>33162.285714285717</v>
      </c>
      <c r="G20" s="27">
        <f t="shared" si="10"/>
        <v>30924.666666666668</v>
      </c>
      <c r="H20" s="27">
        <f>AVERAGE(C5:G5)</f>
        <v>32070.27619047619</v>
      </c>
      <c r="I20" s="27">
        <f>AVERAGE(C6:G6)</f>
        <v>26018.791778014034</v>
      </c>
      <c r="J20" s="64"/>
    </row>
    <row r="21" spans="2:10" ht="15" thickTop="1"/>
    <row r="22" spans="2:1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  <c r="J22" s="58"/>
    </row>
    <row r="23" spans="2:10">
      <c r="B23" t="s">
        <v>19</v>
      </c>
      <c r="C23" s="2">
        <v>14252</v>
      </c>
      <c r="D23" s="2">
        <v>14730</v>
      </c>
      <c r="E23" s="2">
        <v>15212</v>
      </c>
      <c r="F23" s="2">
        <v>33949</v>
      </c>
      <c r="G23" s="2">
        <v>33717</v>
      </c>
      <c r="H23" s="20"/>
      <c r="I23" s="20"/>
      <c r="J23" s="47"/>
    </row>
    <row r="24" spans="2:10">
      <c r="B24" t="s">
        <v>52</v>
      </c>
      <c r="C24" s="2">
        <v>13025</v>
      </c>
      <c r="D24" s="2">
        <v>12203</v>
      </c>
      <c r="E24" s="2">
        <v>12107</v>
      </c>
      <c r="F24" s="2">
        <v>13831</v>
      </c>
      <c r="G24" s="2">
        <v>13408</v>
      </c>
      <c r="H24" s="20"/>
      <c r="I24" s="20"/>
      <c r="J24" s="47"/>
    </row>
    <row r="25" spans="2:10">
      <c r="B25" t="s">
        <v>46</v>
      </c>
      <c r="C25" s="2">
        <v>18024</v>
      </c>
      <c r="D25" s="2">
        <v>18173</v>
      </c>
      <c r="E25" s="2">
        <v>18329</v>
      </c>
      <c r="F25" s="2">
        <v>18212</v>
      </c>
      <c r="G25" s="2">
        <v>17829</v>
      </c>
      <c r="H25" s="20"/>
      <c r="I25" s="20"/>
      <c r="J25" s="47"/>
    </row>
    <row r="26" spans="2:10">
      <c r="B26" t="s">
        <v>1</v>
      </c>
      <c r="C26" s="2">
        <v>21932</v>
      </c>
      <c r="D26" s="2">
        <v>21695</v>
      </c>
      <c r="E26" s="2">
        <v>34871</v>
      </c>
      <c r="F26" s="2">
        <v>34186</v>
      </c>
      <c r="G26" s="2">
        <v>32710</v>
      </c>
      <c r="H26" s="20"/>
      <c r="I26" s="20"/>
      <c r="J26" s="47"/>
    </row>
    <row r="27" spans="2:10">
      <c r="B27" t="s">
        <v>4</v>
      </c>
      <c r="C27" s="2">
        <v>41447</v>
      </c>
      <c r="D27" s="2">
        <v>43868</v>
      </c>
      <c r="E27" s="2">
        <v>42273</v>
      </c>
      <c r="F27" s="2">
        <v>41221</v>
      </c>
      <c r="G27" s="2">
        <v>39369</v>
      </c>
      <c r="H27" s="20"/>
      <c r="I27" s="20"/>
      <c r="J27" s="47"/>
    </row>
    <row r="28" spans="2:10">
      <c r="B28" t="s">
        <v>28</v>
      </c>
      <c r="C28" s="2">
        <v>30949</v>
      </c>
      <c r="D28" s="2">
        <v>29692</v>
      </c>
      <c r="E28" s="2">
        <v>29293</v>
      </c>
      <c r="F28" s="2">
        <v>27766</v>
      </c>
      <c r="G28" s="2">
        <v>26606</v>
      </c>
      <c r="H28" s="20"/>
      <c r="I28" s="20" t="s">
        <v>128</v>
      </c>
      <c r="J28" s="47"/>
    </row>
    <row r="29" spans="2:10">
      <c r="B29" t="s">
        <v>17</v>
      </c>
      <c r="C29" s="2">
        <v>17810</v>
      </c>
      <c r="D29" s="2">
        <v>16581</v>
      </c>
      <c r="E29" s="2">
        <v>16421</v>
      </c>
      <c r="F29" s="2">
        <v>24425</v>
      </c>
      <c r="G29" s="2">
        <v>21875</v>
      </c>
      <c r="H29" s="20"/>
      <c r="I29" s="20"/>
      <c r="J29" s="47"/>
    </row>
    <row r="30" spans="2:10">
      <c r="B30" t="s">
        <v>63</v>
      </c>
      <c r="C30" s="2">
        <v>30457</v>
      </c>
      <c r="D30" s="2">
        <v>30739</v>
      </c>
      <c r="E30" s="2">
        <v>32898</v>
      </c>
      <c r="F30" s="2">
        <v>31963</v>
      </c>
      <c r="G30" s="2">
        <v>30334</v>
      </c>
      <c r="H30" s="20"/>
      <c r="I30" s="20"/>
      <c r="J30" s="47"/>
    </row>
    <row r="31" spans="2:10">
      <c r="B31" t="s">
        <v>65</v>
      </c>
      <c r="C31" s="2">
        <v>17697</v>
      </c>
      <c r="D31" s="2">
        <v>19432</v>
      </c>
      <c r="E31" s="2">
        <v>19553</v>
      </c>
      <c r="F31" s="2">
        <v>32515</v>
      </c>
      <c r="G31" s="2">
        <v>29706</v>
      </c>
      <c r="H31" s="20"/>
      <c r="I31" s="20"/>
      <c r="J31" s="47"/>
    </row>
    <row r="32" spans="2:10">
      <c r="B32" t="s">
        <v>142</v>
      </c>
      <c r="C32" s="2"/>
      <c r="D32" s="2"/>
      <c r="E32" s="2"/>
      <c r="F32" s="2"/>
      <c r="G32" s="2">
        <v>25314</v>
      </c>
      <c r="H32" s="20"/>
      <c r="I32" s="20"/>
      <c r="J32" s="47"/>
    </row>
    <row r="33" spans="2:10">
      <c r="B33" t="s">
        <v>60</v>
      </c>
      <c r="C33" s="2">
        <v>31739</v>
      </c>
      <c r="D33" s="2">
        <v>33299</v>
      </c>
      <c r="E33" s="2">
        <v>33552</v>
      </c>
      <c r="F33" s="2">
        <v>33329</v>
      </c>
      <c r="G33" s="2">
        <v>32028</v>
      </c>
      <c r="H33" s="20"/>
      <c r="I33" s="20"/>
      <c r="J33" s="47"/>
    </row>
    <row r="34" spans="2:10">
      <c r="B34" t="s">
        <v>69</v>
      </c>
      <c r="C34" s="2">
        <v>31789</v>
      </c>
      <c r="D34" s="2">
        <v>28537</v>
      </c>
      <c r="E34" s="2">
        <v>31613</v>
      </c>
      <c r="F34" s="2">
        <v>30795</v>
      </c>
      <c r="G34" s="2">
        <v>30987</v>
      </c>
      <c r="H34" s="20"/>
      <c r="I34" s="20"/>
      <c r="J34" s="47"/>
    </row>
    <row r="35" spans="2:10">
      <c r="B35" t="s">
        <v>22</v>
      </c>
      <c r="C35" s="2">
        <v>28531</v>
      </c>
      <c r="D35" s="2">
        <v>27593</v>
      </c>
      <c r="E35" s="2">
        <v>28396</v>
      </c>
      <c r="F35" s="2"/>
      <c r="G35" s="2"/>
      <c r="H35" s="20"/>
      <c r="I35" s="20"/>
      <c r="J35" s="47"/>
    </row>
    <row r="36" spans="2:10">
      <c r="B36" t="s">
        <v>131</v>
      </c>
      <c r="C36" s="2">
        <v>29990</v>
      </c>
      <c r="D36" s="2">
        <v>28895</v>
      </c>
      <c r="E36" s="2">
        <v>29569</v>
      </c>
      <c r="F36" s="2">
        <v>28689</v>
      </c>
      <c r="G36" s="2">
        <v>27874</v>
      </c>
      <c r="H36" s="20"/>
      <c r="I36" s="20"/>
      <c r="J36" s="47"/>
    </row>
    <row r="37" spans="2:10">
      <c r="B37" t="s">
        <v>24</v>
      </c>
      <c r="C37" s="2">
        <v>10670</v>
      </c>
      <c r="D37" s="2">
        <v>11008</v>
      </c>
      <c r="E37" s="2">
        <v>10982</v>
      </c>
      <c r="F37" s="2">
        <v>26787</v>
      </c>
      <c r="G37" s="2">
        <v>23124</v>
      </c>
      <c r="H37" s="20"/>
      <c r="I37" s="20"/>
      <c r="J37" s="47"/>
    </row>
    <row r="38" spans="2:10">
      <c r="B38" t="s">
        <v>23</v>
      </c>
      <c r="C38" s="2">
        <v>12989</v>
      </c>
      <c r="D38" s="2">
        <v>13236</v>
      </c>
      <c r="E38" s="2">
        <v>13539</v>
      </c>
      <c r="F38" s="2">
        <v>13660</v>
      </c>
      <c r="G38" s="2">
        <v>13094</v>
      </c>
      <c r="H38" s="20"/>
      <c r="I38" s="20"/>
      <c r="J38" s="47"/>
    </row>
    <row r="39" spans="2:10">
      <c r="B39" t="s">
        <v>48</v>
      </c>
      <c r="C39" s="2">
        <v>28487</v>
      </c>
      <c r="D39" s="2">
        <v>29415</v>
      </c>
      <c r="E39" s="2">
        <v>30951</v>
      </c>
      <c r="F39" s="2">
        <v>25755</v>
      </c>
      <c r="G39" s="2"/>
      <c r="H39" s="20"/>
      <c r="I39" s="20"/>
      <c r="J39" s="47"/>
    </row>
    <row r="40" spans="2:10">
      <c r="B40" t="s">
        <v>143</v>
      </c>
      <c r="C40" s="2"/>
      <c r="D40" s="2"/>
      <c r="E40" s="2"/>
      <c r="F40" s="2"/>
      <c r="G40" s="2"/>
      <c r="H40" s="20"/>
      <c r="I40" s="20"/>
      <c r="J40" s="47"/>
    </row>
    <row r="41" spans="2:10">
      <c r="B41" t="s">
        <v>13</v>
      </c>
      <c r="C41" s="2">
        <v>35797</v>
      </c>
      <c r="D41" s="2">
        <v>36142</v>
      </c>
      <c r="E41" s="2">
        <v>36992</v>
      </c>
      <c r="F41" s="2">
        <v>37085</v>
      </c>
      <c r="G41" s="2"/>
      <c r="H41" s="20"/>
      <c r="I41" s="20"/>
      <c r="J41" s="47"/>
    </row>
    <row r="42" spans="2:10">
      <c r="B42" t="s">
        <v>45</v>
      </c>
      <c r="C42" s="2">
        <v>23638</v>
      </c>
      <c r="D42" s="2">
        <v>23597</v>
      </c>
      <c r="E42" s="2">
        <v>17789</v>
      </c>
      <c r="F42" s="2">
        <v>16003</v>
      </c>
      <c r="G42" s="2">
        <v>15421</v>
      </c>
      <c r="H42" s="20"/>
      <c r="I42" s="20"/>
      <c r="J42" s="47"/>
    </row>
    <row r="43" spans="2:10">
      <c r="B43" t="s">
        <v>15</v>
      </c>
      <c r="C43" s="2">
        <v>10789</v>
      </c>
      <c r="D43" s="2">
        <v>10979</v>
      </c>
      <c r="E43" s="2">
        <v>10907</v>
      </c>
      <c r="F43" s="2">
        <v>37960</v>
      </c>
      <c r="G43" s="2">
        <v>35211</v>
      </c>
      <c r="H43" s="20"/>
      <c r="I43" s="20"/>
      <c r="J43" s="47"/>
    </row>
    <row r="44" spans="2:10">
      <c r="B44" t="s">
        <v>9</v>
      </c>
      <c r="C44" s="2">
        <v>50551</v>
      </c>
      <c r="D44" s="2">
        <v>51767</v>
      </c>
      <c r="E44" s="2">
        <v>53219</v>
      </c>
      <c r="F44" s="2">
        <v>53904</v>
      </c>
      <c r="G44" s="2">
        <v>49303</v>
      </c>
      <c r="H44" s="20"/>
      <c r="I44" s="20"/>
      <c r="J44" s="47"/>
    </row>
    <row r="45" spans="2:10">
      <c r="B45" t="s">
        <v>31</v>
      </c>
      <c r="C45" s="2">
        <v>30891</v>
      </c>
      <c r="D45" s="2">
        <v>30435</v>
      </c>
      <c r="E45" s="2">
        <v>31609</v>
      </c>
      <c r="F45" s="2">
        <v>31236</v>
      </c>
      <c r="G45" s="2">
        <v>30793</v>
      </c>
      <c r="H45" s="20"/>
      <c r="I45" s="20"/>
      <c r="J45" s="47"/>
    </row>
    <row r="46" spans="2:10">
      <c r="B46" t="s">
        <v>10</v>
      </c>
      <c r="C46" s="2">
        <v>31877</v>
      </c>
      <c r="D46" s="2">
        <v>31590</v>
      </c>
      <c r="E46" s="2">
        <v>31938</v>
      </c>
      <c r="F46" s="2">
        <v>31690</v>
      </c>
      <c r="G46" s="2">
        <v>29706</v>
      </c>
      <c r="H46" s="20"/>
      <c r="I46" s="20"/>
      <c r="J46" s="47"/>
    </row>
    <row r="47" spans="2:10">
      <c r="B47" t="s">
        <v>74</v>
      </c>
      <c r="C47" s="2">
        <v>10315</v>
      </c>
      <c r="D47" s="2">
        <v>10121</v>
      </c>
      <c r="E47" s="2">
        <v>10029</v>
      </c>
      <c r="F47" s="2">
        <v>9793</v>
      </c>
      <c r="G47" s="2">
        <v>9383</v>
      </c>
      <c r="H47" s="20"/>
      <c r="I47" s="20"/>
      <c r="J47" s="47"/>
    </row>
    <row r="48" spans="2:10">
      <c r="B48" t="s">
        <v>144</v>
      </c>
      <c r="C48" s="2"/>
      <c r="D48" s="2"/>
      <c r="E48" s="2"/>
      <c r="F48" s="2">
        <v>32312</v>
      </c>
      <c r="G48" s="2">
        <v>30163</v>
      </c>
      <c r="H48" s="20"/>
      <c r="I48" s="20"/>
      <c r="J48" s="47"/>
    </row>
    <row r="49" spans="2:10">
      <c r="B49" t="s">
        <v>14</v>
      </c>
      <c r="C49" s="2">
        <v>10928</v>
      </c>
      <c r="D49" s="2">
        <v>10856</v>
      </c>
      <c r="E49" s="2">
        <v>10917</v>
      </c>
      <c r="F49" s="2">
        <v>10860</v>
      </c>
      <c r="G49" s="2">
        <v>10295</v>
      </c>
      <c r="H49" s="20"/>
      <c r="I49" s="20"/>
      <c r="J49" s="47"/>
    </row>
    <row r="50" spans="2:10">
      <c r="B50" t="s">
        <v>75</v>
      </c>
      <c r="C50" s="2">
        <v>15946</v>
      </c>
      <c r="D50" s="2">
        <v>14874</v>
      </c>
      <c r="E50" s="2">
        <v>14999</v>
      </c>
      <c r="F50" s="2">
        <v>15419</v>
      </c>
      <c r="G50" s="2">
        <v>16409</v>
      </c>
      <c r="H50" s="20"/>
      <c r="I50" s="20"/>
      <c r="J50" s="47"/>
    </row>
    <row r="51" spans="2:10">
      <c r="B51" t="s">
        <v>62</v>
      </c>
      <c r="C51" s="2">
        <v>36337</v>
      </c>
      <c r="D51" s="2">
        <v>34879</v>
      </c>
      <c r="E51" s="2">
        <v>31368</v>
      </c>
      <c r="F51" s="2">
        <v>32704</v>
      </c>
      <c r="G51" s="2">
        <v>33741</v>
      </c>
      <c r="H51" s="20"/>
      <c r="I51" s="20"/>
      <c r="J51" s="47"/>
    </row>
    <row r="52" spans="2:10">
      <c r="B52" t="s">
        <v>61</v>
      </c>
      <c r="C52" s="2">
        <v>24699</v>
      </c>
      <c r="D52" s="2">
        <v>23523</v>
      </c>
      <c r="E52" s="2">
        <v>22613</v>
      </c>
      <c r="F52" s="2">
        <v>24783</v>
      </c>
      <c r="G52" s="2">
        <v>24066</v>
      </c>
      <c r="H52" s="20"/>
      <c r="I52" s="20"/>
      <c r="J52" s="47"/>
    </row>
    <row r="53" spans="2:10">
      <c r="B53" t="s">
        <v>79</v>
      </c>
      <c r="C53" s="2">
        <v>11940</v>
      </c>
      <c r="D53" s="2">
        <v>11286</v>
      </c>
      <c r="E53" s="2">
        <v>11472</v>
      </c>
      <c r="F53" s="2">
        <v>11069</v>
      </c>
      <c r="G53" s="2">
        <v>10444</v>
      </c>
      <c r="H53" s="20"/>
      <c r="I53" s="20"/>
      <c r="J53" s="47"/>
    </row>
    <row r="54" spans="2:10">
      <c r="B54" t="s">
        <v>133</v>
      </c>
      <c r="C54" s="2"/>
      <c r="D54" s="2"/>
      <c r="E54" s="2"/>
      <c r="F54" s="2"/>
      <c r="G54" s="2"/>
      <c r="H54" s="20"/>
      <c r="I54" s="20"/>
      <c r="J54" s="47"/>
    </row>
    <row r="55" spans="2:10">
      <c r="B55" t="s">
        <v>78</v>
      </c>
      <c r="C55" s="2">
        <v>42365</v>
      </c>
      <c r="D55" s="2">
        <v>41819</v>
      </c>
      <c r="E55" s="2">
        <v>42694</v>
      </c>
      <c r="F55" s="2">
        <v>40766</v>
      </c>
      <c r="G55" s="2">
        <v>37950</v>
      </c>
      <c r="H55" s="20"/>
      <c r="I55" s="20"/>
      <c r="J55" s="47"/>
    </row>
    <row r="56" spans="2:10">
      <c r="B56" t="s">
        <v>0</v>
      </c>
      <c r="C56" s="2">
        <v>12072</v>
      </c>
      <c r="D56" s="2">
        <v>11219</v>
      </c>
      <c r="E56" s="2">
        <v>10844</v>
      </c>
      <c r="F56" s="2">
        <v>17231</v>
      </c>
      <c r="G56" s="2">
        <v>17136</v>
      </c>
      <c r="H56" s="20"/>
      <c r="I56" s="20"/>
      <c r="J56" s="47"/>
    </row>
    <row r="57" spans="2:10">
      <c r="B57" t="s">
        <v>145</v>
      </c>
      <c r="C57" s="2"/>
      <c r="D57" s="2"/>
      <c r="E57" s="2"/>
      <c r="F57" s="2">
        <v>35943</v>
      </c>
      <c r="G57" s="2">
        <v>34365</v>
      </c>
      <c r="H57" s="20"/>
      <c r="I57" s="20"/>
      <c r="J57" s="47"/>
    </row>
    <row r="58" spans="2:10">
      <c r="B58" t="s">
        <v>11</v>
      </c>
      <c r="C58" s="2">
        <v>45552</v>
      </c>
      <c r="D58" s="2">
        <v>46486</v>
      </c>
      <c r="E58" s="2">
        <v>47559</v>
      </c>
      <c r="F58" s="2">
        <v>48238</v>
      </c>
      <c r="G58" s="2">
        <v>44400</v>
      </c>
      <c r="H58" s="20"/>
      <c r="I58" s="20"/>
      <c r="J58" s="47"/>
    </row>
    <row r="59" spans="2:10">
      <c r="B59" t="s">
        <v>32</v>
      </c>
      <c r="C59" s="2">
        <v>27618</v>
      </c>
      <c r="D59" s="2">
        <v>25789</v>
      </c>
      <c r="E59" s="2">
        <v>25873</v>
      </c>
      <c r="F59" s="2">
        <v>25447</v>
      </c>
      <c r="G59" s="2">
        <v>23707</v>
      </c>
      <c r="H59" s="20"/>
      <c r="I59" s="20"/>
      <c r="J59" s="47"/>
    </row>
    <row r="60" spans="2:10">
      <c r="B60" t="s">
        <v>71</v>
      </c>
      <c r="C60" s="2">
        <v>24743</v>
      </c>
      <c r="D60" s="2">
        <v>24061</v>
      </c>
      <c r="E60" s="2">
        <v>23885</v>
      </c>
      <c r="F60" s="2">
        <v>24064</v>
      </c>
      <c r="G60" s="2">
        <v>21533</v>
      </c>
      <c r="H60" s="20"/>
      <c r="I60" s="20"/>
      <c r="J60" s="47"/>
    </row>
    <row r="61" spans="2:10">
      <c r="B61" t="s">
        <v>5</v>
      </c>
      <c r="C61" s="2">
        <v>27856</v>
      </c>
      <c r="D61" s="2">
        <v>28361</v>
      </c>
      <c r="E61" s="2">
        <v>28074</v>
      </c>
      <c r="F61" s="2">
        <v>28665</v>
      </c>
      <c r="G61" s="2">
        <v>26273</v>
      </c>
      <c r="H61" s="20"/>
      <c r="I61" s="20"/>
      <c r="J61" s="47"/>
    </row>
    <row r="62" spans="2:10">
      <c r="B62" t="s">
        <v>16</v>
      </c>
      <c r="C62" s="2">
        <v>30797</v>
      </c>
      <c r="D62" s="2">
        <v>29714</v>
      </c>
      <c r="E62" s="2">
        <v>29822</v>
      </c>
      <c r="F62" s="2">
        <v>28955</v>
      </c>
      <c r="G62" s="2">
        <v>28106</v>
      </c>
      <c r="H62" s="20"/>
      <c r="I62" s="20"/>
      <c r="J62" s="47"/>
    </row>
    <row r="63" spans="2:10">
      <c r="B63" t="s">
        <v>146</v>
      </c>
      <c r="C63" s="2"/>
      <c r="D63" s="2"/>
      <c r="E63" s="2"/>
      <c r="F63" s="2"/>
      <c r="G63" s="2">
        <v>37803</v>
      </c>
      <c r="H63" s="20"/>
      <c r="I63" s="20"/>
      <c r="J63" s="47"/>
    </row>
    <row r="64" spans="2:10">
      <c r="B64" t="s">
        <v>30</v>
      </c>
      <c r="C64" s="2">
        <v>10221</v>
      </c>
      <c r="D64" s="2">
        <v>10157</v>
      </c>
      <c r="E64" s="2">
        <v>10390</v>
      </c>
      <c r="F64" s="2">
        <v>10195</v>
      </c>
      <c r="G64" s="2">
        <v>9673</v>
      </c>
      <c r="H64" s="20"/>
      <c r="I64" s="20"/>
      <c r="J64" s="47"/>
    </row>
    <row r="65" spans="2:23">
      <c r="B65" t="s">
        <v>35</v>
      </c>
      <c r="C65" s="2">
        <v>28216</v>
      </c>
      <c r="D65" s="2">
        <v>27641</v>
      </c>
      <c r="E65" s="2">
        <v>28984</v>
      </c>
      <c r="F65" s="2">
        <v>28067</v>
      </c>
      <c r="G65" s="2">
        <v>25943</v>
      </c>
      <c r="H65" s="20"/>
      <c r="I65" s="20"/>
      <c r="J65" s="47"/>
    </row>
    <row r="66" spans="2:23">
      <c r="B66" t="s">
        <v>50</v>
      </c>
      <c r="C66" s="2">
        <v>9522</v>
      </c>
      <c r="D66" s="2">
        <v>13139</v>
      </c>
      <c r="E66" s="2">
        <v>13712</v>
      </c>
      <c r="F66" s="2">
        <v>20745</v>
      </c>
      <c r="G66" s="2">
        <v>20285</v>
      </c>
      <c r="H66" s="20"/>
      <c r="I66" s="20"/>
      <c r="J66" s="47"/>
    </row>
    <row r="67" spans="2:23">
      <c r="B67" t="s">
        <v>147</v>
      </c>
      <c r="C67" s="2">
        <v>23000</v>
      </c>
      <c r="D67" s="2">
        <v>19566</v>
      </c>
      <c r="E67" s="2">
        <v>19676</v>
      </c>
      <c r="F67" s="2">
        <v>19565</v>
      </c>
      <c r="G67" s="2">
        <v>19645</v>
      </c>
      <c r="H67" s="20"/>
      <c r="I67" s="20"/>
      <c r="J67" s="47"/>
    </row>
    <row r="68" spans="2:23">
      <c r="B68" t="s">
        <v>8</v>
      </c>
      <c r="C68" s="2">
        <v>30857</v>
      </c>
      <c r="D68" s="2">
        <v>30270</v>
      </c>
      <c r="E68" s="2">
        <v>30928</v>
      </c>
      <c r="F68" s="2">
        <v>29208</v>
      </c>
      <c r="G68" s="2">
        <v>28233</v>
      </c>
      <c r="H68" s="20"/>
      <c r="I68" s="20"/>
      <c r="J68" s="47"/>
    </row>
    <row r="69" spans="2:23">
      <c r="B69" t="s">
        <v>72</v>
      </c>
      <c r="C69" s="2">
        <v>11287</v>
      </c>
      <c r="D69" s="2">
        <v>11310</v>
      </c>
      <c r="E69" s="2">
        <v>11551</v>
      </c>
      <c r="F69" s="2">
        <v>11085</v>
      </c>
      <c r="G69" s="2">
        <v>10757</v>
      </c>
      <c r="H69" s="20"/>
      <c r="I69" s="20"/>
      <c r="J69" s="47"/>
    </row>
    <row r="70" spans="2:23">
      <c r="B70" t="s">
        <v>26</v>
      </c>
      <c r="C70" s="2">
        <v>26506</v>
      </c>
      <c r="D70" s="2">
        <v>26342</v>
      </c>
      <c r="E70" s="2">
        <v>28134</v>
      </c>
      <c r="F70" s="2">
        <v>27071</v>
      </c>
      <c r="G70" s="2">
        <v>25630</v>
      </c>
      <c r="H70" s="20"/>
      <c r="I70" s="20"/>
      <c r="J70" s="47"/>
    </row>
    <row r="71" spans="2:23">
      <c r="B71" t="s">
        <v>67</v>
      </c>
      <c r="C71" s="2">
        <v>31921</v>
      </c>
      <c r="D71" s="2">
        <v>30612</v>
      </c>
      <c r="E71" s="2">
        <v>32501</v>
      </c>
      <c r="F71" s="2">
        <v>31233</v>
      </c>
      <c r="G71" s="2">
        <v>30933</v>
      </c>
      <c r="H71" s="20"/>
      <c r="I71" s="20"/>
      <c r="J71" s="47"/>
      <c r="S71" s="36"/>
      <c r="T71" s="36"/>
      <c r="U71" s="36"/>
    </row>
    <row r="72" spans="2:23">
      <c r="B72" t="s">
        <v>148</v>
      </c>
      <c r="C72" s="2"/>
      <c r="D72" s="2">
        <v>43062</v>
      </c>
      <c r="E72" s="2">
        <v>39810</v>
      </c>
      <c r="F72" s="2">
        <v>38646</v>
      </c>
      <c r="G72" s="2">
        <v>36942</v>
      </c>
      <c r="H72" s="20"/>
      <c r="I72" s="20"/>
      <c r="J72" s="47"/>
    </row>
    <row r="73" spans="2:23">
      <c r="B73" t="s">
        <v>27</v>
      </c>
      <c r="C73" s="2">
        <v>35852</v>
      </c>
      <c r="D73" s="2">
        <v>34172</v>
      </c>
      <c r="E73" s="2">
        <v>35041</v>
      </c>
      <c r="F73" s="2">
        <v>33915</v>
      </c>
      <c r="G73" s="2">
        <v>31280</v>
      </c>
      <c r="H73" s="20"/>
      <c r="I73" s="20"/>
      <c r="J73" s="47"/>
    </row>
    <row r="74" spans="2:23">
      <c r="B74" t="s">
        <v>73</v>
      </c>
      <c r="C74" s="2">
        <v>11805</v>
      </c>
      <c r="D74" s="2">
        <v>11673</v>
      </c>
      <c r="E74" s="2">
        <v>11771</v>
      </c>
      <c r="F74" s="2">
        <v>11104</v>
      </c>
      <c r="G74" s="2">
        <v>11368</v>
      </c>
      <c r="H74" s="20"/>
      <c r="I74" s="20"/>
      <c r="J74" s="47"/>
    </row>
    <row r="75" spans="2:23">
      <c r="B75" t="s">
        <v>149</v>
      </c>
      <c r="C75" s="2"/>
      <c r="D75" s="2">
        <v>37650</v>
      </c>
      <c r="E75" s="2"/>
      <c r="F75" s="2">
        <v>38383</v>
      </c>
      <c r="G75" s="2">
        <v>37309</v>
      </c>
      <c r="H75" s="20"/>
      <c r="I75" s="20"/>
      <c r="J75" s="47"/>
      <c r="S75" s="36"/>
      <c r="T75" s="36"/>
      <c r="U75" s="36"/>
      <c r="V75" s="36"/>
      <c r="W75" s="36"/>
    </row>
    <row r="76" spans="2:23">
      <c r="B76" t="s">
        <v>6</v>
      </c>
      <c r="C76" s="2">
        <v>31915</v>
      </c>
      <c r="D76" s="2">
        <v>30791</v>
      </c>
      <c r="E76" s="2">
        <v>31775</v>
      </c>
      <c r="F76" s="2">
        <v>31338</v>
      </c>
      <c r="G76" s="2">
        <v>30541</v>
      </c>
      <c r="H76" s="20"/>
      <c r="I76" s="20"/>
      <c r="J76" s="47"/>
    </row>
    <row r="77" spans="2:23">
      <c r="B77" t="s">
        <v>64</v>
      </c>
      <c r="C77" s="2">
        <v>33455</v>
      </c>
      <c r="D77" s="2">
        <v>32337</v>
      </c>
      <c r="E77" s="2">
        <v>32412</v>
      </c>
      <c r="F77" s="2">
        <v>32922</v>
      </c>
      <c r="G77" s="2">
        <v>31597</v>
      </c>
      <c r="H77" s="20"/>
      <c r="I77" s="20"/>
      <c r="J77" s="47"/>
      <c r="S77" s="36"/>
      <c r="T77" s="36"/>
      <c r="U77" s="36"/>
      <c r="V77" s="36"/>
      <c r="W77" s="36"/>
    </row>
    <row r="78" spans="2:23">
      <c r="B78" t="s">
        <v>68</v>
      </c>
      <c r="C78" s="2">
        <v>31275</v>
      </c>
      <c r="D78" s="2">
        <v>31636</v>
      </c>
      <c r="E78" s="2">
        <v>32239</v>
      </c>
      <c r="F78" s="2">
        <v>31459</v>
      </c>
      <c r="G78" s="2">
        <v>31369</v>
      </c>
      <c r="H78" s="20"/>
      <c r="I78" s="20"/>
      <c r="J78" s="47"/>
    </row>
    <row r="79" spans="2:23">
      <c r="B79" t="s">
        <v>76</v>
      </c>
      <c r="C79" s="2">
        <v>3335</v>
      </c>
      <c r="D79" s="2">
        <v>3392</v>
      </c>
      <c r="E79" s="2">
        <v>3478</v>
      </c>
      <c r="F79" s="2">
        <v>3338</v>
      </c>
      <c r="G79" s="2">
        <v>3389</v>
      </c>
      <c r="H79" s="20"/>
      <c r="I79" s="20"/>
      <c r="J79" s="47"/>
    </row>
    <row r="80" spans="2:23">
      <c r="B80" t="s">
        <v>150</v>
      </c>
      <c r="C80" s="2"/>
      <c r="D80" s="2"/>
      <c r="E80" s="2"/>
      <c r="F80" s="2"/>
      <c r="G80" s="2">
        <v>34897</v>
      </c>
      <c r="H80" s="54"/>
      <c r="I80" s="54"/>
      <c r="J80" s="60"/>
    </row>
    <row r="81" spans="2:7">
      <c r="B81" t="s">
        <v>33</v>
      </c>
      <c r="C81" s="2">
        <v>29384</v>
      </c>
      <c r="D81" s="2">
        <v>28793</v>
      </c>
      <c r="E81" s="2">
        <v>30199</v>
      </c>
      <c r="F81" s="2"/>
      <c r="G81" s="2"/>
    </row>
    <row r="82" spans="2:7">
      <c r="B82" t="s">
        <v>151</v>
      </c>
      <c r="C82" s="2"/>
      <c r="D82" s="2"/>
      <c r="E82" s="2"/>
      <c r="F82" s="2">
        <v>30130</v>
      </c>
      <c r="G82" s="2">
        <v>28819</v>
      </c>
    </row>
    <row r="83" spans="2:7">
      <c r="B83" t="s">
        <v>70</v>
      </c>
      <c r="C83" s="2">
        <v>39137</v>
      </c>
      <c r="D83" s="2">
        <v>40648</v>
      </c>
      <c r="E83" s="2">
        <v>40406</v>
      </c>
      <c r="F83" s="2">
        <v>37620</v>
      </c>
      <c r="G83" s="2">
        <v>35137</v>
      </c>
    </row>
    <row r="84" spans="2:7">
      <c r="B84" t="s">
        <v>77</v>
      </c>
      <c r="C84" s="2">
        <v>32110</v>
      </c>
      <c r="D84" s="2">
        <v>31120</v>
      </c>
      <c r="E84" s="2">
        <v>31349</v>
      </c>
      <c r="F84" s="2">
        <v>30210</v>
      </c>
      <c r="G84" s="2">
        <v>27825</v>
      </c>
    </row>
    <row r="85" spans="2:7">
      <c r="B85" t="s">
        <v>152</v>
      </c>
      <c r="C85" s="2"/>
      <c r="D85" s="2"/>
      <c r="E85" s="2"/>
      <c r="F85" s="2">
        <v>27737</v>
      </c>
      <c r="G85" s="2">
        <v>26411</v>
      </c>
    </row>
    <row r="86" spans="2:7">
      <c r="B86" t="s">
        <v>47</v>
      </c>
      <c r="C86" s="2">
        <v>21189</v>
      </c>
      <c r="D86" s="2">
        <v>22464</v>
      </c>
      <c r="E86" s="2">
        <v>22913</v>
      </c>
      <c r="F86" s="2">
        <v>21430</v>
      </c>
      <c r="G86" s="2">
        <v>20770</v>
      </c>
    </row>
    <row r="87" spans="2:7">
      <c r="B87" t="s">
        <v>51</v>
      </c>
      <c r="C87" s="2">
        <v>29276</v>
      </c>
      <c r="D87" s="2">
        <v>28166</v>
      </c>
      <c r="E87" s="2">
        <v>29241</v>
      </c>
      <c r="F87" s="2">
        <v>28499</v>
      </c>
      <c r="G87" s="2">
        <v>26800</v>
      </c>
    </row>
    <row r="88" spans="2:7">
      <c r="B88" t="s">
        <v>7</v>
      </c>
      <c r="C88" s="2">
        <v>24455</v>
      </c>
      <c r="D88" s="2">
        <v>24038</v>
      </c>
      <c r="E88" s="2">
        <v>24714</v>
      </c>
      <c r="F88" s="2">
        <v>24354</v>
      </c>
      <c r="G88" s="2">
        <v>23937</v>
      </c>
    </row>
    <row r="89" spans="2:7">
      <c r="B89" t="s">
        <v>66</v>
      </c>
      <c r="C89" s="2">
        <v>15101</v>
      </c>
      <c r="D89" s="2">
        <v>15607</v>
      </c>
      <c r="E89" s="2">
        <v>15594</v>
      </c>
      <c r="F89" s="2">
        <v>39383</v>
      </c>
      <c r="G89" s="2">
        <v>38753</v>
      </c>
    </row>
    <row r="90" spans="2:7">
      <c r="B90" t="s">
        <v>153</v>
      </c>
      <c r="C90" s="2"/>
      <c r="D90" s="2"/>
      <c r="E90" s="2"/>
      <c r="F90" s="2">
        <v>52357</v>
      </c>
      <c r="G90" s="2">
        <v>50054</v>
      </c>
    </row>
    <row r="91" spans="2:7">
      <c r="B91" t="s">
        <v>12</v>
      </c>
      <c r="C91" s="2">
        <v>25340</v>
      </c>
      <c r="D91" s="2">
        <v>24427</v>
      </c>
      <c r="E91" s="2">
        <v>25517</v>
      </c>
      <c r="F91" s="2">
        <v>24850</v>
      </c>
      <c r="G91" s="2">
        <v>25148</v>
      </c>
    </row>
    <row r="92" spans="2:7">
      <c r="B92" t="s">
        <v>154</v>
      </c>
      <c r="C92" s="2"/>
      <c r="D92" s="2"/>
      <c r="E92" s="2"/>
      <c r="F92" s="2">
        <v>25745</v>
      </c>
      <c r="G92" s="2">
        <v>26241</v>
      </c>
    </row>
    <row r="93" spans="2:7" ht="15" thickBot="1">
      <c r="C93" s="27">
        <f t="shared" ref="C93:G93" si="11">AVERAGE(C23:C92)</f>
        <v>24906.280701754386</v>
      </c>
      <c r="D93" s="31">
        <f t="shared" si="11"/>
        <v>25179.77966101695</v>
      </c>
      <c r="E93" s="31">
        <f t="shared" si="11"/>
        <v>25422.362068965518</v>
      </c>
      <c r="F93" s="31">
        <f t="shared" si="11"/>
        <v>27806.333333333332</v>
      </c>
      <c r="G93" s="31">
        <f t="shared" si="11"/>
        <v>26779.203125</v>
      </c>
    </row>
    <row r="94" spans="2:7" ht="15" thickTop="1"/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DA-C843-4883-891E-967DE274F321}">
  <sheetPr>
    <tabColor rgb="FF7030A0"/>
  </sheetPr>
  <dimension ref="A3:BY81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9" width="16.7109375" customWidth="1"/>
    <col min="10" max="10" width="2.7109375" hidden="1" customWidth="1"/>
    <col min="11" max="15" width="16.7109375" hidden="1" customWidth="1"/>
    <col min="16" max="16" width="15.28515625" hidden="1" customWidth="1"/>
    <col min="17" max="17" width="17.7109375" hidden="1" customWidth="1"/>
    <col min="18" max="19" width="9.140625" style="37"/>
    <col min="20" max="20" width="22.85546875" style="37" customWidth="1"/>
    <col min="21" max="26" width="13.7109375" style="44" customWidth="1"/>
    <col min="27" max="16384" width="9.140625" style="37"/>
  </cols>
  <sheetData>
    <row r="3" spans="2:73">
      <c r="B3" s="26" t="s">
        <v>156</v>
      </c>
      <c r="F3" s="19"/>
      <c r="G3" s="19"/>
      <c r="H3" s="19"/>
      <c r="I3" s="19"/>
      <c r="J3" s="19"/>
      <c r="N3" s="19"/>
      <c r="O3" s="19"/>
      <c r="P3" s="19"/>
      <c r="Q3" s="19"/>
      <c r="R3" s="36"/>
      <c r="S3" s="36"/>
      <c r="T3" s="36"/>
      <c r="U3" s="42"/>
      <c r="V3" s="42"/>
      <c r="W3" s="42"/>
      <c r="X3" s="42"/>
      <c r="Y3" s="42"/>
      <c r="Z3" s="42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</row>
    <row r="4" spans="2:73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55" t="s">
        <v>118</v>
      </c>
      <c r="I4" s="55" t="s">
        <v>119</v>
      </c>
      <c r="J4" s="55"/>
      <c r="K4" s="23">
        <v>2021</v>
      </c>
      <c r="L4" s="23">
        <v>2020</v>
      </c>
      <c r="M4" s="23">
        <v>2019</v>
      </c>
      <c r="N4" s="23">
        <v>2018</v>
      </c>
      <c r="O4" s="23">
        <v>2017</v>
      </c>
      <c r="P4" s="55" t="s">
        <v>118</v>
      </c>
      <c r="Q4" s="55" t="s">
        <v>119</v>
      </c>
      <c r="T4" s="38"/>
      <c r="U4" s="39">
        <v>2021</v>
      </c>
      <c r="V4" s="39">
        <v>2020</v>
      </c>
      <c r="W4" s="39">
        <v>2019</v>
      </c>
      <c r="X4" s="39">
        <v>2018</v>
      </c>
      <c r="Y4" s="39">
        <v>2017</v>
      </c>
      <c r="Z4" s="45" t="s">
        <v>120</v>
      </c>
    </row>
    <row r="5" spans="2:73" ht="18" customHeight="1">
      <c r="B5" t="s">
        <v>121</v>
      </c>
      <c r="C5" s="65">
        <f>C20</f>
        <v>119047137.31857143</v>
      </c>
      <c r="D5" s="65">
        <f t="shared" ref="D5:F5" si="0">D20</f>
        <v>112442040.82142857</v>
      </c>
      <c r="E5" s="65">
        <f t="shared" si="0"/>
        <v>103074701.71285714</v>
      </c>
      <c r="F5" s="65">
        <f t="shared" si="0"/>
        <v>93854512.00999999</v>
      </c>
      <c r="G5" s="65">
        <f>G20</f>
        <v>85161191.711428568</v>
      </c>
      <c r="H5" s="9"/>
      <c r="I5" s="9"/>
      <c r="J5" s="21"/>
      <c r="K5" s="2">
        <f>C5/1000</f>
        <v>119047.13731857143</v>
      </c>
      <c r="L5" s="2">
        <f t="shared" ref="L5:O5" si="1">D5/1000</f>
        <v>112442.04082142857</v>
      </c>
      <c r="M5" s="2">
        <f t="shared" si="1"/>
        <v>103074.70171285715</v>
      </c>
      <c r="N5" s="2">
        <f t="shared" si="1"/>
        <v>93854.512009999991</v>
      </c>
      <c r="O5" s="2">
        <f t="shared" si="1"/>
        <v>85161.191711428561</v>
      </c>
      <c r="P5" s="21"/>
      <c r="Q5" s="21"/>
      <c r="R5" s="40"/>
      <c r="S5" s="40"/>
      <c r="T5" s="41" t="s">
        <v>121</v>
      </c>
      <c r="U5" s="51">
        <f t="shared" ref="U5:Y7" si="2">C5</f>
        <v>119047137.31857143</v>
      </c>
      <c r="V5" s="51">
        <f t="shared" si="2"/>
        <v>112442040.82142857</v>
      </c>
      <c r="W5" s="51">
        <f t="shared" si="2"/>
        <v>103074701.71285714</v>
      </c>
      <c r="X5" s="51">
        <f t="shared" si="2"/>
        <v>93854512.00999999</v>
      </c>
      <c r="Y5" s="51">
        <f t="shared" si="2"/>
        <v>85161191.711428568</v>
      </c>
      <c r="Z5" s="52">
        <f>AVERAGE(U5:Y5)</f>
        <v>102715916.71485713</v>
      </c>
    </row>
    <row r="6" spans="2:73" ht="18" customHeight="1">
      <c r="B6" t="s">
        <v>122</v>
      </c>
      <c r="C6" s="65">
        <f>C80</f>
        <v>636922003.94315779</v>
      </c>
      <c r="D6" s="65">
        <f t="shared" ref="D6:G6" si="3">D80</f>
        <v>603304805.51914012</v>
      </c>
      <c r="E6" s="65">
        <f t="shared" si="3"/>
        <v>569043873.67315769</v>
      </c>
      <c r="F6" s="65">
        <f t="shared" si="3"/>
        <v>535921663.10929829</v>
      </c>
      <c r="G6" s="65">
        <f t="shared" si="3"/>
        <v>508181405.03047377</v>
      </c>
      <c r="H6" s="9"/>
      <c r="I6" s="9"/>
      <c r="J6" s="21"/>
      <c r="K6" s="2">
        <f t="shared" ref="K6:K7" si="4">C6/1000</f>
        <v>636922.00394315785</v>
      </c>
      <c r="L6" s="2">
        <f t="shared" ref="L6:L7" si="5">D6/1000</f>
        <v>603304.80551914009</v>
      </c>
      <c r="M6" s="2">
        <f t="shared" ref="M6:M7" si="6">E6/1000</f>
        <v>569043.87367315765</v>
      </c>
      <c r="N6" s="2">
        <f t="shared" ref="N6:N7" si="7">F6/1000</f>
        <v>535921.66310929833</v>
      </c>
      <c r="O6" s="2">
        <f t="shared" ref="O6:O7" si="8">G6/1000</f>
        <v>508181.40503047378</v>
      </c>
      <c r="P6" s="21"/>
      <c r="Q6" s="21"/>
      <c r="R6" s="40"/>
      <c r="S6" s="40"/>
      <c r="T6" s="41" t="s">
        <v>122</v>
      </c>
      <c r="U6" s="51">
        <f t="shared" si="2"/>
        <v>636922003.94315779</v>
      </c>
      <c r="V6" s="51">
        <f t="shared" si="2"/>
        <v>603304805.51914012</v>
      </c>
      <c r="W6" s="51">
        <f t="shared" si="2"/>
        <v>569043873.67315769</v>
      </c>
      <c r="X6" s="51">
        <f t="shared" si="2"/>
        <v>535921663.10929829</v>
      </c>
      <c r="Y6" s="51">
        <f t="shared" si="2"/>
        <v>508181405.03047377</v>
      </c>
      <c r="Z6" s="52">
        <f t="shared" ref="Z6:Z7" si="9">AVERAGE(U6:Y6)</f>
        <v>570674750.25504553</v>
      </c>
    </row>
    <row r="7" spans="2:73" ht="18" customHeight="1">
      <c r="B7" t="s">
        <v>123</v>
      </c>
      <c r="C7" s="65">
        <f>C10</f>
        <v>120174531.77</v>
      </c>
      <c r="D7" s="65">
        <f t="shared" ref="D7:G7" si="10">D10</f>
        <v>77175117.730000004</v>
      </c>
      <c r="E7" s="65">
        <f t="shared" si="10"/>
        <v>70528875.769999996</v>
      </c>
      <c r="F7" s="65">
        <f t="shared" si="10"/>
        <v>81417867.260000005</v>
      </c>
      <c r="G7" s="65">
        <f t="shared" si="10"/>
        <v>62657942.137000002</v>
      </c>
      <c r="H7" s="9"/>
      <c r="I7" s="9"/>
      <c r="J7" s="21"/>
      <c r="K7" s="2">
        <f t="shared" si="4"/>
        <v>120174.53177</v>
      </c>
      <c r="L7" s="2">
        <f t="shared" si="5"/>
        <v>77175.117729999998</v>
      </c>
      <c r="M7" s="2">
        <f t="shared" si="6"/>
        <v>70528.875769999999</v>
      </c>
      <c r="N7" s="2">
        <f t="shared" si="7"/>
        <v>81417.867259999999</v>
      </c>
      <c r="O7" s="2">
        <f t="shared" si="8"/>
        <v>62657.942137000005</v>
      </c>
      <c r="P7" s="21"/>
      <c r="Q7" s="21"/>
      <c r="R7" s="40"/>
      <c r="S7" s="40"/>
      <c r="T7" s="41" t="s">
        <v>34</v>
      </c>
      <c r="U7" s="51">
        <f t="shared" si="2"/>
        <v>120174531.77</v>
      </c>
      <c r="V7" s="51">
        <f t="shared" si="2"/>
        <v>77175117.730000004</v>
      </c>
      <c r="W7" s="51">
        <f t="shared" si="2"/>
        <v>70528875.769999996</v>
      </c>
      <c r="X7" s="51">
        <f t="shared" si="2"/>
        <v>81417867.260000005</v>
      </c>
      <c r="Y7" s="51">
        <f t="shared" si="2"/>
        <v>62657942.137000002</v>
      </c>
      <c r="Z7" s="52">
        <f t="shared" si="9"/>
        <v>82390866.933400005</v>
      </c>
    </row>
    <row r="8" spans="2:73">
      <c r="C8" s="9"/>
      <c r="D8" s="9"/>
      <c r="E8" s="9"/>
      <c r="F8" s="9"/>
      <c r="G8" s="9"/>
      <c r="H8" s="9"/>
      <c r="I8" s="9"/>
    </row>
    <row r="9" spans="2:73">
      <c r="B9" s="25" t="s">
        <v>124</v>
      </c>
      <c r="C9" s="73">
        <v>2021</v>
      </c>
      <c r="D9" s="73">
        <v>2020</v>
      </c>
      <c r="E9" s="73">
        <v>2019</v>
      </c>
      <c r="F9" s="73">
        <v>2018</v>
      </c>
      <c r="G9" s="73">
        <v>2017</v>
      </c>
      <c r="H9" s="73"/>
      <c r="I9" s="73"/>
      <c r="J9" s="23"/>
      <c r="K9" s="23">
        <v>2021</v>
      </c>
      <c r="L9" s="23">
        <v>2020</v>
      </c>
      <c r="M9" s="23">
        <v>2019</v>
      </c>
      <c r="N9" s="23">
        <v>2018</v>
      </c>
      <c r="O9" s="23">
        <v>2017</v>
      </c>
      <c r="P9" s="23"/>
      <c r="Q9" s="23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</row>
    <row r="10" spans="2:73">
      <c r="B10" t="s">
        <v>0</v>
      </c>
      <c r="C10" s="65">
        <f>VLOOKUP($B10,$B$23:$G$79,2,FALSE)</f>
        <v>120174531.77</v>
      </c>
      <c r="D10" s="65">
        <f>VLOOKUP($B10,$B$23:$G$79,3,FALSE)</f>
        <v>77175117.730000004</v>
      </c>
      <c r="E10" s="65">
        <f>VLOOKUP($B10,$B$23:$G$79,4,FALSE)</f>
        <v>70528875.769999996</v>
      </c>
      <c r="F10" s="65">
        <f>VLOOKUP($B10,$B$23:$G$79,5,FALSE)</f>
        <v>81417867.260000005</v>
      </c>
      <c r="G10" s="65">
        <f>VLOOKUP($B10,$B$23:$G$79,6,FALSE)</f>
        <v>62657942.137000002</v>
      </c>
      <c r="H10" s="65">
        <f>AVERAGE($C$5:$G$5)</f>
        <v>102715916.71485713</v>
      </c>
      <c r="I10" s="65">
        <f>AVERAGE($C$6:$G$6)</f>
        <v>570674750.25504553</v>
      </c>
      <c r="J10" s="2"/>
      <c r="K10" s="2">
        <f>C10/1000</f>
        <v>120174.53177</v>
      </c>
      <c r="L10" s="2">
        <f t="shared" ref="L10" si="11">D10/1000</f>
        <v>77175.117729999998</v>
      </c>
      <c r="M10" s="2">
        <f t="shared" ref="M10" si="12">E10/1000</f>
        <v>70528.875769999999</v>
      </c>
      <c r="N10" s="2">
        <f t="shared" ref="N10" si="13">F10/1000</f>
        <v>81417.867259999999</v>
      </c>
      <c r="O10" s="2">
        <f t="shared" ref="O10" si="14">G10/1000</f>
        <v>62657.942137000005</v>
      </c>
      <c r="P10" s="2">
        <f t="shared" ref="P10" si="15">H10/1000</f>
        <v>102715.91671485713</v>
      </c>
      <c r="Q10" s="2">
        <f t="shared" ref="Q10" si="16">I10/1000</f>
        <v>570674.75025504548</v>
      </c>
    </row>
    <row r="11" spans="2:73">
      <c r="C11" s="9"/>
      <c r="D11" s="9"/>
      <c r="E11" s="9"/>
      <c r="F11" s="9"/>
      <c r="G11" s="9"/>
      <c r="H11" s="65"/>
      <c r="I11" s="65"/>
      <c r="J11" s="2"/>
      <c r="P11" s="2"/>
      <c r="Q11" s="2"/>
    </row>
    <row r="12" spans="2:73">
      <c r="B12" s="25" t="s">
        <v>125</v>
      </c>
      <c r="C12" s="73">
        <v>2021</v>
      </c>
      <c r="D12" s="73">
        <v>2020</v>
      </c>
      <c r="E12" s="73">
        <v>2019</v>
      </c>
      <c r="F12" s="73">
        <v>2018</v>
      </c>
      <c r="G12" s="73">
        <v>2017</v>
      </c>
      <c r="H12" s="74"/>
      <c r="I12" s="74"/>
      <c r="J12" s="61"/>
      <c r="K12" s="23">
        <v>2021</v>
      </c>
      <c r="L12" s="23">
        <v>2020</v>
      </c>
      <c r="M12" s="23">
        <v>2019</v>
      </c>
      <c r="N12" s="23">
        <v>2018</v>
      </c>
      <c r="O12" s="23">
        <v>2017</v>
      </c>
      <c r="P12" s="61"/>
      <c r="Q12" s="61"/>
    </row>
    <row r="13" spans="2:73">
      <c r="B13" t="s">
        <v>1</v>
      </c>
      <c r="C13" s="65">
        <f t="shared" ref="C13:C19" si="17">VLOOKUP($B13,$B$23:$G$79,2,FALSE)</f>
        <v>107903130</v>
      </c>
      <c r="D13" s="65">
        <f>VLOOKUP($B13,$B$23:$G$79,3,FALSE)</f>
        <v>100362372</v>
      </c>
      <c r="E13" s="65">
        <f>VLOOKUP($B13,$B$23:$G$79,4,FALSE)</f>
        <v>91789737</v>
      </c>
      <c r="F13" s="65">
        <f>VLOOKUP($B13,$B$23:$G$79,5,FALSE)</f>
        <v>89574270</v>
      </c>
      <c r="G13" s="65">
        <f>VLOOKUP($B13,$B$23:$G$79,6,FALSE)</f>
        <v>80584836.609999999</v>
      </c>
      <c r="H13" s="65">
        <f t="shared" ref="H13:H19" si="18">AVERAGE($C$5:$G$5)</f>
        <v>102715916.71485713</v>
      </c>
      <c r="I13" s="65">
        <f t="shared" ref="I13:I19" si="19">AVERAGE($C$6:$G$6)</f>
        <v>570674750.25504553</v>
      </c>
      <c r="J13" s="2"/>
      <c r="K13" s="2">
        <f t="shared" ref="K13:K19" si="20">C13/1000</f>
        <v>107903.13</v>
      </c>
      <c r="L13" s="2">
        <f t="shared" ref="L13:L19" si="21">D13/1000</f>
        <v>100362.372</v>
      </c>
      <c r="M13" s="2">
        <f t="shared" ref="M13:M19" si="22">E13/1000</f>
        <v>91789.736999999994</v>
      </c>
      <c r="N13" s="2">
        <f t="shared" ref="N13:N19" si="23">F13/1000</f>
        <v>89574.27</v>
      </c>
      <c r="O13" s="2">
        <f t="shared" ref="O13:O19" si="24">G13/1000</f>
        <v>80584.836609999998</v>
      </c>
      <c r="P13" s="2">
        <f t="shared" ref="P13:P19" si="25">H13/1000</f>
        <v>102715.91671485713</v>
      </c>
      <c r="Q13" s="2">
        <f t="shared" ref="Q13:Q19" si="26">I13/1000</f>
        <v>570674.75025504548</v>
      </c>
    </row>
    <row r="14" spans="2:73">
      <c r="B14" t="s">
        <v>6</v>
      </c>
      <c r="C14" s="65">
        <f t="shared" si="17"/>
        <v>142363582.15000001</v>
      </c>
      <c r="D14" s="65">
        <f t="shared" ref="D14:D19" si="27">VLOOKUP($B14,$B$23:$G$79,3,FALSE)</f>
        <v>126607069.51000001</v>
      </c>
      <c r="E14" s="65">
        <f t="shared" ref="E14:E19" si="28">VLOOKUP($B14,$B$23:$G$79,4,FALSE)</f>
        <v>117710922.22</v>
      </c>
      <c r="F14" s="65">
        <f t="shared" ref="F14:F19" si="29">VLOOKUP($B14,$B$23:$G$79,5,FALSE)</f>
        <v>111841960.52</v>
      </c>
      <c r="G14" s="65">
        <f t="shared" ref="G14:G19" si="30">VLOOKUP($B14,$B$23:$G$79,6,FALSE)</f>
        <v>106452837.55</v>
      </c>
      <c r="H14" s="65">
        <f t="shared" si="18"/>
        <v>102715916.71485713</v>
      </c>
      <c r="I14" s="65">
        <f t="shared" si="19"/>
        <v>570674750.25504553</v>
      </c>
      <c r="J14" s="2"/>
      <c r="K14" s="2">
        <f t="shared" si="20"/>
        <v>142363.58215</v>
      </c>
      <c r="L14" s="2">
        <f t="shared" si="21"/>
        <v>126607.06951</v>
      </c>
      <c r="M14" s="2">
        <f t="shared" si="22"/>
        <v>117710.92221999999</v>
      </c>
      <c r="N14" s="2">
        <f t="shared" si="23"/>
        <v>111841.96051999999</v>
      </c>
      <c r="O14" s="2">
        <f t="shared" si="24"/>
        <v>106452.83755</v>
      </c>
      <c r="P14" s="2">
        <f t="shared" si="25"/>
        <v>102715.91671485713</v>
      </c>
      <c r="Q14" s="2">
        <f t="shared" si="26"/>
        <v>570674.75025504548</v>
      </c>
      <c r="R14" s="36"/>
      <c r="S14" s="36"/>
      <c r="T14" s="36"/>
      <c r="U14" s="42"/>
      <c r="V14" s="42"/>
      <c r="W14" s="42"/>
      <c r="X14" s="42"/>
      <c r="Y14" s="42"/>
      <c r="Z14" s="42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</row>
    <row r="15" spans="2:73">
      <c r="B15" t="s">
        <v>8</v>
      </c>
      <c r="C15" s="65">
        <f t="shared" si="17"/>
        <v>150726619.22</v>
      </c>
      <c r="D15" s="65">
        <f t="shared" si="27"/>
        <v>145115071.71000001</v>
      </c>
      <c r="E15" s="65">
        <f t="shared" si="28"/>
        <v>139161601.96000001</v>
      </c>
      <c r="F15" s="65">
        <f t="shared" si="29"/>
        <v>133889282.84999999</v>
      </c>
      <c r="G15" s="65">
        <f t="shared" si="30"/>
        <v>127459879.58</v>
      </c>
      <c r="H15" s="65">
        <f t="shared" si="18"/>
        <v>102715916.71485713</v>
      </c>
      <c r="I15" s="65">
        <f t="shared" si="19"/>
        <v>570674750.25504553</v>
      </c>
      <c r="J15" s="2"/>
      <c r="K15" s="2">
        <f t="shared" si="20"/>
        <v>150726.61921999999</v>
      </c>
      <c r="L15" s="2">
        <f t="shared" si="21"/>
        <v>145115.07171000002</v>
      </c>
      <c r="M15" s="2">
        <f t="shared" si="22"/>
        <v>139161.60196</v>
      </c>
      <c r="N15" s="2">
        <f t="shared" si="23"/>
        <v>133889.28284999999</v>
      </c>
      <c r="O15" s="2">
        <f t="shared" si="24"/>
        <v>127459.87957999999</v>
      </c>
      <c r="P15" s="2">
        <f t="shared" si="25"/>
        <v>102715.91671485713</v>
      </c>
      <c r="Q15" s="2">
        <f t="shared" si="26"/>
        <v>570674.75025504548</v>
      </c>
      <c r="R15" s="36"/>
      <c r="S15" s="36"/>
      <c r="T15" s="36"/>
      <c r="U15" s="42"/>
      <c r="V15" s="42"/>
      <c r="W15" s="42"/>
      <c r="X15" s="42"/>
      <c r="Y15" s="42"/>
      <c r="Z15" s="42"/>
    </row>
    <row r="16" spans="2:73">
      <c r="B16" t="s">
        <v>4</v>
      </c>
      <c r="C16" s="65">
        <f t="shared" si="17"/>
        <v>117319854.15000001</v>
      </c>
      <c r="D16" s="65">
        <f t="shared" si="27"/>
        <v>118068852.56</v>
      </c>
      <c r="E16" s="65">
        <f t="shared" si="28"/>
        <v>105774303.26000001</v>
      </c>
      <c r="F16" s="65">
        <f t="shared" si="29"/>
        <v>85624902.409999996</v>
      </c>
      <c r="G16" s="65">
        <f t="shared" si="30"/>
        <v>80340648.819999993</v>
      </c>
      <c r="H16" s="65">
        <f t="shared" si="18"/>
        <v>102715916.71485713</v>
      </c>
      <c r="I16" s="65">
        <f t="shared" si="19"/>
        <v>570674750.25504553</v>
      </c>
      <c r="J16" s="2"/>
      <c r="K16" s="2">
        <f t="shared" si="20"/>
        <v>117319.85415</v>
      </c>
      <c r="L16" s="2">
        <f t="shared" si="21"/>
        <v>118068.85256</v>
      </c>
      <c r="M16" s="2">
        <f t="shared" si="22"/>
        <v>105774.30326</v>
      </c>
      <c r="N16" s="2">
        <f t="shared" si="23"/>
        <v>85624.902409999995</v>
      </c>
      <c r="O16" s="2">
        <f t="shared" si="24"/>
        <v>80340.648819999988</v>
      </c>
      <c r="P16" s="2">
        <f t="shared" si="25"/>
        <v>102715.91671485713</v>
      </c>
      <c r="Q16" s="2">
        <f t="shared" si="26"/>
        <v>570674.75025504548</v>
      </c>
      <c r="R16" s="36"/>
      <c r="S16" s="36"/>
      <c r="T16" s="36"/>
      <c r="U16" s="42"/>
      <c r="V16" s="42"/>
      <c r="W16" s="42"/>
      <c r="X16" s="42"/>
      <c r="Y16" s="42"/>
      <c r="Z16" s="42"/>
    </row>
    <row r="17" spans="2:77">
      <c r="B17" t="s">
        <v>11</v>
      </c>
      <c r="C17" s="65">
        <f t="shared" si="17"/>
        <v>80671321.200000003</v>
      </c>
      <c r="D17" s="65">
        <f t="shared" si="27"/>
        <v>76136571.299999997</v>
      </c>
      <c r="E17" s="65">
        <f t="shared" si="28"/>
        <v>72075043.099999994</v>
      </c>
      <c r="F17" s="65">
        <f t="shared" si="29"/>
        <v>67275613</v>
      </c>
      <c r="G17" s="65">
        <f t="shared" si="30"/>
        <v>61908038</v>
      </c>
      <c r="H17" s="65">
        <f t="shared" si="18"/>
        <v>102715916.71485713</v>
      </c>
      <c r="I17" s="65">
        <f t="shared" si="19"/>
        <v>570674750.25504553</v>
      </c>
      <c r="J17" s="2"/>
      <c r="K17" s="2">
        <f t="shared" si="20"/>
        <v>80671.321200000006</v>
      </c>
      <c r="L17" s="2">
        <f t="shared" si="21"/>
        <v>76136.571299999996</v>
      </c>
      <c r="M17" s="2">
        <f t="shared" si="22"/>
        <v>72075.043099999995</v>
      </c>
      <c r="N17" s="2">
        <f t="shared" si="23"/>
        <v>67275.612999999998</v>
      </c>
      <c r="O17" s="2">
        <f t="shared" si="24"/>
        <v>61908.038</v>
      </c>
      <c r="P17" s="2">
        <f t="shared" si="25"/>
        <v>102715.91671485713</v>
      </c>
      <c r="Q17" s="2">
        <f t="shared" si="26"/>
        <v>570674.75025504548</v>
      </c>
    </row>
    <row r="18" spans="2:77">
      <c r="B18" t="s">
        <v>13</v>
      </c>
      <c r="C18" s="65">
        <f t="shared" si="17"/>
        <v>100253380.67</v>
      </c>
      <c r="D18" s="65">
        <f t="shared" si="27"/>
        <v>94390515.620000005</v>
      </c>
      <c r="E18" s="65">
        <f t="shared" si="28"/>
        <v>74915462.200000003</v>
      </c>
      <c r="F18" s="65">
        <f t="shared" si="29"/>
        <v>59508809.390000001</v>
      </c>
      <c r="G18" s="65">
        <f t="shared" si="30"/>
        <v>55318319.039999999</v>
      </c>
      <c r="H18" s="65">
        <f t="shared" si="18"/>
        <v>102715916.71485713</v>
      </c>
      <c r="I18" s="65">
        <f t="shared" si="19"/>
        <v>570674750.25504553</v>
      </c>
      <c r="J18" s="2"/>
      <c r="K18" s="2">
        <f t="shared" si="20"/>
        <v>100253.38067</v>
      </c>
      <c r="L18" s="2">
        <f t="shared" si="21"/>
        <v>94390.515620000006</v>
      </c>
      <c r="M18" s="2">
        <f t="shared" si="22"/>
        <v>74915.462200000009</v>
      </c>
      <c r="N18" s="2">
        <f t="shared" si="23"/>
        <v>59508.809390000002</v>
      </c>
      <c r="O18" s="2">
        <f t="shared" si="24"/>
        <v>55318.319040000002</v>
      </c>
      <c r="P18" s="2">
        <f t="shared" si="25"/>
        <v>102715.91671485713</v>
      </c>
      <c r="Q18" s="2">
        <f t="shared" si="26"/>
        <v>570674.75025504548</v>
      </c>
    </row>
    <row r="19" spans="2:77">
      <c r="B19" t="s">
        <v>14</v>
      </c>
      <c r="C19" s="65">
        <f t="shared" si="17"/>
        <v>134092073.84</v>
      </c>
      <c r="D19" s="65">
        <f t="shared" si="27"/>
        <v>126413833.05</v>
      </c>
      <c r="E19" s="65">
        <f t="shared" si="28"/>
        <v>120095842.25</v>
      </c>
      <c r="F19" s="65">
        <f t="shared" si="29"/>
        <v>109266745.90000001</v>
      </c>
      <c r="G19" s="65">
        <f t="shared" si="30"/>
        <v>84063782.379999995</v>
      </c>
      <c r="H19" s="65">
        <f t="shared" si="18"/>
        <v>102715916.71485713</v>
      </c>
      <c r="I19" s="65">
        <f t="shared" si="19"/>
        <v>570674750.25504553</v>
      </c>
      <c r="J19" s="2"/>
      <c r="K19" s="2">
        <f t="shared" si="20"/>
        <v>134092.07384</v>
      </c>
      <c r="L19" s="2">
        <f t="shared" si="21"/>
        <v>126413.83305</v>
      </c>
      <c r="M19" s="2">
        <f t="shared" si="22"/>
        <v>120095.84225</v>
      </c>
      <c r="N19" s="2">
        <f t="shared" si="23"/>
        <v>109266.74590000001</v>
      </c>
      <c r="O19" s="2">
        <f t="shared" si="24"/>
        <v>84063.78237999999</v>
      </c>
      <c r="P19" s="2">
        <f t="shared" si="25"/>
        <v>102715.91671485713</v>
      </c>
      <c r="Q19" s="2">
        <f t="shared" si="26"/>
        <v>570674.75025504548</v>
      </c>
    </row>
    <row r="20" spans="2:77" ht="15" thickBot="1">
      <c r="C20" s="75">
        <f>AVERAGE(C13:C19)</f>
        <v>119047137.31857143</v>
      </c>
      <c r="D20" s="75">
        <f t="shared" ref="D20:G20" si="31">AVERAGE(D13:D19)</f>
        <v>112442040.82142857</v>
      </c>
      <c r="E20" s="75">
        <f t="shared" si="31"/>
        <v>103074701.71285714</v>
      </c>
      <c r="F20" s="75">
        <f t="shared" si="31"/>
        <v>93854512.00999999</v>
      </c>
      <c r="G20" s="75">
        <f t="shared" si="31"/>
        <v>85161191.711428568</v>
      </c>
      <c r="H20" s="75">
        <f>AVERAGE(C5:G5)</f>
        <v>102715916.71485713</v>
      </c>
      <c r="I20" s="75">
        <f>AVERAGE(C6:G6)</f>
        <v>570674750.25504553</v>
      </c>
      <c r="J20" s="27"/>
      <c r="K20" s="27">
        <f>AVERAGE(K13:K19)</f>
        <v>119047.13731857143</v>
      </c>
      <c r="L20" s="27">
        <f t="shared" ref="L20:O20" si="32">AVERAGE(L13:L19)</f>
        <v>112442.04082142856</v>
      </c>
      <c r="M20" s="27">
        <f t="shared" si="32"/>
        <v>103074.70171285713</v>
      </c>
      <c r="N20" s="27">
        <f t="shared" si="32"/>
        <v>93854.512009999977</v>
      </c>
      <c r="O20" s="27">
        <f t="shared" si="32"/>
        <v>85161.191711428575</v>
      </c>
      <c r="P20" s="27">
        <f>AVERAGE(K5:O5)</f>
        <v>102715.91671485714</v>
      </c>
      <c r="Q20" s="27">
        <f>AVERAGE(K6:O6)</f>
        <v>570674.75025504548</v>
      </c>
    </row>
    <row r="21" spans="2:77" ht="15" thickTop="1"/>
    <row r="22" spans="2:77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  <c r="J22" s="23"/>
      <c r="K22" s="23">
        <v>2021</v>
      </c>
      <c r="L22" s="23">
        <v>2020</v>
      </c>
      <c r="M22" s="23">
        <v>2019</v>
      </c>
      <c r="N22" s="23">
        <v>2018</v>
      </c>
      <c r="O22" s="23">
        <v>2017</v>
      </c>
      <c r="P22" s="23"/>
      <c r="Q22" s="2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2:77">
      <c r="B23" t="s">
        <v>19</v>
      </c>
      <c r="C23" s="65">
        <v>5441967781.4899998</v>
      </c>
      <c r="D23" s="65">
        <v>5419084572.0900002</v>
      </c>
      <c r="E23" s="65">
        <v>5157654515.7299995</v>
      </c>
      <c r="F23" s="65">
        <v>4822057347.7200003</v>
      </c>
      <c r="G23" s="65">
        <v>4615513203.46</v>
      </c>
      <c r="H23" s="20"/>
      <c r="I23" s="20"/>
      <c r="J23" s="20"/>
      <c r="K23" s="2">
        <f t="shared" ref="K23:K79" si="33">C23/1000</f>
        <v>5441967.78149</v>
      </c>
      <c r="L23" s="2">
        <f t="shared" ref="L23:L79" si="34">D23/1000</f>
        <v>5419084.5720899999</v>
      </c>
      <c r="M23" s="2">
        <f t="shared" ref="M23:M79" si="35">E23/1000</f>
        <v>5157654.5157299992</v>
      </c>
      <c r="N23" s="2">
        <f t="shared" ref="N23:N79" si="36">F23/1000</f>
        <v>4822057.34772</v>
      </c>
      <c r="O23" s="2">
        <f t="shared" ref="O23:O79" si="37">G23/1000</f>
        <v>4615513.2034600005</v>
      </c>
      <c r="P23" s="20"/>
      <c r="Q23" s="20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</row>
    <row r="24" spans="2:77">
      <c r="B24" t="s">
        <v>52</v>
      </c>
      <c r="C24" s="65">
        <v>217544151.36000001</v>
      </c>
      <c r="D24" s="65">
        <v>198256793.19999999</v>
      </c>
      <c r="E24" s="65">
        <v>193359169.43000001</v>
      </c>
      <c r="F24" s="65">
        <v>184982293.33000001</v>
      </c>
      <c r="G24" s="65">
        <v>175899232.50999999</v>
      </c>
      <c r="H24" s="20"/>
      <c r="I24" s="20"/>
      <c r="J24" s="20"/>
      <c r="K24" s="2">
        <f t="shared" si="33"/>
        <v>217544.15136000002</v>
      </c>
      <c r="L24" s="2">
        <f t="shared" si="34"/>
        <v>198256.79319999999</v>
      </c>
      <c r="M24" s="2">
        <f t="shared" si="35"/>
        <v>193359.16943000001</v>
      </c>
      <c r="N24" s="2">
        <f t="shared" si="36"/>
        <v>184982.29333000001</v>
      </c>
      <c r="O24" s="2">
        <f t="shared" si="37"/>
        <v>175899.23251</v>
      </c>
      <c r="P24" s="20"/>
      <c r="Q24" s="20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</row>
    <row r="25" spans="2:77">
      <c r="B25" t="s">
        <v>46</v>
      </c>
      <c r="C25" s="65">
        <v>7636750.2300000004</v>
      </c>
      <c r="D25" s="65">
        <v>7430968.6200000001</v>
      </c>
      <c r="E25" s="65">
        <v>7402148.9800000004</v>
      </c>
      <c r="F25" s="65">
        <v>7240124.7599999998</v>
      </c>
      <c r="G25" s="65">
        <v>6706093.1399999997</v>
      </c>
      <c r="H25" s="20"/>
      <c r="I25" s="20"/>
      <c r="J25" s="20"/>
      <c r="K25" s="2">
        <f t="shared" si="33"/>
        <v>7636.7502300000006</v>
      </c>
      <c r="L25" s="2">
        <f t="shared" si="34"/>
        <v>7430.9686200000006</v>
      </c>
      <c r="M25" s="2">
        <f t="shared" si="35"/>
        <v>7402.1489800000008</v>
      </c>
      <c r="N25" s="2">
        <f t="shared" si="36"/>
        <v>7240.1247599999997</v>
      </c>
      <c r="O25" s="2">
        <f t="shared" si="37"/>
        <v>6706.0931399999999</v>
      </c>
      <c r="P25" s="20"/>
      <c r="Q25" s="20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</row>
    <row r="26" spans="2:77">
      <c r="B26" t="s">
        <v>1</v>
      </c>
      <c r="C26" s="65">
        <v>107903130</v>
      </c>
      <c r="D26" s="65">
        <v>100362372</v>
      </c>
      <c r="E26" s="65">
        <v>91789737</v>
      </c>
      <c r="F26" s="65">
        <v>89574270</v>
      </c>
      <c r="G26" s="65">
        <v>80584836.609999999</v>
      </c>
      <c r="H26" s="20"/>
      <c r="I26" s="20"/>
      <c r="J26" s="20"/>
      <c r="K26" s="2">
        <f t="shared" si="33"/>
        <v>107903.13</v>
      </c>
      <c r="L26" s="2">
        <f t="shared" si="34"/>
        <v>100362.372</v>
      </c>
      <c r="M26" s="2">
        <f t="shared" si="35"/>
        <v>91789.736999999994</v>
      </c>
      <c r="N26" s="2">
        <f t="shared" si="36"/>
        <v>89574.27</v>
      </c>
      <c r="O26" s="2">
        <f t="shared" si="37"/>
        <v>80584.836609999998</v>
      </c>
      <c r="P26" s="20"/>
      <c r="Q26" s="20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</row>
    <row r="27" spans="2:77">
      <c r="B27" t="s">
        <v>4</v>
      </c>
      <c r="C27" s="65">
        <v>117319854.15000001</v>
      </c>
      <c r="D27" s="65">
        <v>118068852.56</v>
      </c>
      <c r="E27" s="65">
        <v>105774303.26000001</v>
      </c>
      <c r="F27" s="65">
        <v>85624902.409999996</v>
      </c>
      <c r="G27" s="65">
        <v>80340648.819999993</v>
      </c>
      <c r="H27" s="20"/>
      <c r="I27" s="20"/>
      <c r="J27" s="20"/>
      <c r="K27" s="2">
        <f t="shared" si="33"/>
        <v>117319.85415</v>
      </c>
      <c r="L27" s="2">
        <f t="shared" si="34"/>
        <v>118068.85256</v>
      </c>
      <c r="M27" s="2">
        <f t="shared" si="35"/>
        <v>105774.30326</v>
      </c>
      <c r="N27" s="2">
        <f t="shared" si="36"/>
        <v>85624.902409999995</v>
      </c>
      <c r="O27" s="2">
        <f t="shared" si="37"/>
        <v>80340.648819999988</v>
      </c>
      <c r="P27" s="20"/>
      <c r="Q27" s="20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</row>
    <row r="28" spans="2:77">
      <c r="B28" t="s">
        <v>28</v>
      </c>
      <c r="C28" s="65">
        <v>355222140.95999998</v>
      </c>
      <c r="D28" s="65">
        <v>333184301.63</v>
      </c>
      <c r="E28" s="65">
        <v>318273038.44999999</v>
      </c>
      <c r="F28" s="65">
        <v>300581357.54000002</v>
      </c>
      <c r="G28" s="65">
        <v>287932145.91000003</v>
      </c>
      <c r="H28" s="20"/>
      <c r="I28" s="20" t="s">
        <v>128</v>
      </c>
      <c r="J28" s="20"/>
      <c r="K28" s="2">
        <f t="shared" si="33"/>
        <v>355222.14095999999</v>
      </c>
      <c r="L28" s="2">
        <f t="shared" si="34"/>
        <v>333184.30163</v>
      </c>
      <c r="M28" s="2">
        <f t="shared" si="35"/>
        <v>318273.03844999999</v>
      </c>
      <c r="N28" s="2">
        <f t="shared" si="36"/>
        <v>300581.35754</v>
      </c>
      <c r="O28" s="2">
        <f t="shared" si="37"/>
        <v>287932.14591000002</v>
      </c>
      <c r="P28" s="20"/>
      <c r="Q28" s="20" t="s">
        <v>128</v>
      </c>
    </row>
    <row r="29" spans="2:77">
      <c r="B29" t="s">
        <v>17</v>
      </c>
      <c r="C29" s="65">
        <v>218882370.19</v>
      </c>
      <c r="D29" s="65">
        <v>201898644.94999999</v>
      </c>
      <c r="E29" s="65">
        <v>188028508.47</v>
      </c>
      <c r="F29" s="65">
        <v>174972486.46000001</v>
      </c>
      <c r="G29" s="65">
        <v>159468425.44</v>
      </c>
      <c r="H29" s="20"/>
      <c r="I29" s="20"/>
      <c r="J29" s="20"/>
      <c r="K29" s="2">
        <f t="shared" si="33"/>
        <v>218882.37018999999</v>
      </c>
      <c r="L29" s="2">
        <f t="shared" si="34"/>
        <v>201898.64494999999</v>
      </c>
      <c r="M29" s="2">
        <f t="shared" si="35"/>
        <v>188028.50847</v>
      </c>
      <c r="N29" s="2">
        <f t="shared" si="36"/>
        <v>174972.48646000001</v>
      </c>
      <c r="O29" s="2">
        <f t="shared" si="37"/>
        <v>159468.42543999999</v>
      </c>
      <c r="P29" s="20"/>
      <c r="Q29" s="20"/>
    </row>
    <row r="30" spans="2:77">
      <c r="B30" t="s">
        <v>63</v>
      </c>
      <c r="C30" s="65">
        <v>30935757.32</v>
      </c>
      <c r="D30" s="65">
        <v>30318248.329999998</v>
      </c>
      <c r="E30" s="65">
        <v>29796324.59</v>
      </c>
      <c r="F30" s="65">
        <v>28130686.32</v>
      </c>
      <c r="G30" s="65">
        <v>27084504.120000001</v>
      </c>
      <c r="H30" s="20"/>
      <c r="I30" s="20"/>
      <c r="J30" s="20"/>
      <c r="K30" s="2">
        <f t="shared" si="33"/>
        <v>30935.757320000001</v>
      </c>
      <c r="L30" s="2">
        <f t="shared" si="34"/>
        <v>30318.248329999999</v>
      </c>
      <c r="M30" s="2">
        <f t="shared" si="35"/>
        <v>29796.32459</v>
      </c>
      <c r="N30" s="2">
        <f t="shared" si="36"/>
        <v>28130.686320000001</v>
      </c>
      <c r="O30" s="2">
        <f t="shared" si="37"/>
        <v>27084.504120000001</v>
      </c>
      <c r="P30" s="20"/>
      <c r="Q30" s="20"/>
    </row>
    <row r="31" spans="2:77">
      <c r="B31" t="s">
        <v>65</v>
      </c>
      <c r="C31" s="65">
        <v>4107141.05</v>
      </c>
      <c r="D31" s="65">
        <v>3956834.83</v>
      </c>
      <c r="E31" s="65">
        <v>3858652.57</v>
      </c>
      <c r="F31" s="65">
        <v>3734535.78</v>
      </c>
      <c r="G31" s="65">
        <v>2861811.83</v>
      </c>
      <c r="H31" s="20"/>
      <c r="I31" s="20"/>
      <c r="J31" s="20"/>
      <c r="K31" s="2">
        <f t="shared" si="33"/>
        <v>4107.1410500000002</v>
      </c>
      <c r="L31" s="2">
        <f t="shared" si="34"/>
        <v>3956.8348300000002</v>
      </c>
      <c r="M31" s="2">
        <f t="shared" si="35"/>
        <v>3858.6525699999997</v>
      </c>
      <c r="N31" s="2">
        <f t="shared" si="36"/>
        <v>3734.5357799999997</v>
      </c>
      <c r="O31" s="2">
        <f t="shared" si="37"/>
        <v>2861.8118300000001</v>
      </c>
      <c r="P31" s="20"/>
      <c r="Q31" s="20"/>
    </row>
    <row r="32" spans="2:77">
      <c r="B32" t="s">
        <v>60</v>
      </c>
      <c r="C32" s="65">
        <v>6762884.2699999996</v>
      </c>
      <c r="D32" s="65">
        <v>6542867.9100000001</v>
      </c>
      <c r="E32" s="65">
        <v>6422188.6399999997</v>
      </c>
      <c r="F32" s="65">
        <v>6249387.29</v>
      </c>
      <c r="G32" s="65">
        <v>6445108.8200000003</v>
      </c>
      <c r="H32" s="20"/>
      <c r="I32" s="20"/>
      <c r="J32" s="20"/>
      <c r="K32" s="2">
        <f t="shared" si="33"/>
        <v>6762.8842699999996</v>
      </c>
      <c r="L32" s="2">
        <f t="shared" si="34"/>
        <v>6542.8679099999999</v>
      </c>
      <c r="M32" s="2">
        <f t="shared" si="35"/>
        <v>6422.1886399999994</v>
      </c>
      <c r="N32" s="2">
        <f t="shared" si="36"/>
        <v>6249.3872899999997</v>
      </c>
      <c r="O32" s="2">
        <f t="shared" si="37"/>
        <v>6445.1088200000004</v>
      </c>
      <c r="P32" s="20"/>
      <c r="Q32" s="20"/>
    </row>
    <row r="33" spans="2:17">
      <c r="B33" t="s">
        <v>69</v>
      </c>
      <c r="C33" s="65">
        <v>27476985.579999998</v>
      </c>
      <c r="D33" s="65">
        <v>26975483.25</v>
      </c>
      <c r="E33" s="65">
        <v>25748037.100000001</v>
      </c>
      <c r="F33" s="65">
        <v>25354975.219999999</v>
      </c>
      <c r="G33" s="65">
        <v>24418846.870000001</v>
      </c>
      <c r="H33" s="20"/>
      <c r="I33" s="20"/>
      <c r="J33" s="20"/>
      <c r="K33" s="2">
        <f t="shared" si="33"/>
        <v>27476.985579999997</v>
      </c>
      <c r="L33" s="2">
        <f t="shared" si="34"/>
        <v>26975.483250000001</v>
      </c>
      <c r="M33" s="2">
        <f t="shared" si="35"/>
        <v>25748.037100000001</v>
      </c>
      <c r="N33" s="2">
        <f t="shared" si="36"/>
        <v>25354.97522</v>
      </c>
      <c r="O33" s="2">
        <f t="shared" si="37"/>
        <v>24418.846870000001</v>
      </c>
      <c r="P33" s="20"/>
      <c r="Q33" s="20"/>
    </row>
    <row r="34" spans="2:17">
      <c r="B34" t="s">
        <v>22</v>
      </c>
      <c r="C34" s="65">
        <v>722729529.95000005</v>
      </c>
      <c r="D34" s="65">
        <v>652078397.76999998</v>
      </c>
      <c r="E34" s="65">
        <v>603304195.26999998</v>
      </c>
      <c r="F34" s="65">
        <v>553535213.96000004</v>
      </c>
      <c r="G34" s="65">
        <v>509644305.92000002</v>
      </c>
      <c r="H34" s="20"/>
      <c r="I34" s="20"/>
      <c r="J34" s="20"/>
      <c r="K34" s="2">
        <f t="shared" si="33"/>
        <v>722729.52995</v>
      </c>
      <c r="L34" s="2">
        <f t="shared" si="34"/>
        <v>652078.39776999992</v>
      </c>
      <c r="M34" s="2">
        <f t="shared" si="35"/>
        <v>603304.19527000003</v>
      </c>
      <c r="N34" s="2">
        <f t="shared" si="36"/>
        <v>553535.21396000008</v>
      </c>
      <c r="O34" s="2">
        <f t="shared" si="37"/>
        <v>509644.30592000001</v>
      </c>
      <c r="P34" s="20"/>
      <c r="Q34" s="20"/>
    </row>
    <row r="35" spans="2:17">
      <c r="B35" t="s">
        <v>49</v>
      </c>
      <c r="C35" s="65">
        <v>260850600.69999999</v>
      </c>
      <c r="D35" s="65">
        <v>242354429.391</v>
      </c>
      <c r="E35" s="65">
        <v>227541418.84999999</v>
      </c>
      <c r="F35" s="65">
        <v>213073671.13</v>
      </c>
      <c r="G35" s="65">
        <v>200511053.53999999</v>
      </c>
      <c r="H35" s="20"/>
      <c r="I35" s="20"/>
      <c r="J35" s="20"/>
      <c r="K35" s="2">
        <f t="shared" si="33"/>
        <v>260850.60069999998</v>
      </c>
      <c r="L35" s="2">
        <f t="shared" si="34"/>
        <v>242354.42939100001</v>
      </c>
      <c r="M35" s="2">
        <f t="shared" si="35"/>
        <v>227541.41884999999</v>
      </c>
      <c r="N35" s="2">
        <f t="shared" si="36"/>
        <v>213073.67113</v>
      </c>
      <c r="O35" s="2">
        <f t="shared" si="37"/>
        <v>200511.05353999999</v>
      </c>
      <c r="P35" s="20"/>
      <c r="Q35" s="20"/>
    </row>
    <row r="36" spans="2:17">
      <c r="B36" t="s">
        <v>24</v>
      </c>
      <c r="C36" s="65">
        <v>184715512.52000001</v>
      </c>
      <c r="D36" s="65">
        <v>169352669.91999999</v>
      </c>
      <c r="E36" s="65">
        <v>154989751.97</v>
      </c>
      <c r="F36" s="65">
        <v>141020882.44</v>
      </c>
      <c r="G36" s="65">
        <v>135729005.63</v>
      </c>
      <c r="H36" s="20"/>
      <c r="I36" s="20"/>
      <c r="J36" s="20"/>
      <c r="K36" s="2">
        <f t="shared" si="33"/>
        <v>184715.51252000002</v>
      </c>
      <c r="L36" s="2">
        <f t="shared" si="34"/>
        <v>169352.66991999999</v>
      </c>
      <c r="M36" s="2">
        <f t="shared" si="35"/>
        <v>154989.75197000001</v>
      </c>
      <c r="N36" s="2">
        <f t="shared" si="36"/>
        <v>141020.88243999999</v>
      </c>
      <c r="O36" s="2">
        <f t="shared" si="37"/>
        <v>135729.00563</v>
      </c>
      <c r="P36" s="20"/>
      <c r="Q36" s="20"/>
    </row>
    <row r="37" spans="2:17">
      <c r="B37" t="s">
        <v>23</v>
      </c>
      <c r="C37" s="65">
        <v>374379688.02999997</v>
      </c>
      <c r="D37" s="65">
        <v>361320059.98000002</v>
      </c>
      <c r="E37" s="65">
        <v>347144936.44</v>
      </c>
      <c r="F37" s="65">
        <v>326699572.66000003</v>
      </c>
      <c r="G37" s="65">
        <v>308449061.50999999</v>
      </c>
      <c r="H37" s="20"/>
      <c r="I37" s="20"/>
      <c r="J37" s="20"/>
      <c r="K37" s="2">
        <f t="shared" si="33"/>
        <v>374379.68802999996</v>
      </c>
      <c r="L37" s="2">
        <f t="shared" si="34"/>
        <v>361320.05998000002</v>
      </c>
      <c r="M37" s="2">
        <f t="shared" si="35"/>
        <v>347144.93644000002</v>
      </c>
      <c r="N37" s="2">
        <f t="shared" si="36"/>
        <v>326699.57266000001</v>
      </c>
      <c r="O37" s="2">
        <f t="shared" si="37"/>
        <v>308449.06150999997</v>
      </c>
      <c r="P37" s="20"/>
      <c r="Q37" s="20"/>
    </row>
    <row r="38" spans="2:17">
      <c r="B38" t="s">
        <v>48</v>
      </c>
      <c r="C38" s="65">
        <v>44751962.329999998</v>
      </c>
      <c r="D38" s="65">
        <v>40404783.390000001</v>
      </c>
      <c r="E38" s="65">
        <v>36293310.75</v>
      </c>
      <c r="F38" s="65">
        <v>29901756.59</v>
      </c>
      <c r="G38" s="65">
        <v>27076147.600000001</v>
      </c>
      <c r="H38" s="20"/>
      <c r="I38" s="20"/>
      <c r="J38" s="20"/>
      <c r="K38" s="2">
        <f t="shared" si="33"/>
        <v>44751.962329999995</v>
      </c>
      <c r="L38" s="2">
        <f t="shared" si="34"/>
        <v>40404.783390000004</v>
      </c>
      <c r="M38" s="2">
        <f t="shared" si="35"/>
        <v>36293.310749999997</v>
      </c>
      <c r="N38" s="2">
        <f t="shared" si="36"/>
        <v>29901.756590000001</v>
      </c>
      <c r="O38" s="2">
        <f t="shared" si="37"/>
        <v>27076.1476</v>
      </c>
      <c r="P38" s="20"/>
      <c r="Q38" s="20"/>
    </row>
    <row r="39" spans="2:17">
      <c r="B39" t="s">
        <v>13</v>
      </c>
      <c r="C39" s="65">
        <v>100253380.67</v>
      </c>
      <c r="D39" s="65">
        <v>94390515.620000005</v>
      </c>
      <c r="E39" s="65">
        <v>74915462.200000003</v>
      </c>
      <c r="F39" s="65">
        <v>59508809.390000001</v>
      </c>
      <c r="G39" s="65">
        <v>55318319.039999999</v>
      </c>
      <c r="H39" s="20"/>
      <c r="I39" s="20"/>
      <c r="J39" s="20"/>
      <c r="K39" s="2">
        <f t="shared" si="33"/>
        <v>100253.38067</v>
      </c>
      <c r="L39" s="2">
        <f t="shared" si="34"/>
        <v>94390.515620000006</v>
      </c>
      <c r="M39" s="2">
        <f t="shared" si="35"/>
        <v>74915.462200000009</v>
      </c>
      <c r="N39" s="2">
        <f t="shared" si="36"/>
        <v>59508.809390000002</v>
      </c>
      <c r="O39" s="2">
        <f t="shared" si="37"/>
        <v>55318.319040000002</v>
      </c>
      <c r="P39" s="20"/>
      <c r="Q39" s="20"/>
    </row>
    <row r="40" spans="2:17">
      <c r="B40" t="s">
        <v>45</v>
      </c>
      <c r="C40" s="65">
        <v>17224917.59</v>
      </c>
      <c r="D40" s="65">
        <v>14758545.93</v>
      </c>
      <c r="E40" s="65">
        <v>14191199.16</v>
      </c>
      <c r="F40" s="65">
        <v>10676786.66</v>
      </c>
      <c r="G40" s="65">
        <v>10252700.82</v>
      </c>
      <c r="H40" s="20"/>
      <c r="I40" s="20"/>
      <c r="J40" s="20"/>
      <c r="K40" s="2">
        <f t="shared" si="33"/>
        <v>17224.917590000001</v>
      </c>
      <c r="L40" s="2">
        <f t="shared" si="34"/>
        <v>14758.54593</v>
      </c>
      <c r="M40" s="2">
        <f t="shared" si="35"/>
        <v>14191.19916</v>
      </c>
      <c r="N40" s="2">
        <f t="shared" si="36"/>
        <v>10676.78666</v>
      </c>
      <c r="O40" s="2">
        <f t="shared" si="37"/>
        <v>10252.70082</v>
      </c>
      <c r="P40" s="20"/>
      <c r="Q40" s="20"/>
    </row>
    <row r="41" spans="2:17">
      <c r="B41" t="s">
        <v>15</v>
      </c>
      <c r="C41" s="65">
        <v>112746369.25</v>
      </c>
      <c r="D41" s="65">
        <v>108544324.53</v>
      </c>
      <c r="E41" s="65">
        <v>102720818.08</v>
      </c>
      <c r="F41" s="65">
        <v>95615787.209999993</v>
      </c>
      <c r="G41" s="65">
        <v>90914798.629999995</v>
      </c>
      <c r="H41" s="20"/>
      <c r="I41" s="20"/>
      <c r="J41" s="20"/>
      <c r="K41" s="2">
        <f t="shared" si="33"/>
        <v>112746.36925</v>
      </c>
      <c r="L41" s="2">
        <f t="shared" si="34"/>
        <v>108544.32453</v>
      </c>
      <c r="M41" s="2">
        <f t="shared" si="35"/>
        <v>102720.81808</v>
      </c>
      <c r="N41" s="2">
        <f t="shared" si="36"/>
        <v>95615.787209999995</v>
      </c>
      <c r="O41" s="2">
        <f t="shared" si="37"/>
        <v>90914.79862999999</v>
      </c>
      <c r="P41" s="20"/>
      <c r="Q41" s="20"/>
    </row>
    <row r="42" spans="2:17">
      <c r="B42" t="s">
        <v>9</v>
      </c>
      <c r="C42" s="65">
        <v>73393852.230000004</v>
      </c>
      <c r="D42" s="65">
        <v>70181432.269999996</v>
      </c>
      <c r="E42" s="65">
        <v>69934501.159999996</v>
      </c>
      <c r="F42" s="65">
        <v>66744925.18</v>
      </c>
      <c r="G42" s="65">
        <v>63318944.810000002</v>
      </c>
      <c r="H42" s="20"/>
      <c r="I42" s="20"/>
      <c r="J42" s="20"/>
      <c r="K42" s="2">
        <f t="shared" si="33"/>
        <v>73393.852230000004</v>
      </c>
      <c r="L42" s="2">
        <f t="shared" si="34"/>
        <v>70181.43226999999</v>
      </c>
      <c r="M42" s="2">
        <f t="shared" si="35"/>
        <v>69934.50116</v>
      </c>
      <c r="N42" s="2">
        <f t="shared" si="36"/>
        <v>66744.925180000006</v>
      </c>
      <c r="O42" s="2">
        <f t="shared" si="37"/>
        <v>63318.944810000001</v>
      </c>
      <c r="P42" s="20"/>
      <c r="Q42" s="20"/>
    </row>
    <row r="43" spans="2:17">
      <c r="B43" t="s">
        <v>31</v>
      </c>
      <c r="C43" s="65">
        <v>14820767.640000001</v>
      </c>
      <c r="D43" s="65">
        <v>14345423.810000001</v>
      </c>
      <c r="E43" s="65">
        <v>13844829.24</v>
      </c>
      <c r="F43" s="65">
        <v>13501132.57</v>
      </c>
      <c r="G43" s="65">
        <v>13051167.210000001</v>
      </c>
      <c r="H43" s="20"/>
      <c r="I43" s="20"/>
      <c r="J43" s="20"/>
      <c r="K43" s="2">
        <f t="shared" si="33"/>
        <v>14820.76764</v>
      </c>
      <c r="L43" s="2">
        <f t="shared" si="34"/>
        <v>14345.42381</v>
      </c>
      <c r="M43" s="2">
        <f t="shared" si="35"/>
        <v>13844.829240000001</v>
      </c>
      <c r="N43" s="2">
        <f t="shared" si="36"/>
        <v>13501.13257</v>
      </c>
      <c r="O43" s="2">
        <f t="shared" si="37"/>
        <v>13051.167210000001</v>
      </c>
      <c r="P43" s="20"/>
      <c r="Q43" s="20"/>
    </row>
    <row r="44" spans="2:17">
      <c r="B44" t="s">
        <v>10</v>
      </c>
      <c r="C44" s="65">
        <v>241537364.38999999</v>
      </c>
      <c r="D44" s="65">
        <v>236903922.09999999</v>
      </c>
      <c r="E44" s="65">
        <v>220527762.96000001</v>
      </c>
      <c r="F44" s="65">
        <v>215110991.65000001</v>
      </c>
      <c r="G44" s="65">
        <v>209218387.46000001</v>
      </c>
      <c r="H44" s="20"/>
      <c r="I44" s="20"/>
      <c r="J44" s="20"/>
      <c r="K44" s="2">
        <f t="shared" si="33"/>
        <v>241537.36438999997</v>
      </c>
      <c r="L44" s="2">
        <f t="shared" si="34"/>
        <v>236903.9221</v>
      </c>
      <c r="M44" s="2">
        <f t="shared" si="35"/>
        <v>220527.76296000002</v>
      </c>
      <c r="N44" s="2">
        <f t="shared" si="36"/>
        <v>215110.99165000001</v>
      </c>
      <c r="O44" s="2">
        <f t="shared" si="37"/>
        <v>209218.38746</v>
      </c>
      <c r="P44" s="20"/>
      <c r="Q44" s="20"/>
    </row>
    <row r="45" spans="2:17">
      <c r="B45" t="s">
        <v>74</v>
      </c>
      <c r="C45" s="65">
        <v>44286240.880000003</v>
      </c>
      <c r="D45" s="65">
        <v>41391397.479999997</v>
      </c>
      <c r="E45" s="65">
        <v>39388078.850000001</v>
      </c>
      <c r="F45" s="65">
        <v>37149602.399999999</v>
      </c>
      <c r="G45" s="65">
        <v>35220282.780000001</v>
      </c>
      <c r="H45" s="20"/>
      <c r="I45" s="20"/>
      <c r="J45" s="20"/>
      <c r="K45" s="2">
        <f t="shared" si="33"/>
        <v>44286.240880000005</v>
      </c>
      <c r="L45" s="2">
        <f t="shared" si="34"/>
        <v>41391.39748</v>
      </c>
      <c r="M45" s="2">
        <f t="shared" si="35"/>
        <v>39388.078849999998</v>
      </c>
      <c r="N45" s="2">
        <f t="shared" si="36"/>
        <v>37149.602399999996</v>
      </c>
      <c r="O45" s="2">
        <f t="shared" si="37"/>
        <v>35220.282780000001</v>
      </c>
      <c r="P45" s="20"/>
      <c r="Q45" s="20"/>
    </row>
    <row r="46" spans="2:17">
      <c r="B46" t="s">
        <v>14</v>
      </c>
      <c r="C46" s="65">
        <v>134092073.84</v>
      </c>
      <c r="D46" s="65">
        <v>126413833.05</v>
      </c>
      <c r="E46" s="65">
        <v>120095842.25</v>
      </c>
      <c r="F46" s="65">
        <v>109266745.90000001</v>
      </c>
      <c r="G46" s="65">
        <v>84063782.379999995</v>
      </c>
      <c r="H46" s="20"/>
      <c r="I46" s="20"/>
      <c r="J46" s="20"/>
      <c r="K46" s="2">
        <f t="shared" si="33"/>
        <v>134092.07384</v>
      </c>
      <c r="L46" s="2">
        <f t="shared" si="34"/>
        <v>126413.83305</v>
      </c>
      <c r="M46" s="2">
        <f t="shared" si="35"/>
        <v>120095.84225</v>
      </c>
      <c r="N46" s="2">
        <f t="shared" si="36"/>
        <v>109266.74590000001</v>
      </c>
      <c r="O46" s="2">
        <f t="shared" si="37"/>
        <v>84063.78237999999</v>
      </c>
      <c r="P46" s="20"/>
      <c r="Q46" s="20"/>
    </row>
    <row r="47" spans="2:17">
      <c r="B47" t="s">
        <v>75</v>
      </c>
      <c r="C47" s="65">
        <v>3396363.58</v>
      </c>
      <c r="D47" s="65">
        <v>2973073.23</v>
      </c>
      <c r="E47" s="65">
        <v>2785860</v>
      </c>
      <c r="F47" s="65">
        <v>2580752.64</v>
      </c>
      <c r="G47" s="65">
        <v>2324324.52</v>
      </c>
      <c r="H47" s="20"/>
      <c r="I47" s="20"/>
      <c r="J47" s="20"/>
      <c r="K47" s="2">
        <f t="shared" si="33"/>
        <v>3396.3635800000002</v>
      </c>
      <c r="L47" s="2">
        <f t="shared" si="34"/>
        <v>2973.07323</v>
      </c>
      <c r="M47" s="2">
        <f t="shared" si="35"/>
        <v>2785.86</v>
      </c>
      <c r="N47" s="2">
        <f t="shared" si="36"/>
        <v>2580.7526400000002</v>
      </c>
      <c r="O47" s="2">
        <f t="shared" si="37"/>
        <v>2324.3245200000001</v>
      </c>
      <c r="P47" s="20"/>
      <c r="Q47" s="20"/>
    </row>
    <row r="48" spans="2:17">
      <c r="B48" t="s">
        <v>62</v>
      </c>
      <c r="C48" s="65">
        <v>1388092.47</v>
      </c>
      <c r="D48" s="65">
        <v>1251926.3899999999</v>
      </c>
      <c r="E48" s="65">
        <v>1157356.57</v>
      </c>
      <c r="F48" s="65">
        <v>1012355.17</v>
      </c>
      <c r="G48" s="65">
        <v>974475.74</v>
      </c>
      <c r="H48" s="20"/>
      <c r="I48" s="20"/>
      <c r="J48" s="20"/>
      <c r="K48" s="2">
        <f t="shared" si="33"/>
        <v>1388.09247</v>
      </c>
      <c r="L48" s="2">
        <f t="shared" si="34"/>
        <v>1251.9263899999999</v>
      </c>
      <c r="M48" s="2">
        <f t="shared" si="35"/>
        <v>1157.3565700000001</v>
      </c>
      <c r="N48" s="2">
        <f t="shared" si="36"/>
        <v>1012.35517</v>
      </c>
      <c r="O48" s="2">
        <f t="shared" si="37"/>
        <v>974.47573999999997</v>
      </c>
      <c r="P48" s="20"/>
      <c r="Q48" s="20"/>
    </row>
    <row r="49" spans="2:17">
      <c r="B49" t="s">
        <v>61</v>
      </c>
      <c r="C49" s="65">
        <v>8660072.4399999995</v>
      </c>
      <c r="D49" s="65">
        <v>8454839.1199999992</v>
      </c>
      <c r="E49" s="65">
        <v>8265758.2800000003</v>
      </c>
      <c r="F49" s="65">
        <v>9910545.7200000007</v>
      </c>
      <c r="G49" s="65">
        <v>9927419.2899999991</v>
      </c>
      <c r="H49" s="20"/>
      <c r="I49" s="20"/>
      <c r="J49" s="20"/>
      <c r="K49" s="2">
        <f t="shared" si="33"/>
        <v>8660.0724399999999</v>
      </c>
      <c r="L49" s="2">
        <f t="shared" si="34"/>
        <v>8454.8391199999987</v>
      </c>
      <c r="M49" s="2">
        <f t="shared" si="35"/>
        <v>8265.75828</v>
      </c>
      <c r="N49" s="2">
        <f t="shared" si="36"/>
        <v>9910.5457200000001</v>
      </c>
      <c r="O49" s="2">
        <f t="shared" si="37"/>
        <v>9927.4192899999998</v>
      </c>
      <c r="P49" s="20"/>
      <c r="Q49" s="20"/>
    </row>
    <row r="50" spans="2:17">
      <c r="B50" t="s">
        <v>79</v>
      </c>
      <c r="C50" s="65">
        <v>14541862886.780001</v>
      </c>
      <c r="D50" s="65">
        <v>13830436698.25</v>
      </c>
      <c r="E50" s="65">
        <v>13216261925.67</v>
      </c>
      <c r="F50" s="65">
        <v>12668881568.620001</v>
      </c>
      <c r="G50" s="65">
        <v>12317058677.379999</v>
      </c>
      <c r="H50" s="20"/>
      <c r="I50" s="20"/>
      <c r="J50" s="20"/>
      <c r="K50" s="2">
        <f t="shared" si="33"/>
        <v>14541862.886780001</v>
      </c>
      <c r="L50" s="2">
        <f t="shared" si="34"/>
        <v>13830436.698249999</v>
      </c>
      <c r="M50" s="2">
        <f t="shared" si="35"/>
        <v>13216261.92567</v>
      </c>
      <c r="N50" s="2">
        <f t="shared" si="36"/>
        <v>12668881.56862</v>
      </c>
      <c r="O50" s="2">
        <f t="shared" si="37"/>
        <v>12317058.677379999</v>
      </c>
      <c r="P50" s="20"/>
      <c r="Q50" s="20"/>
    </row>
    <row r="51" spans="2:17">
      <c r="B51" t="s">
        <v>78</v>
      </c>
      <c r="C51" s="65">
        <v>1543593954.55</v>
      </c>
      <c r="D51" s="65">
        <v>1439528936.1900001</v>
      </c>
      <c r="E51" s="65">
        <v>1327472829.51</v>
      </c>
      <c r="F51" s="65">
        <v>1244860353.8299999</v>
      </c>
      <c r="G51" s="65">
        <v>1080357431.3699999</v>
      </c>
      <c r="H51" s="20"/>
      <c r="I51" s="20"/>
      <c r="J51" s="20"/>
      <c r="K51" s="2">
        <f t="shared" si="33"/>
        <v>1543593.9545499999</v>
      </c>
      <c r="L51" s="2">
        <f t="shared" si="34"/>
        <v>1439528.93619</v>
      </c>
      <c r="M51" s="2">
        <f t="shared" si="35"/>
        <v>1327472.8295100001</v>
      </c>
      <c r="N51" s="2">
        <f t="shared" si="36"/>
        <v>1244860.3538299999</v>
      </c>
      <c r="O51" s="2">
        <f t="shared" si="37"/>
        <v>1080357.4313699999</v>
      </c>
      <c r="P51" s="20"/>
      <c r="Q51" s="20"/>
    </row>
    <row r="52" spans="2:17">
      <c r="B52" t="s">
        <v>0</v>
      </c>
      <c r="C52" s="65">
        <v>120174531.77</v>
      </c>
      <c r="D52" s="65">
        <v>77175117.730000004</v>
      </c>
      <c r="E52" s="65">
        <v>70528875.769999996</v>
      </c>
      <c r="F52" s="65">
        <v>81417867.260000005</v>
      </c>
      <c r="G52" s="65">
        <v>62657942.137000002</v>
      </c>
      <c r="H52" s="20"/>
      <c r="I52" s="20"/>
      <c r="J52" s="20"/>
      <c r="K52" s="2">
        <f t="shared" si="33"/>
        <v>120174.53177</v>
      </c>
      <c r="L52" s="2">
        <f t="shared" si="34"/>
        <v>77175.117729999998</v>
      </c>
      <c r="M52" s="2">
        <f t="shared" si="35"/>
        <v>70528.875769999999</v>
      </c>
      <c r="N52" s="2">
        <f t="shared" si="36"/>
        <v>81417.867259999999</v>
      </c>
      <c r="O52" s="2">
        <f t="shared" si="37"/>
        <v>62657.942137000005</v>
      </c>
      <c r="P52" s="20"/>
      <c r="Q52" s="20"/>
    </row>
    <row r="53" spans="2:17">
      <c r="B53" t="s">
        <v>11</v>
      </c>
      <c r="C53" s="65">
        <v>80671321.200000003</v>
      </c>
      <c r="D53" s="65">
        <v>76136571.299999997</v>
      </c>
      <c r="E53" s="65">
        <v>72075043.099999994</v>
      </c>
      <c r="F53" s="65">
        <v>67275613</v>
      </c>
      <c r="G53" s="65">
        <v>61908038</v>
      </c>
      <c r="H53" s="20"/>
      <c r="I53" s="20"/>
      <c r="J53" s="20"/>
      <c r="K53" s="2">
        <f t="shared" si="33"/>
        <v>80671.321200000006</v>
      </c>
      <c r="L53" s="2">
        <f t="shared" si="34"/>
        <v>76136.571299999996</v>
      </c>
      <c r="M53" s="2">
        <f t="shared" si="35"/>
        <v>72075.043099999995</v>
      </c>
      <c r="N53" s="2">
        <f t="shared" si="36"/>
        <v>67275.612999999998</v>
      </c>
      <c r="O53" s="2">
        <f t="shared" si="37"/>
        <v>61908.038</v>
      </c>
      <c r="P53" s="20"/>
      <c r="Q53" s="20"/>
    </row>
    <row r="54" spans="2:17">
      <c r="B54" t="s">
        <v>32</v>
      </c>
      <c r="C54" s="65">
        <v>487485344.06999999</v>
      </c>
      <c r="D54" s="65">
        <v>470351537.87</v>
      </c>
      <c r="E54" s="65">
        <v>445680328.91000003</v>
      </c>
      <c r="F54" s="65">
        <v>421514046.91000003</v>
      </c>
      <c r="G54" s="65">
        <v>403502125.26999998</v>
      </c>
      <c r="H54" s="20"/>
      <c r="I54" s="20"/>
      <c r="J54" s="20"/>
      <c r="K54" s="2">
        <f t="shared" si="33"/>
        <v>487485.34406999999</v>
      </c>
      <c r="L54" s="2">
        <f t="shared" si="34"/>
        <v>470351.53787</v>
      </c>
      <c r="M54" s="2">
        <f t="shared" si="35"/>
        <v>445680.32891000004</v>
      </c>
      <c r="N54" s="2">
        <f t="shared" si="36"/>
        <v>421514.04691000003</v>
      </c>
      <c r="O54" s="2">
        <f t="shared" si="37"/>
        <v>403502.12526999996</v>
      </c>
      <c r="P54" s="20"/>
      <c r="Q54" s="20"/>
    </row>
    <row r="55" spans="2:17">
      <c r="B55" t="s">
        <v>71</v>
      </c>
      <c r="C55" s="65">
        <v>29485914.649999999</v>
      </c>
      <c r="D55" s="65">
        <v>27311812.760000002</v>
      </c>
      <c r="E55" s="65">
        <v>25134063.75</v>
      </c>
      <c r="F55" s="65">
        <v>23965323.219999999</v>
      </c>
      <c r="G55" s="65">
        <v>23009862.48</v>
      </c>
      <c r="H55" s="20"/>
      <c r="I55" s="20"/>
      <c r="J55" s="20"/>
      <c r="K55" s="2">
        <f t="shared" si="33"/>
        <v>29485.914649999999</v>
      </c>
      <c r="L55" s="2">
        <f t="shared" si="34"/>
        <v>27311.812760000001</v>
      </c>
      <c r="M55" s="2">
        <f t="shared" si="35"/>
        <v>25134.063750000001</v>
      </c>
      <c r="N55" s="2">
        <f t="shared" si="36"/>
        <v>23965.323219999998</v>
      </c>
      <c r="O55" s="2">
        <f t="shared" si="37"/>
        <v>23009.86248</v>
      </c>
      <c r="P55" s="20"/>
      <c r="Q55" s="20"/>
    </row>
    <row r="56" spans="2:17">
      <c r="B56" t="s">
        <v>5</v>
      </c>
      <c r="C56" s="65">
        <v>70221046.799999997</v>
      </c>
      <c r="D56" s="65">
        <v>65626645.649999999</v>
      </c>
      <c r="E56" s="65">
        <v>63533903.240000002</v>
      </c>
      <c r="F56" s="65">
        <v>60088180.640000001</v>
      </c>
      <c r="G56" s="65">
        <v>57825982.380000003</v>
      </c>
      <c r="H56" s="20"/>
      <c r="I56" s="20"/>
      <c r="J56" s="20"/>
      <c r="K56" s="2">
        <f t="shared" si="33"/>
        <v>70221.046799999996</v>
      </c>
      <c r="L56" s="2">
        <f t="shared" si="34"/>
        <v>65626.645649999991</v>
      </c>
      <c r="M56" s="2">
        <f t="shared" si="35"/>
        <v>63533.90324</v>
      </c>
      <c r="N56" s="2">
        <f t="shared" si="36"/>
        <v>60088.180639999999</v>
      </c>
      <c r="O56" s="2">
        <f t="shared" si="37"/>
        <v>57825.982380000001</v>
      </c>
      <c r="P56" s="20"/>
      <c r="Q56" s="20"/>
    </row>
    <row r="57" spans="2:17">
      <c r="B57" t="s">
        <v>16</v>
      </c>
      <c r="C57" s="65">
        <v>612921822.63</v>
      </c>
      <c r="D57" s="65">
        <v>589826397.59000003</v>
      </c>
      <c r="E57" s="65">
        <v>557543635.26999998</v>
      </c>
      <c r="F57" s="65">
        <v>522439087.55000001</v>
      </c>
      <c r="G57" s="65">
        <v>502520923.70999998</v>
      </c>
      <c r="H57" s="20"/>
      <c r="I57" s="20"/>
      <c r="J57" s="20"/>
      <c r="K57" s="2">
        <f t="shared" si="33"/>
        <v>612921.82262999995</v>
      </c>
      <c r="L57" s="2">
        <f t="shared" si="34"/>
        <v>589826.39759000007</v>
      </c>
      <c r="M57" s="2">
        <f t="shared" si="35"/>
        <v>557543.63526999997</v>
      </c>
      <c r="N57" s="2">
        <f t="shared" si="36"/>
        <v>522439.08755</v>
      </c>
      <c r="O57" s="2">
        <f t="shared" si="37"/>
        <v>502520.92371</v>
      </c>
      <c r="P57" s="20"/>
      <c r="Q57" s="20"/>
    </row>
    <row r="58" spans="2:17">
      <c r="B58" t="s">
        <v>30</v>
      </c>
      <c r="C58" s="65">
        <v>202725770</v>
      </c>
      <c r="D58" s="65">
        <v>193172688</v>
      </c>
      <c r="E58" s="65">
        <v>184646647</v>
      </c>
      <c r="F58" s="65">
        <v>173149483</v>
      </c>
      <c r="G58" s="65">
        <v>163236409</v>
      </c>
      <c r="H58" s="20"/>
      <c r="I58" s="20"/>
      <c r="J58" s="20"/>
      <c r="K58" s="2">
        <f t="shared" si="33"/>
        <v>202725.77</v>
      </c>
      <c r="L58" s="2">
        <f t="shared" si="34"/>
        <v>193172.68799999999</v>
      </c>
      <c r="M58" s="2">
        <f t="shared" si="35"/>
        <v>184646.647</v>
      </c>
      <c r="N58" s="2">
        <f t="shared" si="36"/>
        <v>173149.48300000001</v>
      </c>
      <c r="O58" s="2">
        <f t="shared" si="37"/>
        <v>163236.40900000001</v>
      </c>
      <c r="P58" s="20"/>
      <c r="Q58" s="20"/>
    </row>
    <row r="59" spans="2:17">
      <c r="B59" t="s">
        <v>35</v>
      </c>
      <c r="C59" s="65">
        <v>175540157.78</v>
      </c>
      <c r="D59" s="65">
        <v>161628614.13</v>
      </c>
      <c r="E59" s="65">
        <v>154998523.53999999</v>
      </c>
      <c r="F59" s="65">
        <v>144788687.06999999</v>
      </c>
      <c r="G59" s="65">
        <v>129892795.01000001</v>
      </c>
      <c r="H59" s="20"/>
      <c r="I59" s="20"/>
      <c r="J59" s="20"/>
      <c r="K59" s="2">
        <f t="shared" si="33"/>
        <v>175540.15778000001</v>
      </c>
      <c r="L59" s="2">
        <f t="shared" si="34"/>
        <v>161628.61413</v>
      </c>
      <c r="M59" s="2">
        <f t="shared" si="35"/>
        <v>154998.52353999999</v>
      </c>
      <c r="N59" s="2">
        <f t="shared" si="36"/>
        <v>144788.68706999999</v>
      </c>
      <c r="O59" s="2">
        <f t="shared" si="37"/>
        <v>129892.79501</v>
      </c>
      <c r="P59" s="20"/>
      <c r="Q59" s="20"/>
    </row>
    <row r="60" spans="2:17">
      <c r="B60" t="s">
        <v>50</v>
      </c>
      <c r="C60" s="65">
        <v>332625426.42000002</v>
      </c>
      <c r="D60" s="65">
        <v>318978078.63</v>
      </c>
      <c r="E60" s="65">
        <v>304683868.86000001</v>
      </c>
      <c r="F60" s="65">
        <v>292974135.64999998</v>
      </c>
      <c r="G60" s="65">
        <v>280968085.30000001</v>
      </c>
      <c r="H60" s="20"/>
      <c r="I60" s="20"/>
      <c r="J60" s="20"/>
      <c r="K60" s="2">
        <f t="shared" si="33"/>
        <v>332625.42642000003</v>
      </c>
      <c r="L60" s="2">
        <f t="shared" si="34"/>
        <v>318978.07863</v>
      </c>
      <c r="M60" s="2">
        <f t="shared" si="35"/>
        <v>304683.86885999999</v>
      </c>
      <c r="N60" s="2">
        <f t="shared" si="36"/>
        <v>292974.13564999995</v>
      </c>
      <c r="O60" s="2">
        <f t="shared" si="37"/>
        <v>280968.08530000004</v>
      </c>
      <c r="P60" s="20"/>
      <c r="Q60" s="20"/>
    </row>
    <row r="61" spans="2:17">
      <c r="B61" t="s">
        <v>3</v>
      </c>
      <c r="C61" s="65">
        <v>65725324.729999997</v>
      </c>
      <c r="D61" s="65">
        <v>63467185.18</v>
      </c>
      <c r="E61" s="65">
        <v>57903830.509999998</v>
      </c>
      <c r="F61" s="65">
        <v>55000774.640000001</v>
      </c>
      <c r="G61" s="65">
        <v>53075929.689999998</v>
      </c>
      <c r="H61" s="20"/>
      <c r="I61" s="20"/>
      <c r="J61" s="20"/>
      <c r="K61" s="2">
        <f t="shared" si="33"/>
        <v>65725.324729999993</v>
      </c>
      <c r="L61" s="2">
        <f t="shared" si="34"/>
        <v>63467.18518</v>
      </c>
      <c r="M61" s="2">
        <f t="shared" si="35"/>
        <v>57903.83051</v>
      </c>
      <c r="N61" s="2">
        <f t="shared" si="36"/>
        <v>55000.774640000003</v>
      </c>
      <c r="O61" s="2">
        <f t="shared" si="37"/>
        <v>53075.929689999997</v>
      </c>
      <c r="P61" s="20"/>
      <c r="Q61" s="20"/>
    </row>
    <row r="62" spans="2:17">
      <c r="B62" t="s">
        <v>8</v>
      </c>
      <c r="C62" s="65">
        <v>150726619.22</v>
      </c>
      <c r="D62" s="65">
        <v>145115071.71000001</v>
      </c>
      <c r="E62" s="65">
        <v>139161601.96000001</v>
      </c>
      <c r="F62" s="65">
        <v>133889282.84999999</v>
      </c>
      <c r="G62" s="65">
        <v>127459879.58</v>
      </c>
      <c r="H62" s="20"/>
      <c r="I62" s="20"/>
      <c r="J62" s="20"/>
      <c r="K62" s="2">
        <f t="shared" si="33"/>
        <v>150726.61921999999</v>
      </c>
      <c r="L62" s="2">
        <f t="shared" si="34"/>
        <v>145115.07171000002</v>
      </c>
      <c r="M62" s="2">
        <f t="shared" si="35"/>
        <v>139161.60196</v>
      </c>
      <c r="N62" s="2">
        <f t="shared" si="36"/>
        <v>133889.28284999999</v>
      </c>
      <c r="O62" s="2">
        <f t="shared" si="37"/>
        <v>127459.87957999999</v>
      </c>
      <c r="P62" s="20"/>
      <c r="Q62" s="20"/>
    </row>
    <row r="63" spans="2:17">
      <c r="B63" t="s">
        <v>72</v>
      </c>
      <c r="C63" s="65">
        <v>12312163.550000001</v>
      </c>
      <c r="D63" s="65">
        <v>11467911.98</v>
      </c>
      <c r="E63" s="65">
        <v>10642730.189999999</v>
      </c>
      <c r="F63" s="65">
        <v>10004752.390000001</v>
      </c>
      <c r="G63" s="65">
        <v>9138940.7300000004</v>
      </c>
      <c r="H63" s="20"/>
      <c r="I63" s="20"/>
      <c r="J63" s="20"/>
      <c r="K63" s="2">
        <f t="shared" si="33"/>
        <v>12312.163550000001</v>
      </c>
      <c r="L63" s="2">
        <f t="shared" si="34"/>
        <v>11467.911980000001</v>
      </c>
      <c r="M63" s="2">
        <f t="shared" si="35"/>
        <v>10642.73019</v>
      </c>
      <c r="N63" s="2">
        <f t="shared" si="36"/>
        <v>10004.752390000001</v>
      </c>
      <c r="O63" s="2">
        <f t="shared" si="37"/>
        <v>9138.9407300000003</v>
      </c>
      <c r="P63" s="20"/>
      <c r="Q63" s="20"/>
    </row>
    <row r="64" spans="2:17">
      <c r="B64" t="s">
        <v>26</v>
      </c>
      <c r="C64" s="65">
        <v>344289009.16000003</v>
      </c>
      <c r="D64" s="65">
        <v>306993251.47000003</v>
      </c>
      <c r="E64" s="65">
        <v>279784125.26999998</v>
      </c>
      <c r="F64" s="65">
        <v>250880262.41999999</v>
      </c>
      <c r="G64" s="65">
        <v>229329214.00999999</v>
      </c>
      <c r="H64" s="20"/>
      <c r="I64" s="20"/>
      <c r="J64" s="20"/>
      <c r="K64" s="2">
        <f t="shared" si="33"/>
        <v>344289.00916000002</v>
      </c>
      <c r="L64" s="2">
        <f t="shared" si="34"/>
        <v>306993.25147000002</v>
      </c>
      <c r="M64" s="2">
        <f t="shared" si="35"/>
        <v>279784.12526999996</v>
      </c>
      <c r="N64" s="2">
        <f t="shared" si="36"/>
        <v>250880.26241999998</v>
      </c>
      <c r="O64" s="2">
        <f t="shared" si="37"/>
        <v>229329.21401</v>
      </c>
      <c r="P64" s="20"/>
      <c r="Q64" s="20"/>
    </row>
    <row r="65" spans="2:31">
      <c r="B65" t="s">
        <v>67</v>
      </c>
      <c r="C65" s="65">
        <v>29856811.91</v>
      </c>
      <c r="D65" s="65">
        <v>27913836.199999999</v>
      </c>
      <c r="E65" s="65">
        <v>26172442.030000001</v>
      </c>
      <c r="F65" s="65">
        <v>24934834.789999999</v>
      </c>
      <c r="G65" s="65">
        <v>23263582.550000001</v>
      </c>
      <c r="H65" s="20"/>
      <c r="I65" s="20"/>
      <c r="J65" s="20"/>
      <c r="K65" s="2">
        <f t="shared" si="33"/>
        <v>29856.81191</v>
      </c>
      <c r="L65" s="2">
        <f t="shared" si="34"/>
        <v>27913.836199999998</v>
      </c>
      <c r="M65" s="2">
        <f t="shared" si="35"/>
        <v>26172.442030000002</v>
      </c>
      <c r="N65" s="2">
        <f t="shared" si="36"/>
        <v>24934.834790000001</v>
      </c>
      <c r="O65" s="2">
        <f t="shared" si="37"/>
        <v>23263.582549999999</v>
      </c>
      <c r="P65" s="20"/>
      <c r="Q65" s="20"/>
    </row>
    <row r="66" spans="2:31">
      <c r="B66" t="s">
        <v>27</v>
      </c>
      <c r="C66" s="65">
        <v>247347034.08000001</v>
      </c>
      <c r="D66" s="65">
        <v>237609510.81999999</v>
      </c>
      <c r="E66" s="65">
        <v>224207789</v>
      </c>
      <c r="F66" s="65">
        <v>214305396</v>
      </c>
      <c r="G66" s="65">
        <v>198653880.33000001</v>
      </c>
      <c r="H66" s="20"/>
      <c r="I66" s="20"/>
      <c r="J66" s="20"/>
      <c r="K66" s="2">
        <f t="shared" si="33"/>
        <v>247347.03408000001</v>
      </c>
      <c r="L66" s="2">
        <f t="shared" si="34"/>
        <v>237609.51082</v>
      </c>
      <c r="M66" s="2">
        <f t="shared" si="35"/>
        <v>224207.78899999999</v>
      </c>
      <c r="N66" s="2">
        <f t="shared" si="36"/>
        <v>214305.39600000001</v>
      </c>
      <c r="O66" s="2">
        <f t="shared" si="37"/>
        <v>198653.88033000001</v>
      </c>
      <c r="P66" s="20"/>
      <c r="Q66" s="20"/>
    </row>
    <row r="67" spans="2:31">
      <c r="B67" t="s">
        <v>73</v>
      </c>
      <c r="C67" s="65">
        <v>23489842.23</v>
      </c>
      <c r="D67" s="65">
        <v>18432483.690000001</v>
      </c>
      <c r="E67" s="65">
        <v>17923185.329999998</v>
      </c>
      <c r="F67" s="65">
        <v>16768129.02</v>
      </c>
      <c r="G67" s="65">
        <v>15140617.58</v>
      </c>
      <c r="H67" s="20"/>
      <c r="I67" s="20"/>
      <c r="J67" s="20"/>
      <c r="K67" s="2">
        <f t="shared" si="33"/>
        <v>23489.842230000002</v>
      </c>
      <c r="L67" s="2">
        <f t="shared" si="34"/>
        <v>18432.483690000001</v>
      </c>
      <c r="M67" s="2">
        <f t="shared" si="35"/>
        <v>17923.185329999997</v>
      </c>
      <c r="N67" s="2">
        <f t="shared" si="36"/>
        <v>16768.12902</v>
      </c>
      <c r="O67" s="2">
        <f t="shared" si="37"/>
        <v>15140.61758</v>
      </c>
      <c r="P67" s="20"/>
      <c r="Q67" s="20"/>
    </row>
    <row r="68" spans="2:31">
      <c r="B68" t="s">
        <v>6</v>
      </c>
      <c r="C68" s="65">
        <v>142363582.15000001</v>
      </c>
      <c r="D68" s="65">
        <v>126607069.51000001</v>
      </c>
      <c r="E68" s="65">
        <v>117710922.22</v>
      </c>
      <c r="F68" s="65">
        <v>111841960.52</v>
      </c>
      <c r="G68" s="65">
        <v>106452837.55</v>
      </c>
      <c r="H68" s="20"/>
      <c r="I68" s="20"/>
      <c r="J68" s="20"/>
      <c r="K68" s="2">
        <f t="shared" si="33"/>
        <v>142363.58215</v>
      </c>
      <c r="L68" s="2">
        <f t="shared" si="34"/>
        <v>126607.06951</v>
      </c>
      <c r="M68" s="2">
        <f t="shared" si="35"/>
        <v>117710.92221999999</v>
      </c>
      <c r="N68" s="2">
        <f t="shared" si="36"/>
        <v>111841.96051999999</v>
      </c>
      <c r="O68" s="2">
        <f t="shared" si="37"/>
        <v>106452.83755</v>
      </c>
      <c r="P68" s="20"/>
      <c r="Q68" s="20"/>
      <c r="AA68" s="36"/>
      <c r="AB68" s="36"/>
      <c r="AC68" s="36"/>
    </row>
    <row r="69" spans="2:31">
      <c r="B69" t="s">
        <v>64</v>
      </c>
      <c r="C69" s="65">
        <v>10451141.310000001</v>
      </c>
      <c r="D69" s="65">
        <v>9852632.7799999993</v>
      </c>
      <c r="E69" s="65">
        <v>9281672.9800000004</v>
      </c>
      <c r="F69" s="65">
        <v>8194085.3099999996</v>
      </c>
      <c r="G69" s="65">
        <v>7266218.0999999996</v>
      </c>
      <c r="H69" s="20"/>
      <c r="I69" s="20"/>
      <c r="J69" s="20"/>
      <c r="K69" s="2">
        <f t="shared" si="33"/>
        <v>10451.141310000001</v>
      </c>
      <c r="L69" s="2">
        <f t="shared" si="34"/>
        <v>9852.6327799999999</v>
      </c>
      <c r="M69" s="2">
        <f t="shared" si="35"/>
        <v>9281.6729800000012</v>
      </c>
      <c r="N69" s="2">
        <f t="shared" si="36"/>
        <v>8194.0853100000004</v>
      </c>
      <c r="O69" s="2">
        <f t="shared" si="37"/>
        <v>7266.2181</v>
      </c>
      <c r="P69" s="20"/>
      <c r="Q69" s="20"/>
    </row>
    <row r="70" spans="2:31">
      <c r="B70" t="s">
        <v>68</v>
      </c>
      <c r="C70" s="65">
        <v>11007773.59</v>
      </c>
      <c r="D70" s="65">
        <v>9871539.8900000006</v>
      </c>
      <c r="E70" s="65">
        <v>9137815.2300000004</v>
      </c>
      <c r="F70" s="65">
        <v>8565608.4700000007</v>
      </c>
      <c r="G70" s="65">
        <v>8025985.5800000001</v>
      </c>
      <c r="H70" s="20"/>
      <c r="I70" s="20"/>
      <c r="J70" s="20"/>
      <c r="K70" s="2">
        <f t="shared" si="33"/>
        <v>11007.773590000001</v>
      </c>
      <c r="L70" s="2">
        <f t="shared" si="34"/>
        <v>9871.53989</v>
      </c>
      <c r="M70" s="2">
        <f t="shared" si="35"/>
        <v>9137.8152300000002</v>
      </c>
      <c r="N70" s="2">
        <f t="shared" si="36"/>
        <v>8565.608470000001</v>
      </c>
      <c r="O70" s="2">
        <f t="shared" si="37"/>
        <v>8025.9855800000005</v>
      </c>
      <c r="P70" s="20"/>
      <c r="Q70" s="20"/>
    </row>
    <row r="71" spans="2:31">
      <c r="B71" t="s">
        <v>76</v>
      </c>
      <c r="C71" s="65">
        <v>11786150.050000001</v>
      </c>
      <c r="D71" s="65">
        <v>11496351.34</v>
      </c>
      <c r="E71" s="65">
        <v>10837898.66</v>
      </c>
      <c r="F71" s="65">
        <v>10305549.449999999</v>
      </c>
      <c r="G71" s="65">
        <v>10008265.32</v>
      </c>
      <c r="H71" s="20"/>
      <c r="I71" s="20"/>
      <c r="J71" s="20"/>
      <c r="K71" s="2">
        <f t="shared" si="33"/>
        <v>11786.15005</v>
      </c>
      <c r="L71" s="2">
        <f t="shared" si="34"/>
        <v>11496.351339999999</v>
      </c>
      <c r="M71" s="2">
        <f t="shared" si="35"/>
        <v>10837.898660000001</v>
      </c>
      <c r="N71" s="2">
        <f t="shared" si="36"/>
        <v>10305.549449999999</v>
      </c>
      <c r="O71" s="2">
        <f t="shared" si="37"/>
        <v>10008.26532</v>
      </c>
      <c r="P71" s="20"/>
      <c r="Q71" s="20"/>
    </row>
    <row r="72" spans="2:31">
      <c r="B72" t="s">
        <v>33</v>
      </c>
      <c r="C72" s="65">
        <v>276498406.77999997</v>
      </c>
      <c r="D72" s="65">
        <v>265300660.66</v>
      </c>
      <c r="E72" s="65">
        <v>255726514.72999999</v>
      </c>
      <c r="F72" s="65">
        <v>241924337.06</v>
      </c>
      <c r="G72" s="65">
        <v>229242209.99000001</v>
      </c>
      <c r="H72" s="20"/>
      <c r="I72" s="20"/>
      <c r="J72" s="20"/>
      <c r="K72" s="2">
        <f t="shared" si="33"/>
        <v>276498.40677999996</v>
      </c>
      <c r="L72" s="2">
        <f t="shared" si="34"/>
        <v>265300.66065999999</v>
      </c>
      <c r="M72" s="2">
        <f t="shared" si="35"/>
        <v>255726.51473</v>
      </c>
      <c r="N72" s="2">
        <f t="shared" si="36"/>
        <v>241924.33705999999</v>
      </c>
      <c r="O72" s="2">
        <f t="shared" si="37"/>
        <v>229242.20999</v>
      </c>
      <c r="P72" s="20"/>
      <c r="Q72" s="20"/>
      <c r="AA72" s="36"/>
      <c r="AB72" s="36"/>
      <c r="AC72" s="36"/>
      <c r="AD72" s="36"/>
      <c r="AE72" s="36"/>
    </row>
    <row r="73" spans="2:31">
      <c r="B73" t="s">
        <v>70</v>
      </c>
      <c r="C73" s="65">
        <v>32659917.02</v>
      </c>
      <c r="D73" s="65">
        <v>30704718.359999999</v>
      </c>
      <c r="E73" s="65">
        <v>28388821.670000002</v>
      </c>
      <c r="F73" s="65">
        <v>24963452.300000001</v>
      </c>
      <c r="G73" s="65">
        <v>23319516.52</v>
      </c>
      <c r="H73" s="20"/>
      <c r="I73" s="20"/>
      <c r="J73" s="20"/>
      <c r="K73" s="2">
        <f t="shared" si="33"/>
        <v>32659.917020000001</v>
      </c>
      <c r="L73" s="2">
        <f t="shared" si="34"/>
        <v>30704.718359999999</v>
      </c>
      <c r="M73" s="2">
        <f t="shared" si="35"/>
        <v>28388.821670000001</v>
      </c>
      <c r="N73" s="2">
        <f t="shared" si="36"/>
        <v>24963.452300000001</v>
      </c>
      <c r="O73" s="2">
        <f t="shared" si="37"/>
        <v>23319.516520000001</v>
      </c>
      <c r="P73" s="20"/>
      <c r="Q73" s="20"/>
    </row>
    <row r="74" spans="2:31">
      <c r="B74" t="s">
        <v>77</v>
      </c>
      <c r="C74" s="65">
        <v>7221195997.2799997</v>
      </c>
      <c r="D74" s="65">
        <v>6624015092.8199997</v>
      </c>
      <c r="E74" s="65">
        <v>6063084066.8500004</v>
      </c>
      <c r="F74" s="65">
        <v>5551851836.2399998</v>
      </c>
      <c r="G74" s="65">
        <v>5076590808.8000002</v>
      </c>
      <c r="H74" s="20"/>
      <c r="I74" s="20"/>
      <c r="J74" s="20"/>
      <c r="K74" s="2">
        <f t="shared" si="33"/>
        <v>7221195.9972799998</v>
      </c>
      <c r="L74" s="2">
        <f t="shared" si="34"/>
        <v>6624015.0928199999</v>
      </c>
      <c r="M74" s="2">
        <f t="shared" si="35"/>
        <v>6063084.0668500001</v>
      </c>
      <c r="N74" s="2">
        <f t="shared" si="36"/>
        <v>5551851.8362400001</v>
      </c>
      <c r="O74" s="2">
        <f t="shared" si="37"/>
        <v>5076590.8087999998</v>
      </c>
      <c r="P74" s="20"/>
      <c r="Q74" s="20"/>
      <c r="AA74" s="36"/>
      <c r="AB74" s="36"/>
      <c r="AC74" s="36"/>
      <c r="AD74" s="36"/>
      <c r="AE74" s="36"/>
    </row>
    <row r="75" spans="2:31">
      <c r="B75" t="s">
        <v>47</v>
      </c>
      <c r="C75" s="65">
        <v>21827765.379999999</v>
      </c>
      <c r="D75" s="65">
        <v>18844164.25</v>
      </c>
      <c r="E75" s="65">
        <v>17288430.460000001</v>
      </c>
      <c r="F75" s="65">
        <v>15841708.43</v>
      </c>
      <c r="G75" s="65">
        <v>14745464.18</v>
      </c>
      <c r="H75" s="20"/>
      <c r="I75" s="20"/>
      <c r="J75" s="20"/>
      <c r="K75" s="2">
        <f t="shared" si="33"/>
        <v>21827.765380000001</v>
      </c>
      <c r="L75" s="2">
        <f t="shared" si="34"/>
        <v>18844.164250000002</v>
      </c>
      <c r="M75" s="2">
        <f t="shared" si="35"/>
        <v>17288.43046</v>
      </c>
      <c r="N75" s="2">
        <f t="shared" si="36"/>
        <v>15841.708430000001</v>
      </c>
      <c r="O75" s="2">
        <f t="shared" si="37"/>
        <v>14745.464179999999</v>
      </c>
      <c r="P75" s="20"/>
      <c r="Q75" s="20"/>
    </row>
    <row r="76" spans="2:31">
      <c r="B76" t="s">
        <v>51</v>
      </c>
      <c r="C76" s="65">
        <v>458893258</v>
      </c>
      <c r="D76" s="65">
        <v>438210263</v>
      </c>
      <c r="E76" s="65">
        <v>427292482</v>
      </c>
      <c r="F76" s="65">
        <v>408290787</v>
      </c>
      <c r="G76" s="65">
        <v>391735841</v>
      </c>
      <c r="H76" s="20"/>
      <c r="I76" s="20"/>
      <c r="J76" s="20"/>
      <c r="K76" s="2">
        <f t="shared" si="33"/>
        <v>458893.25799999997</v>
      </c>
      <c r="L76" s="2">
        <f t="shared" si="34"/>
        <v>438210.26299999998</v>
      </c>
      <c r="M76" s="2">
        <f t="shared" si="35"/>
        <v>427292.48200000002</v>
      </c>
      <c r="N76" s="2">
        <f t="shared" si="36"/>
        <v>408290.78700000001</v>
      </c>
      <c r="O76" s="2">
        <f t="shared" si="37"/>
        <v>391735.84100000001</v>
      </c>
      <c r="P76" s="20"/>
      <c r="Q76" s="20"/>
    </row>
    <row r="77" spans="2:31">
      <c r="B77" t="s">
        <v>7</v>
      </c>
      <c r="C77" s="65">
        <v>72128719.439999998</v>
      </c>
      <c r="D77" s="65">
        <v>68986610.299999997</v>
      </c>
      <c r="E77" s="65">
        <v>67052611.82</v>
      </c>
      <c r="F77" s="65">
        <v>64082828.049999997</v>
      </c>
      <c r="G77" s="65">
        <v>62077935.719999999</v>
      </c>
      <c r="H77" s="20"/>
      <c r="I77" s="20"/>
      <c r="J77" s="20"/>
      <c r="K77" s="2">
        <f t="shared" si="33"/>
        <v>72128.719440000001</v>
      </c>
      <c r="L77" s="2">
        <f t="shared" si="34"/>
        <v>68986.6103</v>
      </c>
      <c r="M77" s="2">
        <f t="shared" si="35"/>
        <v>67052.611820000006</v>
      </c>
      <c r="N77" s="2">
        <f t="shared" si="36"/>
        <v>64082.828049999996</v>
      </c>
      <c r="O77" s="2">
        <f t="shared" si="37"/>
        <v>62077.935720000001</v>
      </c>
      <c r="P77" s="20"/>
      <c r="Q77" s="20"/>
    </row>
    <row r="78" spans="2:31">
      <c r="B78" t="s">
        <v>66</v>
      </c>
      <c r="C78" s="65">
        <v>15912270.99</v>
      </c>
      <c r="D78" s="65">
        <v>13344294</v>
      </c>
      <c r="E78" s="65">
        <v>12203823.93</v>
      </c>
      <c r="F78" s="65">
        <v>11678695.91</v>
      </c>
      <c r="G78" s="65">
        <v>11229433.060000001</v>
      </c>
      <c r="H78" s="20"/>
      <c r="I78" s="20"/>
      <c r="J78" s="20"/>
      <c r="K78" s="2">
        <f t="shared" si="33"/>
        <v>15912.270990000001</v>
      </c>
      <c r="L78" s="2">
        <f t="shared" si="34"/>
        <v>13344.294</v>
      </c>
      <c r="M78" s="2">
        <f t="shared" si="35"/>
        <v>12203.82393</v>
      </c>
      <c r="N78" s="2">
        <f t="shared" si="36"/>
        <v>11678.69591</v>
      </c>
      <c r="O78" s="2">
        <f t="shared" si="37"/>
        <v>11229.433060000001</v>
      </c>
      <c r="P78" s="20"/>
      <c r="Q78" s="20"/>
    </row>
    <row r="79" spans="2:31">
      <c r="B79" t="s">
        <v>12</v>
      </c>
      <c r="C79" s="65">
        <v>83788526.129999995</v>
      </c>
      <c r="D79" s="65">
        <v>78768655.180000007</v>
      </c>
      <c r="E79" s="65">
        <v>73932683.659999996</v>
      </c>
      <c r="F79" s="65">
        <v>69044271.530000001</v>
      </c>
      <c r="G79" s="65">
        <v>63396220</v>
      </c>
      <c r="H79" s="20"/>
      <c r="I79" s="20"/>
      <c r="J79" s="20"/>
      <c r="K79" s="2">
        <f t="shared" si="33"/>
        <v>83788.526129999998</v>
      </c>
      <c r="L79" s="2">
        <f t="shared" si="34"/>
        <v>78768.655180000002</v>
      </c>
      <c r="M79" s="2">
        <f t="shared" si="35"/>
        <v>73932.683659999995</v>
      </c>
      <c r="N79" s="2">
        <f t="shared" si="36"/>
        <v>69044.271529999998</v>
      </c>
      <c r="O79" s="2">
        <f t="shared" si="37"/>
        <v>63396.22</v>
      </c>
      <c r="P79" s="20"/>
      <c r="Q79" s="20"/>
    </row>
    <row r="80" spans="2:31" ht="15" thickBot="1">
      <c r="C80" s="75">
        <f>AVERAGE(C23:C79)</f>
        <v>636922003.94315779</v>
      </c>
      <c r="D80" s="75">
        <f t="shared" ref="D80:G80" si="38">AVERAGE(D23:D79)</f>
        <v>603304805.51914012</v>
      </c>
      <c r="E80" s="75">
        <f t="shared" si="38"/>
        <v>569043873.67315769</v>
      </c>
      <c r="F80" s="75">
        <f t="shared" si="38"/>
        <v>535921663.10929829</v>
      </c>
      <c r="G80" s="75">
        <f t="shared" si="38"/>
        <v>508181405.03047377</v>
      </c>
      <c r="H80" s="54"/>
      <c r="I80" s="54"/>
      <c r="J80" s="54"/>
      <c r="K80" s="27">
        <f>AVERAGE(K23:K79)</f>
        <v>636922.00394315773</v>
      </c>
      <c r="L80" s="27">
        <f t="shared" ref="L80:O80" si="39">AVERAGE(L23:L79)</f>
        <v>603304.80551914033</v>
      </c>
      <c r="M80" s="27">
        <f t="shared" si="39"/>
        <v>569043.87367315788</v>
      </c>
      <c r="N80" s="27">
        <f t="shared" si="39"/>
        <v>535921.66310929833</v>
      </c>
      <c r="O80" s="27">
        <f t="shared" si="39"/>
        <v>508181.40503047366</v>
      </c>
      <c r="P80" s="54"/>
      <c r="Q80" s="54"/>
    </row>
    <row r="81" ht="15" thickTop="1"/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CD79-6107-4017-8302-8B0B0C1BA952}">
  <sheetPr>
    <tabColor rgb="FF7030A0"/>
  </sheetPr>
  <dimension ref="A3:BR81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16.7109375" customWidth="1"/>
    <col min="8" max="8" width="15.28515625" bestFit="1" customWidth="1"/>
    <col min="9" max="9" width="16.7109375" customWidth="1"/>
    <col min="10" max="11" width="9.140625" style="37"/>
    <col min="12" max="12" width="22.85546875" style="37" customWidth="1"/>
    <col min="13" max="18" width="13.7109375" style="44" customWidth="1"/>
    <col min="19" max="16384" width="9.140625" style="37"/>
  </cols>
  <sheetData>
    <row r="3" spans="2:66">
      <c r="B3" s="26" t="s">
        <v>157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</row>
    <row r="4" spans="2:66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55" t="s">
        <v>118</v>
      </c>
      <c r="I4" s="55" t="s">
        <v>119</v>
      </c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6" ht="18" customHeight="1">
      <c r="B5" t="s">
        <v>121</v>
      </c>
      <c r="C5" s="2">
        <f>C20</f>
        <v>87212478.44571428</v>
      </c>
      <c r="D5" s="2">
        <f t="shared" ref="D5:F5" si="0">D20</f>
        <v>83652038.515714273</v>
      </c>
      <c r="E5" s="2">
        <f t="shared" si="0"/>
        <v>79501082.469999999</v>
      </c>
      <c r="F5" s="2">
        <f t="shared" si="0"/>
        <v>72296067.168571427</v>
      </c>
      <c r="G5" s="2">
        <f>G20</f>
        <v>66562056.365714289</v>
      </c>
      <c r="H5" s="9"/>
      <c r="I5" s="9"/>
      <c r="J5" s="40"/>
      <c r="K5" s="40"/>
      <c r="L5" s="41" t="s">
        <v>121</v>
      </c>
      <c r="M5" s="51">
        <f t="shared" ref="M5:Q7" si="1">C5</f>
        <v>87212478.44571428</v>
      </c>
      <c r="N5" s="51">
        <f t="shared" si="1"/>
        <v>83652038.515714273</v>
      </c>
      <c r="O5" s="51">
        <f t="shared" si="1"/>
        <v>79501082.469999999</v>
      </c>
      <c r="P5" s="51">
        <f t="shared" si="1"/>
        <v>72296067.168571427</v>
      </c>
      <c r="Q5" s="51">
        <f t="shared" si="1"/>
        <v>66562056.365714289</v>
      </c>
      <c r="R5" s="52">
        <f>AVERAGE(M5:Q5)</f>
        <v>77844744.593142852</v>
      </c>
    </row>
    <row r="6" spans="2:66" ht="18" customHeight="1">
      <c r="B6" t="s">
        <v>122</v>
      </c>
      <c r="C6" s="2">
        <f>C80</f>
        <v>448254898.79035091</v>
      </c>
      <c r="D6" s="2">
        <f t="shared" ref="D6:G6" si="2">D80</f>
        <v>425209986.97492969</v>
      </c>
      <c r="E6" s="2">
        <f t="shared" si="2"/>
        <v>403872915.6296494</v>
      </c>
      <c r="F6" s="2">
        <f t="shared" si="2"/>
        <v>383839651.31771922</v>
      </c>
      <c r="G6" s="2">
        <f t="shared" si="2"/>
        <v>367517353.60029829</v>
      </c>
      <c r="H6" s="9"/>
      <c r="I6" s="9"/>
      <c r="J6" s="40"/>
      <c r="K6" s="40"/>
      <c r="L6" s="41" t="s">
        <v>122</v>
      </c>
      <c r="M6" s="51">
        <f t="shared" si="1"/>
        <v>448254898.79035091</v>
      </c>
      <c r="N6" s="51">
        <f t="shared" si="1"/>
        <v>425209986.97492969</v>
      </c>
      <c r="O6" s="51">
        <f t="shared" si="1"/>
        <v>403872915.6296494</v>
      </c>
      <c r="P6" s="51">
        <f t="shared" si="1"/>
        <v>383839651.31771922</v>
      </c>
      <c r="Q6" s="51">
        <f t="shared" si="1"/>
        <v>367517353.60029829</v>
      </c>
      <c r="R6" s="52">
        <f t="shared" ref="R6:R7" si="3">AVERAGE(M6:Q6)</f>
        <v>405738961.26258945</v>
      </c>
    </row>
    <row r="7" spans="2:66" ht="18" customHeight="1">
      <c r="B7" t="s">
        <v>123</v>
      </c>
      <c r="C7" s="2">
        <f>C10</f>
        <v>100052420.98</v>
      </c>
      <c r="D7" s="2">
        <f t="shared" ref="D7:G7" si="4">D10</f>
        <v>60342664.560000002</v>
      </c>
      <c r="E7" s="2">
        <f t="shared" si="4"/>
        <v>56644226.869999997</v>
      </c>
      <c r="F7" s="2">
        <f t="shared" si="4"/>
        <v>70216644.260000005</v>
      </c>
      <c r="G7" s="2">
        <f t="shared" si="4"/>
        <v>54004114.876999997</v>
      </c>
      <c r="H7" s="9"/>
      <c r="I7" s="9"/>
      <c r="J7" s="40"/>
      <c r="K7" s="40"/>
      <c r="L7" s="41" t="s">
        <v>34</v>
      </c>
      <c r="M7" s="51">
        <f t="shared" si="1"/>
        <v>100052420.98</v>
      </c>
      <c r="N7" s="51">
        <f t="shared" si="1"/>
        <v>60342664.560000002</v>
      </c>
      <c r="O7" s="51">
        <f t="shared" si="1"/>
        <v>56644226.869999997</v>
      </c>
      <c r="P7" s="51">
        <f t="shared" si="1"/>
        <v>70216644.260000005</v>
      </c>
      <c r="Q7" s="51">
        <f t="shared" si="1"/>
        <v>54004114.876999997</v>
      </c>
      <c r="R7" s="52">
        <f t="shared" si="3"/>
        <v>68252014.309399992</v>
      </c>
    </row>
    <row r="8" spans="2:66">
      <c r="H8" s="9"/>
      <c r="I8" s="9"/>
    </row>
    <row r="9" spans="2:66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73"/>
      <c r="I9" s="7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</row>
    <row r="10" spans="2:66">
      <c r="B10" t="s">
        <v>0</v>
      </c>
      <c r="C10" s="2">
        <f>VLOOKUP($B10,$B$23:$G$79,2,FALSE)</f>
        <v>100052420.98</v>
      </c>
      <c r="D10" s="2">
        <f>VLOOKUP($B10,$B$23:$G$79,3,FALSE)</f>
        <v>60342664.560000002</v>
      </c>
      <c r="E10" s="2">
        <f>VLOOKUP($B10,$B$23:$G$79,4,FALSE)</f>
        <v>56644226.869999997</v>
      </c>
      <c r="F10" s="2">
        <f>VLOOKUP($B10,$B$23:$G$79,5,FALSE)</f>
        <v>70216644.260000005</v>
      </c>
      <c r="G10" s="2">
        <f>VLOOKUP($B10,$B$23:$G$79,6,FALSE)</f>
        <v>54004114.876999997</v>
      </c>
      <c r="H10" s="65">
        <f>AVERAGE($C$5:$G$5)</f>
        <v>77844744.593142852</v>
      </c>
      <c r="I10" s="65">
        <f>AVERAGE($C$6:$G$6)</f>
        <v>405738961.26258945</v>
      </c>
    </row>
    <row r="11" spans="2:66">
      <c r="H11" s="65"/>
      <c r="I11" s="65"/>
    </row>
    <row r="12" spans="2:66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74"/>
      <c r="I12" s="74"/>
    </row>
    <row r="13" spans="2:66">
      <c r="B13" t="s">
        <v>1</v>
      </c>
      <c r="C13" s="2">
        <f t="shared" ref="C13:C19" si="5">VLOOKUP($B13,$B$23:$G$79,2,FALSE)</f>
        <v>82507497</v>
      </c>
      <c r="D13" s="2">
        <f>VLOOKUP($B13,$B$23:$G$79,3,FALSE)</f>
        <v>77813959</v>
      </c>
      <c r="E13" s="2">
        <f>VLOOKUP($B13,$B$23:$G$79,4,FALSE)</f>
        <v>72438042</v>
      </c>
      <c r="F13" s="2">
        <f>VLOOKUP($B13,$B$23:$G$79,5,FALSE)</f>
        <v>66897197</v>
      </c>
      <c r="G13" s="2">
        <f>VLOOKUP($B13,$B$23:$G$79,6,FALSE)</f>
        <v>61910850.729999997</v>
      </c>
      <c r="H13" s="65">
        <f t="shared" ref="H13:H19" si="6">AVERAGE($C$5:$G$5)</f>
        <v>77844744.593142852</v>
      </c>
      <c r="I13" s="65">
        <f t="shared" ref="I13:I19" si="7">AVERAGE($C$6:$G$6)</f>
        <v>405738961.26258945</v>
      </c>
    </row>
    <row r="14" spans="2:66">
      <c r="B14" t="s">
        <v>6</v>
      </c>
      <c r="C14" s="2">
        <f t="shared" si="5"/>
        <v>113061802.45</v>
      </c>
      <c r="D14" s="2">
        <f t="shared" ref="D14:D19" si="8">VLOOKUP($B14,$B$23:$G$79,3,FALSE)</f>
        <v>100547839.84999999</v>
      </c>
      <c r="E14" s="2">
        <f t="shared" ref="E14:E19" si="9">VLOOKUP($B14,$B$23:$G$79,4,FALSE)</f>
        <v>95804910.310000002</v>
      </c>
      <c r="F14" s="2">
        <f t="shared" ref="F14:F19" si="10">VLOOKUP($B14,$B$23:$G$79,5,FALSE)</f>
        <v>93946620.629999995</v>
      </c>
      <c r="G14" s="2">
        <f t="shared" ref="G14:G19" si="11">VLOOKUP($B14,$B$23:$G$79,6,FALSE)</f>
        <v>92421628.260000005</v>
      </c>
      <c r="H14" s="65">
        <f t="shared" si="6"/>
        <v>77844744.593142852</v>
      </c>
      <c r="I14" s="65">
        <f t="shared" si="7"/>
        <v>405738961.26258945</v>
      </c>
      <c r="J14" s="36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</row>
    <row r="15" spans="2:66">
      <c r="B15" t="s">
        <v>8</v>
      </c>
      <c r="C15" s="2">
        <f t="shared" si="5"/>
        <v>78893967.859999999</v>
      </c>
      <c r="D15" s="2">
        <f t="shared" si="8"/>
        <v>75737491.049999997</v>
      </c>
      <c r="E15" s="2">
        <f t="shared" si="9"/>
        <v>72560900.870000005</v>
      </c>
      <c r="F15" s="2">
        <f t="shared" si="10"/>
        <v>69783138.719999999</v>
      </c>
      <c r="G15" s="2">
        <f t="shared" si="11"/>
        <v>65897239.140000001</v>
      </c>
      <c r="H15" s="65">
        <f t="shared" si="6"/>
        <v>77844744.593142852</v>
      </c>
      <c r="I15" s="65">
        <f t="shared" si="7"/>
        <v>405738961.26258945</v>
      </c>
      <c r="J15" s="36"/>
      <c r="K15" s="36"/>
      <c r="L15" s="36"/>
      <c r="M15" s="42"/>
      <c r="N15" s="42"/>
      <c r="O15" s="42"/>
      <c r="P15" s="42"/>
      <c r="Q15" s="42"/>
      <c r="R15" s="42"/>
    </row>
    <row r="16" spans="2:66">
      <c r="B16" t="s">
        <v>4</v>
      </c>
      <c r="C16" s="2">
        <f t="shared" si="5"/>
        <v>89997000.25</v>
      </c>
      <c r="D16" s="2">
        <f t="shared" si="8"/>
        <v>94662595.959999993</v>
      </c>
      <c r="E16" s="2">
        <f t="shared" si="9"/>
        <v>86061126.700000003</v>
      </c>
      <c r="F16" s="2">
        <f t="shared" si="10"/>
        <v>69358239.609999999</v>
      </c>
      <c r="G16" s="2">
        <f t="shared" si="11"/>
        <v>67372997.439999998</v>
      </c>
      <c r="H16" s="65">
        <f t="shared" si="6"/>
        <v>77844744.593142852</v>
      </c>
      <c r="I16" s="65">
        <f t="shared" si="7"/>
        <v>405738961.26258945</v>
      </c>
      <c r="J16" s="36"/>
      <c r="K16" s="36"/>
      <c r="L16" s="36"/>
      <c r="M16" s="42"/>
      <c r="N16" s="42"/>
      <c r="O16" s="42"/>
      <c r="P16" s="42"/>
      <c r="Q16" s="42"/>
      <c r="R16" s="42"/>
    </row>
    <row r="17" spans="2:70">
      <c r="B17" t="s">
        <v>11</v>
      </c>
      <c r="C17" s="2">
        <f t="shared" si="5"/>
        <v>63879512.729999997</v>
      </c>
      <c r="D17" s="2">
        <f t="shared" si="8"/>
        <v>61764835.020000003</v>
      </c>
      <c r="E17" s="2">
        <f t="shared" si="9"/>
        <v>60060398.329999998</v>
      </c>
      <c r="F17" s="2">
        <f t="shared" si="10"/>
        <v>57516438</v>
      </c>
      <c r="G17" s="2">
        <f t="shared" si="11"/>
        <v>54342863</v>
      </c>
      <c r="H17" s="65">
        <f t="shared" si="6"/>
        <v>77844744.593142852</v>
      </c>
      <c r="I17" s="65">
        <f t="shared" si="7"/>
        <v>405738961.26258945</v>
      </c>
    </row>
    <row r="18" spans="2:70">
      <c r="B18" t="s">
        <v>13</v>
      </c>
      <c r="C18" s="2">
        <f t="shared" si="5"/>
        <v>70408654.439999998</v>
      </c>
      <c r="D18" s="2">
        <f t="shared" si="8"/>
        <v>67189381</v>
      </c>
      <c r="E18" s="2">
        <f t="shared" si="9"/>
        <v>64121035.890000001</v>
      </c>
      <c r="F18" s="2">
        <f t="shared" si="10"/>
        <v>50837593.689999998</v>
      </c>
      <c r="G18" s="2">
        <f t="shared" si="11"/>
        <v>48882279.549999997</v>
      </c>
      <c r="H18" s="65">
        <f t="shared" si="6"/>
        <v>77844744.593142852</v>
      </c>
      <c r="I18" s="65">
        <f t="shared" si="7"/>
        <v>405738961.26258945</v>
      </c>
    </row>
    <row r="19" spans="2:70">
      <c r="B19" t="s">
        <v>14</v>
      </c>
      <c r="C19" s="2">
        <f t="shared" si="5"/>
        <v>111738914.39</v>
      </c>
      <c r="D19" s="2">
        <f t="shared" si="8"/>
        <v>107848167.73</v>
      </c>
      <c r="E19" s="2">
        <f t="shared" si="9"/>
        <v>105461163.19</v>
      </c>
      <c r="F19" s="2">
        <f t="shared" si="10"/>
        <v>97733242.530000001</v>
      </c>
      <c r="G19" s="2">
        <f t="shared" si="11"/>
        <v>75106536.439999998</v>
      </c>
      <c r="H19" s="65">
        <f t="shared" si="6"/>
        <v>77844744.593142852</v>
      </c>
      <c r="I19" s="65">
        <f t="shared" si="7"/>
        <v>405738961.26258945</v>
      </c>
    </row>
    <row r="20" spans="2:70" ht="15" thickBot="1">
      <c r="C20" s="27">
        <f>AVERAGE(C13:C19)</f>
        <v>87212478.44571428</v>
      </c>
      <c r="D20" s="27">
        <f t="shared" ref="D20:G20" si="12">AVERAGE(D13:D19)</f>
        <v>83652038.515714273</v>
      </c>
      <c r="E20" s="27">
        <f t="shared" si="12"/>
        <v>79501082.469999999</v>
      </c>
      <c r="F20" s="27">
        <f t="shared" si="12"/>
        <v>72296067.168571427</v>
      </c>
      <c r="G20" s="27">
        <f t="shared" si="12"/>
        <v>66562056.365714289</v>
      </c>
      <c r="H20" s="75">
        <f>AVERAGE(C5:G5)</f>
        <v>77844744.593142852</v>
      </c>
      <c r="I20" s="75">
        <f>AVERAGE(C6:G6)</f>
        <v>405738961.26258945</v>
      </c>
    </row>
    <row r="21" spans="2:70" ht="15" thickTop="1"/>
    <row r="22" spans="2:7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</row>
    <row r="23" spans="2:70">
      <c r="B23" t="s">
        <v>19</v>
      </c>
      <c r="C23" s="2">
        <v>4592247095.1499996</v>
      </c>
      <c r="D23" s="2">
        <v>4391660221.25</v>
      </c>
      <c r="E23" s="2">
        <v>4186414656.8400002</v>
      </c>
      <c r="F23" s="2">
        <v>3994413952.7199998</v>
      </c>
      <c r="G23" s="2">
        <v>3895364933.5100002</v>
      </c>
      <c r="H23" s="20"/>
      <c r="I23" s="20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</row>
    <row r="24" spans="2:70">
      <c r="B24" t="s">
        <v>52</v>
      </c>
      <c r="C24" s="2">
        <v>135301760.63</v>
      </c>
      <c r="D24" s="2">
        <v>119877275.90000001</v>
      </c>
      <c r="E24" s="2">
        <v>116881096.17</v>
      </c>
      <c r="F24" s="2">
        <v>112135561.06</v>
      </c>
      <c r="G24" s="2">
        <v>106708449.36</v>
      </c>
      <c r="H24" s="20"/>
      <c r="I24" s="20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</row>
    <row r="25" spans="2:70">
      <c r="B25" t="s">
        <v>46</v>
      </c>
      <c r="C25" s="2">
        <v>3438725.01</v>
      </c>
      <c r="D25" s="2">
        <v>3405546.73</v>
      </c>
      <c r="E25" s="2">
        <v>3514903.15</v>
      </c>
      <c r="F25" s="2">
        <v>3454488.89</v>
      </c>
      <c r="G25" s="2">
        <v>2950284.57</v>
      </c>
      <c r="H25" s="20"/>
      <c r="I25" s="20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</row>
    <row r="26" spans="2:70">
      <c r="B26" t="s">
        <v>1</v>
      </c>
      <c r="C26" s="2">
        <v>82507497</v>
      </c>
      <c r="D26" s="2">
        <v>77813959</v>
      </c>
      <c r="E26" s="2">
        <v>72438042</v>
      </c>
      <c r="F26" s="2">
        <v>66897197</v>
      </c>
      <c r="G26" s="2">
        <v>61910850.729999997</v>
      </c>
      <c r="H26" s="20"/>
      <c r="I26" s="20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</row>
    <row r="27" spans="2:70">
      <c r="B27" t="s">
        <v>4</v>
      </c>
      <c r="C27" s="2">
        <v>89997000.25</v>
      </c>
      <c r="D27" s="2">
        <v>94662595.959999993</v>
      </c>
      <c r="E27" s="2">
        <v>86061126.700000003</v>
      </c>
      <c r="F27" s="2">
        <v>69358239.609999999</v>
      </c>
      <c r="G27" s="2">
        <v>67372997.439999998</v>
      </c>
      <c r="H27" s="20"/>
      <c r="I27" s="20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</row>
    <row r="28" spans="2:70">
      <c r="B28" t="s">
        <v>28</v>
      </c>
      <c r="C28" s="2">
        <v>172107981.06</v>
      </c>
      <c r="D28" s="2">
        <v>157416926.68000001</v>
      </c>
      <c r="E28" s="2">
        <v>148981512.91</v>
      </c>
      <c r="F28" s="2">
        <v>137304901.63</v>
      </c>
      <c r="G28" s="2">
        <v>129723918.37</v>
      </c>
      <c r="H28" s="20"/>
      <c r="I28" s="20" t="s">
        <v>128</v>
      </c>
    </row>
    <row r="29" spans="2:70">
      <c r="B29" t="s">
        <v>17</v>
      </c>
      <c r="C29" s="2">
        <v>136422925.12</v>
      </c>
      <c r="D29" s="2">
        <v>125039459.13</v>
      </c>
      <c r="E29" s="2">
        <v>116119627.48999999</v>
      </c>
      <c r="F29" s="2">
        <v>106650157.09999999</v>
      </c>
      <c r="G29" s="2">
        <v>96003035.799999997</v>
      </c>
      <c r="H29" s="20"/>
      <c r="I29" s="20"/>
    </row>
    <row r="30" spans="2:70">
      <c r="B30" t="s">
        <v>63</v>
      </c>
      <c r="C30" s="2">
        <v>17557528.050000001</v>
      </c>
      <c r="D30" s="2">
        <v>17564453.84</v>
      </c>
      <c r="E30" s="2">
        <v>17629256.120000001</v>
      </c>
      <c r="F30" s="2">
        <v>16401461.289999999</v>
      </c>
      <c r="G30" s="2">
        <v>15667779.16</v>
      </c>
      <c r="H30" s="20"/>
      <c r="I30" s="20"/>
    </row>
    <row r="31" spans="2:70">
      <c r="B31" t="s">
        <v>65</v>
      </c>
      <c r="C31" s="2">
        <v>1610208.91</v>
      </c>
      <c r="D31" s="2">
        <v>1587128.1</v>
      </c>
      <c r="E31" s="2">
        <v>1614233.57</v>
      </c>
      <c r="F31" s="2">
        <v>1589369.67</v>
      </c>
      <c r="G31" s="2">
        <v>1085734.3500000001</v>
      </c>
      <c r="H31" s="20"/>
      <c r="I31" s="20"/>
    </row>
    <row r="32" spans="2:70">
      <c r="B32" t="s">
        <v>60</v>
      </c>
      <c r="C32" s="2">
        <v>4323096.76</v>
      </c>
      <c r="D32" s="2">
        <v>4273994.22</v>
      </c>
      <c r="E32" s="2">
        <v>4322926.3899999997</v>
      </c>
      <c r="F32" s="2">
        <v>4303913.01</v>
      </c>
      <c r="G32" s="2">
        <v>4310990.03</v>
      </c>
      <c r="H32" s="20"/>
      <c r="I32" s="20"/>
    </row>
    <row r="33" spans="2:9">
      <c r="B33" t="s">
        <v>69</v>
      </c>
      <c r="C33" s="2">
        <v>10511749.83</v>
      </c>
      <c r="D33" s="2">
        <v>10323573.51</v>
      </c>
      <c r="E33" s="2">
        <v>9400000.0999999996</v>
      </c>
      <c r="F33" s="2">
        <v>9386756.5399999991</v>
      </c>
      <c r="G33" s="2">
        <v>8816961.3599999994</v>
      </c>
      <c r="H33" s="20"/>
      <c r="I33" s="20"/>
    </row>
    <row r="34" spans="2:9">
      <c r="B34" t="s">
        <v>22</v>
      </c>
      <c r="C34" s="2">
        <v>582282506.5</v>
      </c>
      <c r="D34" s="2">
        <v>532681998.54000002</v>
      </c>
      <c r="E34" s="2">
        <v>503769804.25999999</v>
      </c>
      <c r="F34" s="2">
        <v>392452271.06999999</v>
      </c>
      <c r="G34" s="2">
        <v>366293052.5</v>
      </c>
      <c r="H34" s="20"/>
      <c r="I34" s="20"/>
    </row>
    <row r="35" spans="2:9">
      <c r="B35" t="s">
        <v>49</v>
      </c>
      <c r="C35" s="2">
        <v>221370607</v>
      </c>
      <c r="D35" s="2">
        <v>208691609.51100001</v>
      </c>
      <c r="E35" s="2">
        <v>200085293.52000001</v>
      </c>
      <c r="F35" s="2">
        <v>190610086.19</v>
      </c>
      <c r="G35" s="2">
        <v>182481807.93000001</v>
      </c>
      <c r="H35" s="20"/>
      <c r="I35" s="20"/>
    </row>
    <row r="36" spans="2:9">
      <c r="B36" t="s">
        <v>24</v>
      </c>
      <c r="C36" s="2">
        <v>147527191.61000001</v>
      </c>
      <c r="D36" s="2">
        <v>138066932.15000001</v>
      </c>
      <c r="E36" s="2">
        <v>129602118.23999999</v>
      </c>
      <c r="F36" s="2">
        <v>120910852.27</v>
      </c>
      <c r="G36" s="2">
        <v>116074764.40000001</v>
      </c>
      <c r="H36" s="20"/>
      <c r="I36" s="20"/>
    </row>
    <row r="37" spans="2:9">
      <c r="B37" t="s">
        <v>23</v>
      </c>
      <c r="C37" s="2">
        <v>246549888.55000001</v>
      </c>
      <c r="D37" s="2">
        <v>244560970.02000001</v>
      </c>
      <c r="E37" s="2">
        <v>241615727.55000001</v>
      </c>
      <c r="F37" s="2">
        <v>234028183.22999999</v>
      </c>
      <c r="G37" s="2">
        <v>229500980.69</v>
      </c>
      <c r="H37" s="20"/>
      <c r="I37" s="20"/>
    </row>
    <row r="38" spans="2:9">
      <c r="B38" t="s">
        <v>48</v>
      </c>
      <c r="C38" s="2">
        <v>35087409.119999997</v>
      </c>
      <c r="D38" s="2">
        <v>32414602.690000001</v>
      </c>
      <c r="E38" s="2">
        <v>29761479.879999999</v>
      </c>
      <c r="F38" s="2">
        <v>24657776.260000002</v>
      </c>
      <c r="G38" s="2">
        <v>22951419.739999998</v>
      </c>
      <c r="H38" s="20"/>
      <c r="I38" s="20"/>
    </row>
    <row r="39" spans="2:9">
      <c r="B39" t="s">
        <v>13</v>
      </c>
      <c r="C39" s="2">
        <v>70408654.439999998</v>
      </c>
      <c r="D39" s="2">
        <v>67189381</v>
      </c>
      <c r="E39" s="2">
        <v>64121035.890000001</v>
      </c>
      <c r="F39" s="2">
        <v>50837593.689999998</v>
      </c>
      <c r="G39" s="2">
        <v>48882279.549999997</v>
      </c>
      <c r="H39" s="20"/>
      <c r="I39" s="20"/>
    </row>
    <row r="40" spans="2:9">
      <c r="B40" t="s">
        <v>45</v>
      </c>
      <c r="C40" s="2">
        <v>10799774.09</v>
      </c>
      <c r="D40" s="2">
        <v>8824186.5600000005</v>
      </c>
      <c r="E40" s="2">
        <v>8467121.6899999995</v>
      </c>
      <c r="F40" s="2">
        <v>4880215.38</v>
      </c>
      <c r="G40" s="2">
        <v>4640044.9800000004</v>
      </c>
      <c r="H40" s="20"/>
      <c r="I40" s="20"/>
    </row>
    <row r="41" spans="2:9">
      <c r="B41" t="s">
        <v>15</v>
      </c>
      <c r="C41" s="2">
        <v>69344080.5</v>
      </c>
      <c r="D41" s="2">
        <v>67225766.829999998</v>
      </c>
      <c r="E41" s="2">
        <v>64360902.770000003</v>
      </c>
      <c r="F41" s="2">
        <v>59955327.420000002</v>
      </c>
      <c r="G41" s="2">
        <v>57373691.189999998</v>
      </c>
      <c r="H41" s="20"/>
      <c r="I41" s="20"/>
    </row>
    <row r="42" spans="2:9">
      <c r="B42" t="s">
        <v>9</v>
      </c>
      <c r="C42" s="2">
        <v>58848749.5</v>
      </c>
      <c r="D42" s="2">
        <v>57402306.350000001</v>
      </c>
      <c r="E42" s="2">
        <v>56765835.590000004</v>
      </c>
      <c r="F42" s="2">
        <v>55807300.189999998</v>
      </c>
      <c r="G42" s="2">
        <v>54538038.219999999</v>
      </c>
      <c r="H42" s="20"/>
      <c r="I42" s="20"/>
    </row>
    <row r="43" spans="2:9">
      <c r="B43" t="s">
        <v>31</v>
      </c>
      <c r="C43" s="2">
        <v>4440189.42</v>
      </c>
      <c r="D43" s="2">
        <v>4344935.25</v>
      </c>
      <c r="E43" s="2">
        <v>4143761.93</v>
      </c>
      <c r="F43" s="2">
        <v>4107948.15</v>
      </c>
      <c r="G43" s="2">
        <v>3967413.88</v>
      </c>
      <c r="H43" s="20"/>
      <c r="I43" s="20"/>
    </row>
    <row r="44" spans="2:9">
      <c r="B44" t="s">
        <v>10</v>
      </c>
      <c r="C44" s="2">
        <v>110319111.97</v>
      </c>
      <c r="D44" s="2">
        <v>108645066.68000001</v>
      </c>
      <c r="E44" s="2">
        <v>95296121.739999995</v>
      </c>
      <c r="F44" s="2">
        <v>92145525.109999999</v>
      </c>
      <c r="G44" s="2">
        <v>87286646.159999996</v>
      </c>
      <c r="H44" s="20"/>
      <c r="I44" s="20"/>
    </row>
    <row r="45" spans="2:9">
      <c r="B45" t="s">
        <v>74</v>
      </c>
      <c r="C45" s="2">
        <v>31391514.800000001</v>
      </c>
      <c r="D45" s="2">
        <v>29864836.75</v>
      </c>
      <c r="E45" s="2">
        <v>29155001.370000001</v>
      </c>
      <c r="F45" s="2">
        <v>28106819.489999998</v>
      </c>
      <c r="G45" s="2">
        <v>27332685.120000001</v>
      </c>
      <c r="H45" s="20"/>
      <c r="I45" s="20"/>
    </row>
    <row r="46" spans="2:9">
      <c r="B46" t="s">
        <v>14</v>
      </c>
      <c r="C46" s="2">
        <v>111738914.39</v>
      </c>
      <c r="D46" s="2">
        <v>107848167.73</v>
      </c>
      <c r="E46" s="2">
        <v>105461163.19</v>
      </c>
      <c r="F46" s="2">
        <v>97733242.530000001</v>
      </c>
      <c r="G46" s="2">
        <v>75106536.439999998</v>
      </c>
      <c r="H46" s="20"/>
      <c r="I46" s="20"/>
    </row>
    <row r="47" spans="2:9">
      <c r="B47" t="s">
        <v>75</v>
      </c>
      <c r="C47" s="2">
        <v>2088760.39</v>
      </c>
      <c r="D47" s="2">
        <v>1799851.66</v>
      </c>
      <c r="E47" s="2">
        <v>1733854.08</v>
      </c>
      <c r="F47" s="2">
        <v>1641587.17</v>
      </c>
      <c r="G47" s="2">
        <v>1486527.48</v>
      </c>
      <c r="H47" s="20"/>
      <c r="I47" s="20"/>
    </row>
    <row r="48" spans="2:9">
      <c r="B48" t="s">
        <v>62</v>
      </c>
      <c r="C48" s="2">
        <v>971419.99</v>
      </c>
      <c r="D48" s="2">
        <v>881691.58</v>
      </c>
      <c r="E48" s="2">
        <v>834085.01</v>
      </c>
      <c r="F48" s="2">
        <v>733791.74</v>
      </c>
      <c r="G48" s="2">
        <v>744831.39</v>
      </c>
      <c r="H48" s="20"/>
      <c r="I48" s="20"/>
    </row>
    <row r="49" spans="2:9">
      <c r="B49" t="s">
        <v>61</v>
      </c>
      <c r="C49" s="2">
        <v>6706185.7800000003</v>
      </c>
      <c r="D49" s="2">
        <v>6786920.3899999997</v>
      </c>
      <c r="E49" s="2">
        <v>6877482.5300000003</v>
      </c>
      <c r="F49" s="2">
        <v>6939028.7000000002</v>
      </c>
      <c r="G49" s="2">
        <v>7043642.7000000002</v>
      </c>
      <c r="H49" s="20"/>
      <c r="I49" s="20"/>
    </row>
    <row r="50" spans="2:9">
      <c r="B50" t="s">
        <v>79</v>
      </c>
      <c r="C50" s="2">
        <v>9168232494.7000008</v>
      </c>
      <c r="D50" s="2">
        <v>8752149944.5799999</v>
      </c>
      <c r="E50" s="2">
        <v>8361248038.4400101</v>
      </c>
      <c r="F50" s="2">
        <v>8099702893.1099997</v>
      </c>
      <c r="G50" s="2">
        <v>7889806733.6199999</v>
      </c>
      <c r="H50" s="20"/>
      <c r="I50" s="20"/>
    </row>
    <row r="51" spans="2:9">
      <c r="B51" t="s">
        <v>78</v>
      </c>
      <c r="C51" s="2">
        <v>1221395310.3199999</v>
      </c>
      <c r="D51" s="2">
        <v>1166642681.3</v>
      </c>
      <c r="E51" s="2">
        <v>1099328861.71</v>
      </c>
      <c r="F51" s="2">
        <v>1050270847.87</v>
      </c>
      <c r="G51" s="2">
        <v>931586964.52999997</v>
      </c>
      <c r="H51" s="20"/>
      <c r="I51" s="20"/>
    </row>
    <row r="52" spans="2:9">
      <c r="B52" t="s">
        <v>0</v>
      </c>
      <c r="C52" s="2">
        <v>100052420.98</v>
      </c>
      <c r="D52" s="2">
        <v>60342664.560000002</v>
      </c>
      <c r="E52" s="2">
        <v>56644226.869999997</v>
      </c>
      <c r="F52" s="2">
        <v>70216644.260000005</v>
      </c>
      <c r="G52" s="2">
        <v>54004114.876999997</v>
      </c>
      <c r="H52" s="20"/>
      <c r="I52" s="20"/>
    </row>
    <row r="53" spans="2:9">
      <c r="B53" t="s">
        <v>11</v>
      </c>
      <c r="C53" s="2">
        <v>63879512.729999997</v>
      </c>
      <c r="D53" s="2">
        <v>61764835.020000003</v>
      </c>
      <c r="E53" s="2">
        <v>60060398.329999998</v>
      </c>
      <c r="F53" s="2">
        <v>57516438</v>
      </c>
      <c r="G53" s="2">
        <v>54342863</v>
      </c>
      <c r="H53" s="20"/>
      <c r="I53" s="20"/>
    </row>
    <row r="54" spans="2:9">
      <c r="B54" t="s">
        <v>32</v>
      </c>
      <c r="C54" s="2">
        <v>290628450.57999998</v>
      </c>
      <c r="D54" s="2">
        <v>275659574.56999999</v>
      </c>
      <c r="E54" s="2">
        <v>260492710.81999999</v>
      </c>
      <c r="F54" s="2">
        <v>245945388.47</v>
      </c>
      <c r="G54" s="2">
        <v>235105231.72</v>
      </c>
      <c r="H54" s="20"/>
      <c r="I54" s="20"/>
    </row>
    <row r="55" spans="2:9">
      <c r="B55" t="s">
        <v>71</v>
      </c>
      <c r="C55" s="2">
        <v>21495796.969999999</v>
      </c>
      <c r="D55" s="2">
        <v>20419265.329999998</v>
      </c>
      <c r="E55" s="2">
        <v>19339656.719999999</v>
      </c>
      <c r="F55" s="2">
        <v>18936249.859999999</v>
      </c>
      <c r="G55" s="2">
        <v>18995043.850000001</v>
      </c>
      <c r="H55" s="20"/>
      <c r="I55" s="20"/>
    </row>
    <row r="56" spans="2:9">
      <c r="B56" t="s">
        <v>5</v>
      </c>
      <c r="C56" s="2">
        <v>39234653.030000001</v>
      </c>
      <c r="D56" s="2">
        <v>36507043.560000002</v>
      </c>
      <c r="E56" s="2">
        <v>35869932.369999997</v>
      </c>
      <c r="F56" s="2">
        <v>34009533.93</v>
      </c>
      <c r="G56" s="2">
        <v>33250700.809999999</v>
      </c>
      <c r="H56" s="20"/>
      <c r="I56" s="20"/>
    </row>
    <row r="57" spans="2:9">
      <c r="B57" t="s">
        <v>16</v>
      </c>
      <c r="C57" s="2">
        <v>387433118.63</v>
      </c>
      <c r="D57" s="2">
        <v>370289579.57999998</v>
      </c>
      <c r="E57" s="2">
        <v>346652504.08999997</v>
      </c>
      <c r="F57" s="2">
        <v>320568057.38</v>
      </c>
      <c r="G57" s="2">
        <v>306719492.56999999</v>
      </c>
      <c r="H57" s="20"/>
      <c r="I57" s="20"/>
    </row>
    <row r="58" spans="2:9">
      <c r="B58" t="s">
        <v>30</v>
      </c>
      <c r="C58" s="2">
        <v>122341483</v>
      </c>
      <c r="D58" s="2">
        <v>116608349</v>
      </c>
      <c r="E58" s="2">
        <v>111509841</v>
      </c>
      <c r="F58" s="2">
        <v>103376256</v>
      </c>
      <c r="G58" s="2">
        <v>96438897</v>
      </c>
      <c r="H58" s="20"/>
      <c r="I58" s="20"/>
    </row>
    <row r="59" spans="2:9">
      <c r="B59" t="s">
        <v>35</v>
      </c>
      <c r="C59" s="2">
        <v>137811050.59999999</v>
      </c>
      <c r="D59" s="2">
        <v>128404514.76000001</v>
      </c>
      <c r="E59" s="2">
        <v>126753290.18000001</v>
      </c>
      <c r="F59" s="2">
        <v>124715913.93000001</v>
      </c>
      <c r="G59" s="2">
        <v>112770881.84</v>
      </c>
      <c r="H59" s="20"/>
      <c r="I59" s="20"/>
    </row>
    <row r="60" spans="2:9">
      <c r="B60" t="s">
        <v>50</v>
      </c>
      <c r="C60" s="2">
        <v>158936006.69</v>
      </c>
      <c r="D60" s="2">
        <v>152994065.27000001</v>
      </c>
      <c r="E60" s="2">
        <v>145898907.84</v>
      </c>
      <c r="F60" s="2">
        <v>141304877.68000001</v>
      </c>
      <c r="G60" s="2">
        <v>135513981.46000001</v>
      </c>
      <c r="H60" s="20"/>
      <c r="I60" s="20"/>
    </row>
    <row r="61" spans="2:9">
      <c r="B61" t="s">
        <v>3</v>
      </c>
      <c r="C61" s="2">
        <v>37077739.100000001</v>
      </c>
      <c r="D61" s="2">
        <v>35844798.609999999</v>
      </c>
      <c r="E61" s="2">
        <v>31280557.329999998</v>
      </c>
      <c r="F61" s="2">
        <v>29015000.149999999</v>
      </c>
      <c r="G61" s="2">
        <v>27189633.440000001</v>
      </c>
      <c r="H61" s="20"/>
      <c r="I61" s="20"/>
    </row>
    <row r="62" spans="2:9">
      <c r="B62" t="s">
        <v>8</v>
      </c>
      <c r="C62" s="2">
        <v>78893967.859999999</v>
      </c>
      <c r="D62" s="2">
        <v>75737491.049999997</v>
      </c>
      <c r="E62" s="2">
        <v>72560900.870000005</v>
      </c>
      <c r="F62" s="2">
        <v>69783138.719999999</v>
      </c>
      <c r="G62" s="2">
        <v>65897239.140000001</v>
      </c>
      <c r="H62" s="20"/>
      <c r="I62" s="20"/>
    </row>
    <row r="63" spans="2:9">
      <c r="B63" t="s">
        <v>72</v>
      </c>
      <c r="C63" s="2">
        <v>7790928.21</v>
      </c>
      <c r="D63" s="2">
        <v>7439174.1900000004</v>
      </c>
      <c r="E63" s="2">
        <v>7144182.8799999999</v>
      </c>
      <c r="F63" s="2">
        <v>7047400.6799999997</v>
      </c>
      <c r="G63" s="2">
        <v>6788806.1399999997</v>
      </c>
      <c r="H63" s="20"/>
      <c r="I63" s="20"/>
    </row>
    <row r="64" spans="2:9">
      <c r="B64" t="s">
        <v>26</v>
      </c>
      <c r="C64" s="2">
        <v>255873503.06999999</v>
      </c>
      <c r="D64" s="2">
        <v>244466313.30000001</v>
      </c>
      <c r="E64" s="2">
        <v>227220761.97999999</v>
      </c>
      <c r="F64" s="2">
        <v>207521250.72</v>
      </c>
      <c r="G64" s="2">
        <v>194335729.09999999</v>
      </c>
      <c r="H64" s="20"/>
      <c r="I64" s="20"/>
    </row>
    <row r="65" spans="2:24">
      <c r="B65" t="s">
        <v>67</v>
      </c>
      <c r="C65" s="2">
        <v>22952528.100000001</v>
      </c>
      <c r="D65" s="2">
        <v>21786371.5</v>
      </c>
      <c r="E65" s="2">
        <v>20934988.109999999</v>
      </c>
      <c r="F65" s="2">
        <v>20620014.289999999</v>
      </c>
      <c r="G65" s="2">
        <v>19850846.73</v>
      </c>
      <c r="H65" s="20"/>
      <c r="I65" s="20"/>
    </row>
    <row r="66" spans="2:24">
      <c r="B66" t="s">
        <v>27</v>
      </c>
      <c r="C66" s="2">
        <v>141955881.37</v>
      </c>
      <c r="D66" s="2">
        <v>136159192.63999999</v>
      </c>
      <c r="E66" s="2">
        <v>127226023</v>
      </c>
      <c r="F66" s="2">
        <v>119753337</v>
      </c>
      <c r="G66" s="2">
        <v>106862771.84999999</v>
      </c>
      <c r="H66" s="20"/>
      <c r="I66" s="20"/>
    </row>
    <row r="67" spans="2:24">
      <c r="B67" t="s">
        <v>73</v>
      </c>
      <c r="C67" s="2">
        <v>12644064.43</v>
      </c>
      <c r="D67" s="2">
        <v>12049549.17</v>
      </c>
      <c r="E67" s="2">
        <v>12304142.890000001</v>
      </c>
      <c r="F67" s="2">
        <v>11822368.720000001</v>
      </c>
      <c r="G67" s="2">
        <v>11053259.449999999</v>
      </c>
      <c r="H67" s="20"/>
      <c r="I67" s="20"/>
    </row>
    <row r="68" spans="2:24">
      <c r="B68" t="s">
        <v>6</v>
      </c>
      <c r="C68" s="2">
        <v>113061802.45</v>
      </c>
      <c r="D68" s="2">
        <v>100547839.84999999</v>
      </c>
      <c r="E68" s="2">
        <v>95804910.310000002</v>
      </c>
      <c r="F68" s="2">
        <v>93946620.629999995</v>
      </c>
      <c r="G68" s="2">
        <v>92421628.260000005</v>
      </c>
      <c r="H68" s="20"/>
      <c r="I68" s="20"/>
      <c r="S68" s="36"/>
      <c r="T68" s="36"/>
      <c r="U68" s="36"/>
      <c r="V68" s="36"/>
    </row>
    <row r="69" spans="2:24">
      <c r="B69" t="s">
        <v>64</v>
      </c>
      <c r="C69" s="2">
        <v>7910258.8399999999</v>
      </c>
      <c r="D69" s="2">
        <v>7608727.4000000004</v>
      </c>
      <c r="E69" s="2">
        <v>7395377.54</v>
      </c>
      <c r="F69" s="2">
        <v>6788962.9800000004</v>
      </c>
      <c r="G69" s="2">
        <v>6127941.0199999996</v>
      </c>
      <c r="H69" s="20"/>
      <c r="I69" s="20"/>
    </row>
    <row r="70" spans="2:24">
      <c r="B70" t="s">
        <v>68</v>
      </c>
      <c r="C70" s="2">
        <v>7971778.2199999997</v>
      </c>
      <c r="D70" s="2">
        <v>7230835.25</v>
      </c>
      <c r="E70" s="2">
        <v>6883378.5099999998</v>
      </c>
      <c r="F70" s="2">
        <v>6687300.0700000003</v>
      </c>
      <c r="G70" s="2">
        <v>6544980.8600000003</v>
      </c>
      <c r="H70" s="20"/>
      <c r="I70" s="20"/>
    </row>
    <row r="71" spans="2:24">
      <c r="B71" t="s">
        <v>76</v>
      </c>
      <c r="C71" s="2">
        <v>6175181.4000000004</v>
      </c>
      <c r="D71" s="2">
        <v>6224751.2999999998</v>
      </c>
      <c r="E71" s="2">
        <v>5927607.2599999998</v>
      </c>
      <c r="F71" s="2">
        <v>5726725.2000000002</v>
      </c>
      <c r="G71" s="2">
        <v>5426101.6200000001</v>
      </c>
      <c r="H71" s="20"/>
      <c r="I71" s="20"/>
    </row>
    <row r="72" spans="2:24">
      <c r="B72" t="s">
        <v>33</v>
      </c>
      <c r="C72" s="2">
        <v>143757111.91</v>
      </c>
      <c r="D72" s="2">
        <v>137543774.53</v>
      </c>
      <c r="E72" s="2">
        <v>133304575.11</v>
      </c>
      <c r="F72" s="2">
        <v>122943747.84999999</v>
      </c>
      <c r="G72" s="2">
        <v>117291982.05</v>
      </c>
      <c r="H72" s="20"/>
      <c r="I72" s="20"/>
      <c r="S72" s="36"/>
      <c r="T72" s="36"/>
      <c r="U72" s="36"/>
      <c r="V72" s="36"/>
      <c r="W72" s="36"/>
      <c r="X72" s="36"/>
    </row>
    <row r="73" spans="2:24">
      <c r="B73" t="s">
        <v>70</v>
      </c>
      <c r="C73" s="2">
        <v>18788583.989999998</v>
      </c>
      <c r="D73" s="2">
        <v>17508508.98</v>
      </c>
      <c r="E73" s="2">
        <v>15724168.039999999</v>
      </c>
      <c r="F73" s="2">
        <v>13087259.960000001</v>
      </c>
      <c r="G73" s="2">
        <v>11814758.16</v>
      </c>
      <c r="H73" s="20"/>
      <c r="I73" s="20"/>
    </row>
    <row r="74" spans="2:24">
      <c r="B74" t="s">
        <v>77</v>
      </c>
      <c r="C74" s="2">
        <v>5626744576.8299999</v>
      </c>
      <c r="D74" s="2">
        <v>5283674178.2600002</v>
      </c>
      <c r="E74" s="2">
        <v>4961423532.3299999</v>
      </c>
      <c r="F74" s="2">
        <v>4658409490.75</v>
      </c>
      <c r="G74" s="2">
        <v>4393491950.2700005</v>
      </c>
      <c r="H74" s="20"/>
      <c r="I74" s="20"/>
      <c r="S74" s="36"/>
      <c r="T74" s="36"/>
      <c r="U74" s="36"/>
      <c r="V74" s="36"/>
      <c r="W74" s="36"/>
      <c r="X74" s="36"/>
    </row>
    <row r="75" spans="2:24">
      <c r="B75" t="s">
        <v>47</v>
      </c>
      <c r="C75" s="2">
        <v>17018484.190000001</v>
      </c>
      <c r="D75" s="2">
        <v>14732304.720000001</v>
      </c>
      <c r="E75" s="2">
        <v>13808144.779999999</v>
      </c>
      <c r="F75" s="2">
        <v>12978875.800000001</v>
      </c>
      <c r="G75" s="2">
        <v>12450345.27</v>
      </c>
      <c r="H75" s="20"/>
      <c r="I75" s="20"/>
    </row>
    <row r="76" spans="2:24">
      <c r="B76" t="s">
        <v>51</v>
      </c>
      <c r="C76" s="2">
        <v>267934059</v>
      </c>
      <c r="D76" s="2">
        <v>255755964</v>
      </c>
      <c r="E76" s="2">
        <v>247643667</v>
      </c>
      <c r="F76" s="2">
        <v>238830140</v>
      </c>
      <c r="G76" s="2">
        <v>231361314</v>
      </c>
      <c r="H76" s="20"/>
      <c r="I76" s="20"/>
    </row>
    <row r="77" spans="2:24">
      <c r="B77" t="s">
        <v>7</v>
      </c>
      <c r="C77" s="2">
        <v>35654269.020000003</v>
      </c>
      <c r="D77" s="2">
        <v>34143339.259999998</v>
      </c>
      <c r="E77" s="2">
        <v>32715804.109999999</v>
      </c>
      <c r="F77" s="2">
        <v>30950323.079999998</v>
      </c>
      <c r="G77" s="2">
        <v>30212743.149999999</v>
      </c>
      <c r="H77" s="20"/>
      <c r="I77" s="20"/>
    </row>
    <row r="78" spans="2:24">
      <c r="B78" t="s">
        <v>66</v>
      </c>
      <c r="C78" s="2">
        <v>12163254.109999999</v>
      </c>
      <c r="D78" s="2">
        <v>10257664.07</v>
      </c>
      <c r="E78" s="2">
        <v>9619771.6500000004</v>
      </c>
      <c r="F78" s="2">
        <v>9500196.9199999999</v>
      </c>
      <c r="G78" s="2">
        <v>9509995.3800000008</v>
      </c>
      <c r="H78" s="20"/>
      <c r="I78" s="20"/>
    </row>
    <row r="79" spans="2:24">
      <c r="B79" t="s">
        <v>12</v>
      </c>
      <c r="C79" s="2">
        <v>68820434.900000006</v>
      </c>
      <c r="D79" s="2">
        <v>65621603.950000003</v>
      </c>
      <c r="E79" s="2">
        <v>62607158.140000001</v>
      </c>
      <c r="F79" s="2">
        <v>59441323.990000002</v>
      </c>
      <c r="G79" s="2">
        <v>55701927</v>
      </c>
      <c r="H79" s="20"/>
      <c r="I79" s="20"/>
    </row>
    <row r="80" spans="2:24" ht="15" thickBot="1">
      <c r="C80" s="27">
        <f>AVERAGE(C23:C79)</f>
        <v>448254898.79035091</v>
      </c>
      <c r="D80" s="27">
        <f t="shared" ref="D80:G80" si="13">AVERAGE(D23:D79)</f>
        <v>425209986.97492969</v>
      </c>
      <c r="E80" s="27">
        <f t="shared" si="13"/>
        <v>403872915.6296494</v>
      </c>
      <c r="F80" s="27">
        <f t="shared" si="13"/>
        <v>383839651.31771922</v>
      </c>
      <c r="G80" s="27">
        <f t="shared" si="13"/>
        <v>367517353.60029829</v>
      </c>
      <c r="H80" s="54"/>
      <c r="I80" s="54"/>
    </row>
    <row r="81" ht="15" thickTop="1"/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6D6E-F3FB-4528-9F8F-35756BCF631C}">
  <sheetPr>
    <tabColor theme="5" tint="-0.249977111117893"/>
  </sheetPr>
  <dimension ref="A3:BT601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3" width="15.7109375" style="3" customWidth="1"/>
    <col min="4" max="4" width="20.42578125" bestFit="1" customWidth="1"/>
    <col min="5" max="9" width="11.7109375" customWidth="1"/>
    <col min="10" max="10" width="8.85546875"/>
    <col min="11" max="15" width="11.7109375" customWidth="1"/>
    <col min="16" max="16" width="11.7109375" hidden="1" customWidth="1"/>
    <col min="17" max="17" width="2.7109375" customWidth="1"/>
    <col min="18" max="18" width="11.7109375" customWidth="1"/>
    <col min="19" max="16384" width="9.140625" style="37"/>
  </cols>
  <sheetData>
    <row r="3" spans="2:68">
      <c r="B3" s="26" t="s">
        <v>158</v>
      </c>
      <c r="C3" s="23"/>
      <c r="D3" s="2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</row>
    <row r="4" spans="2:68">
      <c r="E4" s="113" t="s">
        <v>158</v>
      </c>
      <c r="F4" s="113"/>
      <c r="G4" s="113"/>
      <c r="H4" s="113"/>
      <c r="I4" s="113"/>
      <c r="K4" s="113" t="s">
        <v>159</v>
      </c>
      <c r="L4" s="113"/>
      <c r="M4" s="113"/>
      <c r="N4" s="113"/>
      <c r="O4" s="113"/>
      <c r="P4" s="28"/>
      <c r="Q4" s="28"/>
      <c r="R4" s="28" t="s">
        <v>136</v>
      </c>
    </row>
    <row r="5" spans="2:68">
      <c r="B5" s="25" t="s">
        <v>124</v>
      </c>
      <c r="C5" s="28"/>
      <c r="D5" s="25"/>
      <c r="E5" s="23">
        <v>2021</v>
      </c>
      <c r="F5" s="23">
        <v>2020</v>
      </c>
      <c r="G5" s="23">
        <v>2019</v>
      </c>
      <c r="H5" s="23">
        <v>2018</v>
      </c>
      <c r="I5" s="23">
        <v>2017</v>
      </c>
      <c r="K5" s="23">
        <v>2021</v>
      </c>
      <c r="L5" s="23">
        <v>2020</v>
      </c>
      <c r="M5" s="23">
        <v>2019</v>
      </c>
      <c r="N5" s="23">
        <v>2018</v>
      </c>
      <c r="O5" s="23">
        <v>2017</v>
      </c>
      <c r="P5" s="23"/>
      <c r="Q5" s="23"/>
      <c r="R5" s="23">
        <v>2021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2:68" hidden="1">
      <c r="B6" s="25"/>
      <c r="C6" s="28"/>
      <c r="D6" s="25"/>
      <c r="E6" s="23"/>
      <c r="F6" s="23"/>
      <c r="G6" s="23"/>
      <c r="H6" s="23"/>
      <c r="I6" s="23"/>
      <c r="K6" s="23" t="s">
        <v>137</v>
      </c>
      <c r="L6" s="23"/>
      <c r="M6" s="23"/>
      <c r="N6" s="23"/>
      <c r="O6" s="23"/>
      <c r="P6" s="23"/>
      <c r="Q6" s="23"/>
      <c r="R6" s="77" t="s">
        <v>136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</row>
    <row r="7" spans="2:68">
      <c r="B7" t="s">
        <v>160</v>
      </c>
      <c r="C7" s="3">
        <v>0</v>
      </c>
      <c r="E7" s="33">
        <f t="shared" ref="E7:I16" si="0">AVERAGEIFS(E$32:E$601,$B$32:$B$601,$B$322,$C$32:$C$601,$C7)</f>
        <v>0.13</v>
      </c>
      <c r="F7" s="33">
        <f t="shared" si="0"/>
        <v>0.45</v>
      </c>
      <c r="G7" s="33">
        <f t="shared" si="0"/>
        <v>0.19</v>
      </c>
      <c r="H7" s="33">
        <f t="shared" si="0"/>
        <v>0.22</v>
      </c>
      <c r="I7" s="33">
        <f t="shared" si="0"/>
        <v>0</v>
      </c>
      <c r="K7" s="18">
        <f>E7/SUM($E$20:$E$29)</f>
        <v>6.7634173055859823E-2</v>
      </c>
      <c r="L7" s="18">
        <f t="shared" ref="L7:L16" si="1">F7/SUM($E$20:$E$29)</f>
        <v>0.23411829134720707</v>
      </c>
      <c r="M7" s="18">
        <f t="shared" ref="M7:M16" si="2">G7/SUM($E$20:$E$29)</f>
        <v>9.884994523548743E-2</v>
      </c>
      <c r="N7" s="18">
        <f t="shared" ref="N7:N16" si="3">H7/SUM($E$20:$E$29)</f>
        <v>0.11445783132530123</v>
      </c>
      <c r="O7" s="18">
        <f t="shared" ref="O7:O16" si="4">I7/SUM($E$20:$E$29)</f>
        <v>0</v>
      </c>
      <c r="P7" s="18"/>
      <c r="Q7" s="18"/>
      <c r="R7" s="77">
        <f>'SAIDI CC'!K6</f>
        <v>7.7111693582480753E-2</v>
      </c>
      <c r="S7" s="76"/>
    </row>
    <row r="8" spans="2:68">
      <c r="B8" t="s">
        <v>161</v>
      </c>
      <c r="C8" s="3">
        <v>1</v>
      </c>
      <c r="E8" s="33">
        <f t="shared" si="0"/>
        <v>0.03</v>
      </c>
      <c r="F8" s="33">
        <f t="shared" si="0"/>
        <v>0.02</v>
      </c>
      <c r="G8" s="33">
        <f t="shared" si="0"/>
        <v>0.02</v>
      </c>
      <c r="H8" s="33">
        <f t="shared" si="0"/>
        <v>0</v>
      </c>
      <c r="I8" s="33">
        <f t="shared" si="0"/>
        <v>0</v>
      </c>
      <c r="J8" s="19"/>
      <c r="K8" s="18">
        <f>E8/SUM($E$20:$E$29)</f>
        <v>1.5607886089813804E-2</v>
      </c>
      <c r="L8" s="18">
        <f t="shared" si="1"/>
        <v>1.0405257393209202E-2</v>
      </c>
      <c r="M8" s="18">
        <f t="shared" si="2"/>
        <v>1.0405257393209202E-2</v>
      </c>
      <c r="N8" s="18">
        <f t="shared" si="3"/>
        <v>0</v>
      </c>
      <c r="O8" s="18">
        <f t="shared" si="4"/>
        <v>0</v>
      </c>
      <c r="P8" s="18"/>
      <c r="Q8" s="18"/>
      <c r="R8" s="77">
        <f>'SAIDI CC'!K7</f>
        <v>9.6389616978100941E-3</v>
      </c>
      <c r="S8" s="7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</row>
    <row r="9" spans="2:68">
      <c r="B9" t="s">
        <v>162</v>
      </c>
      <c r="C9" s="3">
        <v>2</v>
      </c>
      <c r="E9" s="33">
        <f t="shared" si="0"/>
        <v>0</v>
      </c>
      <c r="F9" s="33">
        <f t="shared" si="0"/>
        <v>0.19</v>
      </c>
      <c r="G9" s="33">
        <f t="shared" si="0"/>
        <v>0.02</v>
      </c>
      <c r="H9" s="33">
        <f t="shared" si="0"/>
        <v>0.08</v>
      </c>
      <c r="I9" s="33">
        <f t="shared" si="0"/>
        <v>0</v>
      </c>
      <c r="J9" s="19"/>
      <c r="K9" s="18">
        <f t="shared" ref="K9:K16" si="5">E9/SUM($E$20:$E$29)</f>
        <v>0</v>
      </c>
      <c r="L9" s="18">
        <f t="shared" si="1"/>
        <v>9.884994523548743E-2</v>
      </c>
      <c r="M9" s="18">
        <f t="shared" si="2"/>
        <v>1.0405257393209202E-2</v>
      </c>
      <c r="N9" s="18">
        <f t="shared" si="3"/>
        <v>4.162102957283681E-2</v>
      </c>
      <c r="O9" s="18">
        <f t="shared" si="4"/>
        <v>0</v>
      </c>
      <c r="P9" s="18"/>
      <c r="Q9" s="18"/>
      <c r="R9" s="77">
        <f>'SAIDI CC'!K8</f>
        <v>0</v>
      </c>
      <c r="S9" s="76"/>
    </row>
    <row r="10" spans="2:68">
      <c r="B10" t="s">
        <v>163</v>
      </c>
      <c r="C10" s="3">
        <v>3</v>
      </c>
      <c r="E10" s="33">
        <f t="shared" si="0"/>
        <v>0.02</v>
      </c>
      <c r="F10" s="33">
        <f t="shared" si="0"/>
        <v>0.22</v>
      </c>
      <c r="G10" s="33">
        <f t="shared" si="0"/>
        <v>7.0000000000000007E-2</v>
      </c>
      <c r="H10" s="33">
        <f t="shared" si="0"/>
        <v>0.06</v>
      </c>
      <c r="I10" s="33">
        <f t="shared" si="0"/>
        <v>0.02</v>
      </c>
      <c r="J10" s="19"/>
      <c r="K10" s="18">
        <f t="shared" si="5"/>
        <v>1.0405257393209202E-2</v>
      </c>
      <c r="L10" s="18">
        <f t="shared" si="1"/>
        <v>0.11445783132530123</v>
      </c>
      <c r="M10" s="18">
        <f t="shared" si="2"/>
        <v>3.6418400876232215E-2</v>
      </c>
      <c r="N10" s="18">
        <f t="shared" si="3"/>
        <v>3.1215772179627607E-2</v>
      </c>
      <c r="O10" s="18">
        <f t="shared" si="4"/>
        <v>1.0405257393209202E-2</v>
      </c>
      <c r="P10" s="18"/>
      <c r="Q10" s="18"/>
      <c r="R10" s="77">
        <f>'SAIDI CC'!K9</f>
        <v>1.4458442546715142E-2</v>
      </c>
      <c r="S10" s="76"/>
    </row>
    <row r="11" spans="2:68">
      <c r="B11" t="s">
        <v>164</v>
      </c>
      <c r="C11" s="3">
        <v>4</v>
      </c>
      <c r="E11" s="33">
        <f t="shared" si="0"/>
        <v>0</v>
      </c>
      <c r="F11" s="33">
        <f t="shared" si="0"/>
        <v>0.49</v>
      </c>
      <c r="G11" s="33">
        <f t="shared" si="0"/>
        <v>0</v>
      </c>
      <c r="H11" s="33">
        <f t="shared" si="0"/>
        <v>0</v>
      </c>
      <c r="I11" s="33">
        <f t="shared" si="0"/>
        <v>0.01</v>
      </c>
      <c r="K11" s="18">
        <f t="shared" si="5"/>
        <v>0</v>
      </c>
      <c r="L11" s="18">
        <f t="shared" si="1"/>
        <v>0.25492880613362545</v>
      </c>
      <c r="M11" s="18">
        <f t="shared" si="2"/>
        <v>0</v>
      </c>
      <c r="N11" s="18">
        <f t="shared" si="3"/>
        <v>0</v>
      </c>
      <c r="O11" s="18">
        <f t="shared" si="4"/>
        <v>5.2026286966046012E-3</v>
      </c>
      <c r="P11" s="18"/>
      <c r="Q11" s="18"/>
      <c r="R11" s="77">
        <f>'SAIDI CC'!K10</f>
        <v>0</v>
      </c>
      <c r="S11" s="76"/>
    </row>
    <row r="12" spans="2:68">
      <c r="B12" t="s">
        <v>165</v>
      </c>
      <c r="C12" s="3">
        <v>5</v>
      </c>
      <c r="D12" s="29"/>
      <c r="E12" s="33">
        <f t="shared" si="0"/>
        <v>0.18</v>
      </c>
      <c r="F12" s="33">
        <f t="shared" si="0"/>
        <v>0.14000000000000001</v>
      </c>
      <c r="G12" s="33">
        <f t="shared" si="0"/>
        <v>0.12</v>
      </c>
      <c r="H12" s="33">
        <f t="shared" si="0"/>
        <v>0.17</v>
      </c>
      <c r="I12" s="33">
        <f t="shared" si="0"/>
        <v>0.16</v>
      </c>
      <c r="K12" s="18">
        <f t="shared" si="5"/>
        <v>9.3647316538882822E-2</v>
      </c>
      <c r="L12" s="18">
        <f t="shared" si="1"/>
        <v>7.2836801752464431E-2</v>
      </c>
      <c r="M12" s="18">
        <f t="shared" si="2"/>
        <v>6.2431544359255214E-2</v>
      </c>
      <c r="N12" s="18">
        <f t="shared" si="3"/>
        <v>8.8444687842278227E-2</v>
      </c>
      <c r="O12" s="18">
        <f t="shared" si="4"/>
        <v>8.3242059145673619E-2</v>
      </c>
      <c r="P12" s="18"/>
      <c r="Q12" s="18"/>
      <c r="R12" s="77">
        <f>'SAIDI CC'!K11</f>
        <v>0.11566754037372114</v>
      </c>
      <c r="S12" s="76"/>
    </row>
    <row r="13" spans="2:68">
      <c r="B13" t="s">
        <v>166</v>
      </c>
      <c r="C13" s="3">
        <v>6</v>
      </c>
      <c r="E13" s="33">
        <f t="shared" si="0"/>
        <v>0.64</v>
      </c>
      <c r="F13" s="33">
        <f t="shared" si="0"/>
        <v>0.69</v>
      </c>
      <c r="G13" s="33">
        <f t="shared" si="0"/>
        <v>0.05</v>
      </c>
      <c r="H13" s="33">
        <f t="shared" si="0"/>
        <v>0.68</v>
      </c>
      <c r="I13" s="33">
        <f t="shared" si="0"/>
        <v>0.31</v>
      </c>
      <c r="K13" s="18">
        <f t="shared" si="5"/>
        <v>0.33296823658269448</v>
      </c>
      <c r="L13" s="18">
        <f t="shared" si="1"/>
        <v>0.35898138006571745</v>
      </c>
      <c r="M13" s="18">
        <f t="shared" si="2"/>
        <v>2.6013143483023009E-2</v>
      </c>
      <c r="N13" s="18">
        <f t="shared" si="3"/>
        <v>0.35377875136911291</v>
      </c>
      <c r="O13" s="18">
        <f t="shared" si="4"/>
        <v>0.16128148959474264</v>
      </c>
      <c r="P13" s="18"/>
      <c r="Q13" s="18"/>
      <c r="R13" s="77">
        <f>'SAIDI CC'!K12</f>
        <v>0.47230912319269464</v>
      </c>
      <c r="S13" s="76"/>
    </row>
    <row r="14" spans="2:68">
      <c r="B14" t="s">
        <v>167</v>
      </c>
      <c r="C14" s="3">
        <v>7</v>
      </c>
      <c r="E14" s="33">
        <f t="shared" si="0"/>
        <v>0</v>
      </c>
      <c r="F14" s="33">
        <f t="shared" si="0"/>
        <v>0</v>
      </c>
      <c r="G14" s="33">
        <f t="shared" si="0"/>
        <v>0</v>
      </c>
      <c r="H14" s="33">
        <f t="shared" si="0"/>
        <v>0</v>
      </c>
      <c r="I14" s="33">
        <f t="shared" si="0"/>
        <v>0</v>
      </c>
      <c r="K14" s="18">
        <f t="shared" si="5"/>
        <v>0</v>
      </c>
      <c r="L14" s="18">
        <f t="shared" si="1"/>
        <v>0</v>
      </c>
      <c r="M14" s="18">
        <f t="shared" si="2"/>
        <v>0</v>
      </c>
      <c r="N14" s="18">
        <f t="shared" si="3"/>
        <v>0</v>
      </c>
      <c r="O14" s="18">
        <f t="shared" si="4"/>
        <v>0</v>
      </c>
      <c r="P14" s="18"/>
      <c r="Q14" s="18"/>
      <c r="R14" s="77">
        <f>'SAIDI CC'!K13</f>
        <v>0</v>
      </c>
      <c r="S14" s="76"/>
    </row>
    <row r="15" spans="2:68">
      <c r="B15" t="s">
        <v>168</v>
      </c>
      <c r="C15" s="3">
        <v>8</v>
      </c>
      <c r="E15" s="33">
        <f t="shared" si="0"/>
        <v>0</v>
      </c>
      <c r="F15" s="33">
        <f t="shared" si="0"/>
        <v>0.03</v>
      </c>
      <c r="G15" s="33">
        <f t="shared" si="0"/>
        <v>0.03</v>
      </c>
      <c r="H15" s="33">
        <f t="shared" si="0"/>
        <v>0.11</v>
      </c>
      <c r="I15" s="33">
        <f t="shared" si="0"/>
        <v>0.55000000000000004</v>
      </c>
      <c r="K15" s="18">
        <f t="shared" si="5"/>
        <v>0</v>
      </c>
      <c r="L15" s="18">
        <f t="shared" si="1"/>
        <v>1.5607886089813804E-2</v>
      </c>
      <c r="M15" s="18">
        <f t="shared" si="2"/>
        <v>1.5607886089813804E-2</v>
      </c>
      <c r="N15" s="18">
        <f t="shared" si="3"/>
        <v>5.7228915662650613E-2</v>
      </c>
      <c r="O15" s="18">
        <f t="shared" si="4"/>
        <v>0.28614457831325307</v>
      </c>
      <c r="P15" s="18"/>
      <c r="Q15" s="18"/>
      <c r="R15" s="77">
        <f>'SAIDI CC'!K14</f>
        <v>0</v>
      </c>
      <c r="S15" s="76"/>
    </row>
    <row r="16" spans="2:68">
      <c r="B16" t="s">
        <v>169</v>
      </c>
      <c r="C16" s="3">
        <v>9</v>
      </c>
      <c r="E16" s="33">
        <f t="shared" si="0"/>
        <v>0.37</v>
      </c>
      <c r="F16" s="33">
        <f t="shared" si="0"/>
        <v>0.01</v>
      </c>
      <c r="G16" s="33">
        <f t="shared" si="0"/>
        <v>0.13</v>
      </c>
      <c r="H16" s="33">
        <f t="shared" si="0"/>
        <v>0.03</v>
      </c>
      <c r="I16" s="33">
        <f t="shared" si="0"/>
        <v>0.01</v>
      </c>
      <c r="K16" s="18">
        <f t="shared" si="5"/>
        <v>0.19249726177437024</v>
      </c>
      <c r="L16" s="18">
        <f t="shared" si="1"/>
        <v>5.2026286966046012E-3</v>
      </c>
      <c r="M16" s="18">
        <f t="shared" si="2"/>
        <v>6.7634173055859823E-2</v>
      </c>
      <c r="N16" s="18">
        <f t="shared" si="3"/>
        <v>1.5607886089813804E-2</v>
      </c>
      <c r="O16" s="18">
        <f t="shared" si="4"/>
        <v>5.2026286966046012E-3</v>
      </c>
      <c r="P16" s="18"/>
      <c r="Q16" s="18"/>
      <c r="R16" s="77">
        <f>'SAIDI CC'!K15</f>
        <v>0.2120571573518221</v>
      </c>
      <c r="S16" s="76"/>
    </row>
    <row r="18" spans="2:72">
      <c r="B18" s="25" t="s">
        <v>170</v>
      </c>
      <c r="C18" s="28"/>
      <c r="D18" s="25"/>
      <c r="E18" s="23">
        <v>2021</v>
      </c>
      <c r="F18" s="23">
        <v>2020</v>
      </c>
      <c r="G18" s="23">
        <v>2019</v>
      </c>
      <c r="H18" s="23">
        <v>2018</v>
      </c>
      <c r="I18" s="23">
        <v>2017</v>
      </c>
      <c r="K18" s="23">
        <v>2021</v>
      </c>
      <c r="L18" s="23">
        <v>2020</v>
      </c>
      <c r="M18" s="23">
        <v>2019</v>
      </c>
      <c r="N18" s="23">
        <v>2018</v>
      </c>
      <c r="O18" s="23">
        <v>2017</v>
      </c>
      <c r="P18" s="23"/>
      <c r="Q18" s="23"/>
      <c r="R18" s="23">
        <v>2021</v>
      </c>
    </row>
    <row r="19" spans="2:72" hidden="1">
      <c r="B19" s="25"/>
      <c r="C19" s="28"/>
      <c r="D19" s="25"/>
      <c r="E19" s="23"/>
      <c r="F19" s="23"/>
      <c r="G19" s="23"/>
      <c r="H19" s="23"/>
      <c r="I19" s="23"/>
      <c r="K19" s="23" t="s">
        <v>137</v>
      </c>
      <c r="L19" s="23"/>
      <c r="M19" s="23"/>
      <c r="N19" s="23"/>
      <c r="O19" s="23"/>
      <c r="P19" s="23"/>
      <c r="Q19" s="23"/>
      <c r="R19" s="23" t="s">
        <v>136</v>
      </c>
    </row>
    <row r="20" spans="2:72">
      <c r="B20" t="s">
        <v>160</v>
      </c>
      <c r="C20" s="3">
        <v>0</v>
      </c>
      <c r="E20" s="33">
        <f t="shared" ref="E20:I29" si="6">AVERAGEIF($C$32:$C$601,$C20,E$32:E$601)</f>
        <v>0.12368421052631574</v>
      </c>
      <c r="F20" s="33">
        <f t="shared" si="6"/>
        <v>0.10614035087719295</v>
      </c>
      <c r="G20" s="33">
        <f t="shared" si="6"/>
        <v>0.10052631578947362</v>
      </c>
      <c r="H20" s="33">
        <f t="shared" si="6"/>
        <v>0.11473684210526312</v>
      </c>
      <c r="I20" s="33">
        <f t="shared" si="6"/>
        <v>0.12403508771929823</v>
      </c>
      <c r="K20" s="18">
        <f>E20/SUM($E$20:$E$29)</f>
        <v>6.4348302300109517E-2</v>
      </c>
      <c r="L20" s="18">
        <f>F20/SUM($E$20:$E$29)</f>
        <v>5.5220883534136539E-2</v>
      </c>
      <c r="M20" s="18">
        <f>G20/SUM($E$20:$E$29)</f>
        <v>5.2300109529025168E-2</v>
      </c>
      <c r="N20" s="18">
        <f>H20/SUM($E$20:$E$29)</f>
        <v>5.9693318729463304E-2</v>
      </c>
      <c r="O20" s="18">
        <f>I20/SUM($E$20:$E$29)</f>
        <v>6.4530850675428991E-2</v>
      </c>
      <c r="P20" s="18"/>
      <c r="Q20" s="18"/>
      <c r="R20" s="18">
        <f>'SAIDI CC'!K18</f>
        <v>1.8812885769848641E-2</v>
      </c>
      <c r="S20" s="76"/>
    </row>
    <row r="21" spans="2:72">
      <c r="B21" t="s">
        <v>161</v>
      </c>
      <c r="C21" s="3">
        <v>1</v>
      </c>
      <c r="E21" s="33">
        <f t="shared" si="6"/>
        <v>0.1252631578947368</v>
      </c>
      <c r="F21" s="33">
        <f t="shared" si="6"/>
        <v>0.11578947368421048</v>
      </c>
      <c r="G21" s="33">
        <f t="shared" si="6"/>
        <v>0.1478947368421053</v>
      </c>
      <c r="H21" s="33">
        <f t="shared" si="6"/>
        <v>0.21526315789473677</v>
      </c>
      <c r="I21" s="33">
        <f t="shared" si="6"/>
        <v>0.12315789473684204</v>
      </c>
      <c r="J21" s="19"/>
      <c r="K21" s="18">
        <f t="shared" ref="K21:K29" si="7">E21/SUM($E$20:$E$29)</f>
        <v>6.5169769989047083E-2</v>
      </c>
      <c r="L21" s="18">
        <f t="shared" ref="L21:L29" si="8">F21/SUM($E$20:$E$29)</f>
        <v>6.0240963855421679E-2</v>
      </c>
      <c r="M21" s="18">
        <f t="shared" ref="M21:M29" si="9">G21/SUM($E$20:$E$29)</f>
        <v>7.6944140197152289E-2</v>
      </c>
      <c r="N21" s="18">
        <f t="shared" ref="N21:N29" si="10">H21/SUM($E$20:$E$29)</f>
        <v>0.11199342825848849</v>
      </c>
      <c r="O21" s="18">
        <f t="shared" ref="O21:O29" si="11">I21/SUM($E$20:$E$29)</f>
        <v>6.4074479737130319E-2</v>
      </c>
      <c r="P21" s="18"/>
      <c r="Q21" s="18"/>
      <c r="R21" s="18">
        <f>'SAIDI CC'!K19</f>
        <v>8.451001944702799E-2</v>
      </c>
      <c r="S21" s="7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</row>
    <row r="22" spans="2:72">
      <c r="B22" t="s">
        <v>162</v>
      </c>
      <c r="C22" s="3">
        <v>2</v>
      </c>
      <c r="E22" s="33">
        <f t="shared" si="6"/>
        <v>0.71298245614035072</v>
      </c>
      <c r="F22" s="33">
        <f t="shared" si="6"/>
        <v>0.91438596491228052</v>
      </c>
      <c r="G22" s="33">
        <f t="shared" si="6"/>
        <v>0.72736842105263166</v>
      </c>
      <c r="H22" s="33">
        <f t="shared" si="6"/>
        <v>0.99719298245614019</v>
      </c>
      <c r="I22" s="33">
        <f t="shared" si="6"/>
        <v>0.93438596491228065</v>
      </c>
      <c r="J22" s="19"/>
      <c r="K22" s="18">
        <f t="shared" si="7"/>
        <v>0.37093829864914202</v>
      </c>
      <c r="L22" s="18">
        <f t="shared" si="8"/>
        <v>0.47572106608251186</v>
      </c>
      <c r="M22" s="18">
        <f t="shared" si="9"/>
        <v>0.37842278203724</v>
      </c>
      <c r="N22" s="18">
        <f t="shared" si="10"/>
        <v>0.51880248265790441</v>
      </c>
      <c r="O22" s="18">
        <f t="shared" si="11"/>
        <v>0.48612632347572116</v>
      </c>
      <c r="P22" s="18"/>
      <c r="Q22" s="18"/>
      <c r="R22" s="18">
        <f>'SAIDI CC'!K20</f>
        <v>0.38429018347848143</v>
      </c>
      <c r="S22" s="76"/>
    </row>
    <row r="23" spans="2:72">
      <c r="B23" t="s">
        <v>163</v>
      </c>
      <c r="C23" s="3">
        <v>3</v>
      </c>
      <c r="E23" s="33">
        <f t="shared" si="6"/>
        <v>0.21105263157894735</v>
      </c>
      <c r="F23" s="33">
        <f t="shared" si="6"/>
        <v>0.14947368421052626</v>
      </c>
      <c r="G23" s="33">
        <f t="shared" si="6"/>
        <v>0.13175438596491221</v>
      </c>
      <c r="H23" s="33">
        <f t="shared" si="6"/>
        <v>0.17999999999999997</v>
      </c>
      <c r="I23" s="33">
        <f t="shared" si="6"/>
        <v>0.16333333333333327</v>
      </c>
      <c r="J23" s="19"/>
      <c r="K23" s="18">
        <f t="shared" si="7"/>
        <v>0.109802847754655</v>
      </c>
      <c r="L23" s="18">
        <f t="shared" si="8"/>
        <v>7.7765607886089799E-2</v>
      </c>
      <c r="M23" s="18">
        <f t="shared" si="9"/>
        <v>6.8546914932457084E-2</v>
      </c>
      <c r="N23" s="18">
        <f t="shared" si="10"/>
        <v>9.3647316538882808E-2</v>
      </c>
      <c r="O23" s="18">
        <f t="shared" si="11"/>
        <v>8.4976268711208461E-2</v>
      </c>
      <c r="P23" s="18"/>
      <c r="Q23" s="18"/>
      <c r="R23" s="18">
        <f>'SAIDI CC'!K21</f>
        <v>0.13989177306163861</v>
      </c>
      <c r="S23" s="76"/>
    </row>
    <row r="24" spans="2:72">
      <c r="B24" t="s">
        <v>164</v>
      </c>
      <c r="C24" s="3">
        <v>4</v>
      </c>
      <c r="E24" s="33">
        <f t="shared" si="6"/>
        <v>3.6842105263157898E-2</v>
      </c>
      <c r="F24" s="33">
        <f t="shared" si="6"/>
        <v>5.8245614035087698E-2</v>
      </c>
      <c r="G24" s="33">
        <f t="shared" si="6"/>
        <v>5.1929824561403506E-2</v>
      </c>
      <c r="H24" s="33">
        <f t="shared" si="6"/>
        <v>1.9298245614035089E-2</v>
      </c>
      <c r="I24" s="33">
        <f t="shared" si="6"/>
        <v>8.4035087719298213E-2</v>
      </c>
      <c r="K24" s="18">
        <f t="shared" si="7"/>
        <v>1.9167579408543269E-2</v>
      </c>
      <c r="L24" s="18">
        <f t="shared" si="8"/>
        <v>3.0303030303030297E-2</v>
      </c>
      <c r="M24" s="18">
        <f t="shared" si="9"/>
        <v>2.7017159547280033E-2</v>
      </c>
      <c r="N24" s="18">
        <f t="shared" si="10"/>
        <v>1.0040160642570285E-2</v>
      </c>
      <c r="O24" s="18">
        <f t="shared" si="11"/>
        <v>4.3720335889010579E-2</v>
      </c>
      <c r="P24" s="18"/>
      <c r="Q24" s="18"/>
      <c r="R24" s="18">
        <f>'SAIDI CC'!K22</f>
        <v>1.4331614103322898E-2</v>
      </c>
      <c r="S24" s="76"/>
    </row>
    <row r="25" spans="2:72">
      <c r="B25" t="s">
        <v>165</v>
      </c>
      <c r="C25" s="3">
        <v>5</v>
      </c>
      <c r="D25" s="29"/>
      <c r="E25" s="33">
        <f t="shared" si="6"/>
        <v>0.29210526315789476</v>
      </c>
      <c r="F25" s="33">
        <f t="shared" si="6"/>
        <v>0.38631578947368417</v>
      </c>
      <c r="G25" s="33">
        <f t="shared" si="6"/>
        <v>0.2996491228070175</v>
      </c>
      <c r="H25" s="33">
        <f t="shared" si="6"/>
        <v>0.3256140350877193</v>
      </c>
      <c r="I25" s="33">
        <f t="shared" si="6"/>
        <v>0.26456140350877194</v>
      </c>
      <c r="K25" s="18">
        <f t="shared" si="7"/>
        <v>0.15197152245345022</v>
      </c>
      <c r="L25" s="18">
        <f t="shared" si="8"/>
        <v>0.2009857612267251</v>
      </c>
      <c r="M25" s="18">
        <f t="shared" si="9"/>
        <v>0.15589631252281855</v>
      </c>
      <c r="N25" s="18">
        <f t="shared" si="10"/>
        <v>0.16940489229645861</v>
      </c>
      <c r="O25" s="18">
        <f t="shared" si="11"/>
        <v>0.13764147499087262</v>
      </c>
      <c r="P25" s="18"/>
      <c r="Q25" s="18"/>
      <c r="R25" s="18">
        <f>'SAIDI CC'!K23</f>
        <v>0.10323835292128182</v>
      </c>
      <c r="S25" s="76"/>
    </row>
    <row r="26" spans="2:72">
      <c r="B26" t="s">
        <v>166</v>
      </c>
      <c r="C26" s="3">
        <v>6</v>
      </c>
      <c r="E26" s="33">
        <f t="shared" si="6"/>
        <v>0.23596491228070179</v>
      </c>
      <c r="F26" s="33">
        <f t="shared" si="6"/>
        <v>0.22596491228070173</v>
      </c>
      <c r="G26" s="33">
        <f t="shared" si="6"/>
        <v>0.26368421052631574</v>
      </c>
      <c r="H26" s="33">
        <f t="shared" si="6"/>
        <v>0.31333333333333324</v>
      </c>
      <c r="I26" s="33">
        <f t="shared" si="6"/>
        <v>0.15789473684210523</v>
      </c>
      <c r="K26" s="18">
        <f t="shared" si="7"/>
        <v>0.12276378240233667</v>
      </c>
      <c r="L26" s="18">
        <f t="shared" si="8"/>
        <v>0.11756115370573203</v>
      </c>
      <c r="M26" s="18">
        <f t="shared" si="9"/>
        <v>0.13718510405257395</v>
      </c>
      <c r="N26" s="18">
        <f t="shared" si="10"/>
        <v>0.16301569916027747</v>
      </c>
      <c r="O26" s="18">
        <f t="shared" si="11"/>
        <v>8.2146768893756841E-2</v>
      </c>
      <c r="P26" s="18"/>
      <c r="Q26" s="18"/>
      <c r="R26" s="18">
        <f>'SAIDI CC'!K24</f>
        <v>0.21023928299653333</v>
      </c>
      <c r="S26" s="76"/>
    </row>
    <row r="27" spans="2:72">
      <c r="B27" t="s">
        <v>167</v>
      </c>
      <c r="C27" s="3">
        <v>7</v>
      </c>
      <c r="E27" s="33">
        <f t="shared" si="6"/>
        <v>5.7894736842105266E-3</v>
      </c>
      <c r="F27" s="33">
        <f t="shared" si="6"/>
        <v>8.771929824561403E-3</v>
      </c>
      <c r="G27" s="33">
        <f t="shared" si="6"/>
        <v>1.4035087719298246E-2</v>
      </c>
      <c r="H27" s="33">
        <f t="shared" si="6"/>
        <v>1.2280701754385968E-2</v>
      </c>
      <c r="I27" s="33">
        <f t="shared" si="6"/>
        <v>1.7368421052631582E-2</v>
      </c>
      <c r="K27" s="18">
        <f t="shared" si="7"/>
        <v>3.0120481927710854E-3</v>
      </c>
      <c r="L27" s="18">
        <f t="shared" si="8"/>
        <v>4.5637093829864923E-3</v>
      </c>
      <c r="M27" s="18">
        <f t="shared" si="9"/>
        <v>7.3019350127783876E-3</v>
      </c>
      <c r="N27" s="18">
        <f t="shared" si="10"/>
        <v>6.3891931361810912E-3</v>
      </c>
      <c r="O27" s="18">
        <f t="shared" si="11"/>
        <v>9.0361445783132561E-3</v>
      </c>
      <c r="P27" s="18"/>
      <c r="Q27" s="18"/>
      <c r="R27" s="18">
        <f>'SAIDI CC'!K25</f>
        <v>1.6064936163016829E-3</v>
      </c>
      <c r="S27" s="76"/>
    </row>
    <row r="28" spans="2:72">
      <c r="B28" t="s">
        <v>168</v>
      </c>
      <c r="C28" s="3">
        <v>8</v>
      </c>
      <c r="E28" s="33">
        <f t="shared" si="6"/>
        <v>2.8421052631578955E-2</v>
      </c>
      <c r="F28" s="33">
        <f t="shared" si="6"/>
        <v>3.3508771929824571E-2</v>
      </c>
      <c r="G28" s="33">
        <f t="shared" si="6"/>
        <v>5.0877192982456139E-2</v>
      </c>
      <c r="H28" s="33">
        <f t="shared" si="6"/>
        <v>4.2456140350877192E-2</v>
      </c>
      <c r="I28" s="33">
        <f t="shared" si="6"/>
        <v>4.035087719298245E-2</v>
      </c>
      <c r="K28" s="18">
        <f t="shared" si="7"/>
        <v>1.4786418400876239E-2</v>
      </c>
      <c r="L28" s="18">
        <f t="shared" si="8"/>
        <v>1.7433369843008407E-2</v>
      </c>
      <c r="M28" s="18">
        <f t="shared" si="9"/>
        <v>2.6469514421321654E-2</v>
      </c>
      <c r="N28" s="18">
        <f t="shared" si="10"/>
        <v>2.2088353413654623E-2</v>
      </c>
      <c r="O28" s="18">
        <f t="shared" si="11"/>
        <v>2.0993063161737862E-2</v>
      </c>
      <c r="P28" s="18"/>
      <c r="Q28" s="18"/>
      <c r="R28" s="18">
        <f>'SAIDI CC'!K26</f>
        <v>4.0162340407542078E-3</v>
      </c>
      <c r="S28" s="76"/>
    </row>
    <row r="29" spans="2:72">
      <c r="B29" t="s">
        <v>169</v>
      </c>
      <c r="C29" s="3">
        <v>9</v>
      </c>
      <c r="E29" s="33">
        <f t="shared" si="6"/>
        <v>0.15</v>
      </c>
      <c r="F29" s="33">
        <f t="shared" si="6"/>
        <v>0.16122807017543855</v>
      </c>
      <c r="G29" s="33">
        <f t="shared" si="6"/>
        <v>0.17666666666666658</v>
      </c>
      <c r="H29" s="33">
        <f t="shared" si="6"/>
        <v>0.11964912280701749</v>
      </c>
      <c r="I29" s="33">
        <f t="shared" si="6"/>
        <v>0.16842105263157892</v>
      </c>
      <c r="K29" s="18">
        <f t="shared" si="7"/>
        <v>7.8039430449069011E-2</v>
      </c>
      <c r="L29" s="18">
        <f t="shared" si="8"/>
        <v>8.3880978459291711E-2</v>
      </c>
      <c r="M29" s="18">
        <f t="shared" si="9"/>
        <v>9.1913106973347911E-2</v>
      </c>
      <c r="N29" s="18">
        <f t="shared" si="10"/>
        <v>6.2248995983935726E-2</v>
      </c>
      <c r="O29" s="18">
        <f t="shared" si="11"/>
        <v>8.7623220153340634E-2</v>
      </c>
      <c r="P29" s="18"/>
      <c r="Q29" s="18"/>
      <c r="R29" s="18">
        <f>'SAIDI CC'!K27</f>
        <v>3.9063160564809338E-2</v>
      </c>
      <c r="S29" s="76"/>
    </row>
    <row r="31" spans="2:72">
      <c r="B31" s="25" t="s">
        <v>126</v>
      </c>
      <c r="C31" s="28"/>
      <c r="D31" s="25"/>
      <c r="E31" s="23">
        <v>2021</v>
      </c>
      <c r="F31" s="23">
        <v>2020</v>
      </c>
      <c r="G31" s="23">
        <v>2019</v>
      </c>
      <c r="H31" s="23">
        <v>2018</v>
      </c>
      <c r="I31" s="23">
        <v>2017</v>
      </c>
      <c r="M31" s="32"/>
      <c r="O31" s="32"/>
      <c r="P31" s="32"/>
      <c r="Q31" s="32"/>
      <c r="R31" s="3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</row>
    <row r="32" spans="2:72">
      <c r="B32" t="s">
        <v>19</v>
      </c>
      <c r="C32" s="3">
        <v>0</v>
      </c>
      <c r="D32" t="s">
        <v>160</v>
      </c>
      <c r="E32" s="33">
        <v>0.19</v>
      </c>
      <c r="F32" s="33">
        <v>0.25</v>
      </c>
      <c r="G32" s="33">
        <v>0.2</v>
      </c>
      <c r="H32" s="33">
        <v>0.3</v>
      </c>
      <c r="I32" s="33">
        <v>0.16</v>
      </c>
      <c r="J32" s="20"/>
      <c r="M32" s="32"/>
      <c r="O32" s="32"/>
      <c r="P32" s="32"/>
      <c r="Q32" s="32"/>
      <c r="R32" s="3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</row>
    <row r="33" spans="2:72">
      <c r="B33" t="s">
        <v>19</v>
      </c>
      <c r="C33" s="3">
        <v>1</v>
      </c>
      <c r="D33" t="s">
        <v>161</v>
      </c>
      <c r="E33" s="33">
        <v>0.06</v>
      </c>
      <c r="F33" s="33">
        <v>0.04</v>
      </c>
      <c r="G33" s="33">
        <v>0.04</v>
      </c>
      <c r="H33" s="33">
        <v>0.03</v>
      </c>
      <c r="I33" s="33">
        <v>0.04</v>
      </c>
      <c r="J33" s="20"/>
      <c r="M33" s="32"/>
      <c r="O33" s="32"/>
      <c r="P33" s="32"/>
      <c r="Q33" s="32"/>
      <c r="R33" s="3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</row>
    <row r="34" spans="2:72">
      <c r="B34" t="s">
        <v>19</v>
      </c>
      <c r="C34" s="3">
        <v>2</v>
      </c>
      <c r="D34" t="s">
        <v>162</v>
      </c>
      <c r="E34" s="33">
        <v>0.18</v>
      </c>
      <c r="F34" s="33">
        <v>0.11</v>
      </c>
      <c r="G34" s="33">
        <v>0.24</v>
      </c>
      <c r="H34" s="33">
        <v>0.23</v>
      </c>
      <c r="I34" s="33">
        <v>0.12</v>
      </c>
      <c r="J34" s="20"/>
      <c r="M34" s="32"/>
      <c r="O34" s="32"/>
      <c r="P34" s="32"/>
      <c r="Q34" s="32"/>
      <c r="R34" s="3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</row>
    <row r="35" spans="2:72">
      <c r="B35" t="s">
        <v>19</v>
      </c>
      <c r="C35" s="3">
        <v>3</v>
      </c>
      <c r="D35" t="s">
        <v>163</v>
      </c>
      <c r="E35" s="33">
        <v>0.14000000000000001</v>
      </c>
      <c r="F35" s="33">
        <v>0.1</v>
      </c>
      <c r="G35" s="33">
        <v>0.14000000000000001</v>
      </c>
      <c r="H35" s="33">
        <v>0.08</v>
      </c>
      <c r="I35" s="33">
        <v>0.05</v>
      </c>
      <c r="J35" s="20"/>
      <c r="M35" s="32"/>
      <c r="O35" s="32"/>
      <c r="P35" s="32"/>
      <c r="Q35" s="32"/>
      <c r="R35" s="3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</row>
    <row r="36" spans="2:72">
      <c r="B36" t="s">
        <v>19</v>
      </c>
      <c r="C36" s="3">
        <v>4</v>
      </c>
      <c r="D36" t="s">
        <v>164</v>
      </c>
      <c r="E36" s="33">
        <v>0.03</v>
      </c>
      <c r="F36" s="33">
        <v>0.06</v>
      </c>
      <c r="G36" s="33">
        <v>0.04</v>
      </c>
      <c r="H36" s="33">
        <v>0.04</v>
      </c>
      <c r="I36" s="33">
        <v>0.05</v>
      </c>
      <c r="J36" s="20"/>
      <c r="M36" s="32"/>
      <c r="O36" s="32"/>
      <c r="P36" s="32"/>
      <c r="Q36" s="32"/>
      <c r="R36" s="3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</row>
    <row r="37" spans="2:72">
      <c r="B37" t="s">
        <v>19</v>
      </c>
      <c r="C37" s="3">
        <v>5</v>
      </c>
      <c r="D37" t="s">
        <v>165</v>
      </c>
      <c r="E37" s="33">
        <v>0.42</v>
      </c>
      <c r="F37" s="33">
        <v>0.45</v>
      </c>
      <c r="G37" s="33">
        <v>0.42</v>
      </c>
      <c r="H37" s="33">
        <v>0.5</v>
      </c>
      <c r="I37" s="33">
        <v>0.41</v>
      </c>
      <c r="J37" s="20"/>
    </row>
    <row r="38" spans="2:72">
      <c r="B38" t="s">
        <v>19</v>
      </c>
      <c r="C38" s="3">
        <v>6</v>
      </c>
      <c r="D38" t="s">
        <v>166</v>
      </c>
      <c r="E38" s="33">
        <v>7.0000000000000007E-2</v>
      </c>
      <c r="F38" s="33">
        <v>0.08</v>
      </c>
      <c r="G38" s="33">
        <v>0.17</v>
      </c>
      <c r="H38" s="33">
        <v>0.34</v>
      </c>
      <c r="I38" s="33">
        <v>0.18</v>
      </c>
      <c r="J38" s="20"/>
    </row>
    <row r="39" spans="2:72">
      <c r="B39" t="s">
        <v>19</v>
      </c>
      <c r="C39" s="3">
        <v>7</v>
      </c>
      <c r="D39" t="s">
        <v>167</v>
      </c>
      <c r="E39" s="33">
        <v>0.04</v>
      </c>
      <c r="F39" s="33">
        <v>0.02</v>
      </c>
      <c r="G39" s="33">
        <v>0.01</v>
      </c>
      <c r="H39" s="33">
        <v>0.03</v>
      </c>
      <c r="I39" s="33">
        <v>0.02</v>
      </c>
      <c r="J39" s="20"/>
    </row>
    <row r="40" spans="2:72">
      <c r="B40" t="s">
        <v>19</v>
      </c>
      <c r="C40" s="3">
        <v>8</v>
      </c>
      <c r="D40" t="s">
        <v>168</v>
      </c>
      <c r="E40" s="33">
        <v>0.03</v>
      </c>
      <c r="F40" s="33">
        <v>0.01</v>
      </c>
      <c r="G40" s="33">
        <v>0.03</v>
      </c>
      <c r="H40" s="33">
        <v>0.02</v>
      </c>
      <c r="I40" s="33">
        <v>0.02</v>
      </c>
      <c r="J40" s="20"/>
    </row>
    <row r="41" spans="2:72">
      <c r="B41" t="s">
        <v>19</v>
      </c>
      <c r="C41" s="3">
        <v>9</v>
      </c>
      <c r="D41" t="s">
        <v>169</v>
      </c>
      <c r="E41" s="33">
        <v>0.26</v>
      </c>
      <c r="F41" s="33">
        <v>0.26</v>
      </c>
      <c r="G41" s="33">
        <v>0.25</v>
      </c>
      <c r="H41" s="33">
        <v>0.23</v>
      </c>
      <c r="I41" s="33">
        <v>0.28999999999999998</v>
      </c>
      <c r="J41" s="20"/>
    </row>
    <row r="42" spans="2:72">
      <c r="B42" t="s">
        <v>52</v>
      </c>
      <c r="C42" s="3">
        <v>0</v>
      </c>
      <c r="D42" t="s">
        <v>160</v>
      </c>
      <c r="E42" s="33">
        <v>0.16</v>
      </c>
      <c r="F42" s="33">
        <v>0.13</v>
      </c>
      <c r="G42" s="33">
        <v>0.1</v>
      </c>
      <c r="H42" s="33">
        <v>0.11</v>
      </c>
      <c r="I42" s="33">
        <v>0.41</v>
      </c>
      <c r="J42" s="20"/>
    </row>
    <row r="43" spans="2:72">
      <c r="B43" t="s">
        <v>52</v>
      </c>
      <c r="C43" s="3">
        <v>1</v>
      </c>
      <c r="D43" t="s">
        <v>161</v>
      </c>
      <c r="E43" s="33">
        <v>0.56000000000000005</v>
      </c>
      <c r="F43" s="33">
        <v>0.81</v>
      </c>
      <c r="G43" s="33">
        <v>1.0900000000000001</v>
      </c>
      <c r="H43" s="33">
        <v>0.82</v>
      </c>
      <c r="I43" s="33">
        <v>0.56999999999999995</v>
      </c>
      <c r="J43" s="20"/>
    </row>
    <row r="44" spans="2:72">
      <c r="B44" t="s">
        <v>52</v>
      </c>
      <c r="C44" s="3">
        <v>2</v>
      </c>
      <c r="D44" t="s">
        <v>162</v>
      </c>
      <c r="E44" s="33">
        <v>0.79</v>
      </c>
      <c r="F44" s="33">
        <v>2.69</v>
      </c>
      <c r="G44" s="33">
        <v>0.66</v>
      </c>
      <c r="H44" s="33">
        <v>1.1100000000000001</v>
      </c>
      <c r="I44" s="33">
        <v>1.71</v>
      </c>
      <c r="J44" s="20"/>
    </row>
    <row r="45" spans="2:72">
      <c r="B45" t="s">
        <v>52</v>
      </c>
      <c r="C45" s="3">
        <v>3</v>
      </c>
      <c r="D45" t="s">
        <v>163</v>
      </c>
      <c r="E45" s="33">
        <v>1.45</v>
      </c>
      <c r="F45" s="33">
        <v>0.98</v>
      </c>
      <c r="G45" s="33">
        <v>1.2</v>
      </c>
      <c r="H45" s="33">
        <v>1.38</v>
      </c>
      <c r="I45" s="33">
        <v>2.09</v>
      </c>
      <c r="J45" s="20"/>
    </row>
    <row r="46" spans="2:72">
      <c r="B46" t="s">
        <v>52</v>
      </c>
      <c r="C46" s="3">
        <v>4</v>
      </c>
      <c r="D46" t="s">
        <v>164</v>
      </c>
      <c r="E46" s="33">
        <v>0.09</v>
      </c>
      <c r="F46" s="33">
        <v>0.15</v>
      </c>
      <c r="G46" s="33">
        <v>0.2</v>
      </c>
      <c r="H46" s="33">
        <v>0.02</v>
      </c>
      <c r="I46" s="33">
        <v>0.52</v>
      </c>
      <c r="J46" s="20"/>
    </row>
    <row r="47" spans="2:72">
      <c r="B47" t="s">
        <v>52</v>
      </c>
      <c r="C47" s="3">
        <v>5</v>
      </c>
      <c r="D47" t="s">
        <v>165</v>
      </c>
      <c r="E47" s="33">
        <v>0.37</v>
      </c>
      <c r="F47" s="33">
        <v>0.71</v>
      </c>
      <c r="G47" s="33">
        <v>0.79</v>
      </c>
      <c r="H47" s="33">
        <v>0.67</v>
      </c>
      <c r="I47" s="33">
        <v>0.48</v>
      </c>
      <c r="J47" s="20"/>
    </row>
    <row r="48" spans="2:72">
      <c r="B48" t="s">
        <v>52</v>
      </c>
      <c r="C48" s="3">
        <v>6</v>
      </c>
      <c r="D48" t="s">
        <v>166</v>
      </c>
      <c r="E48" s="33">
        <v>7.0000000000000007E-2</v>
      </c>
      <c r="F48" s="33">
        <v>0.08</v>
      </c>
      <c r="G48" s="33">
        <v>0.59</v>
      </c>
      <c r="H48" s="33">
        <v>0.05</v>
      </c>
      <c r="I48" s="33">
        <v>0.03</v>
      </c>
      <c r="J48" s="20"/>
    </row>
    <row r="49" spans="2:10">
      <c r="B49" t="s">
        <v>52</v>
      </c>
      <c r="C49" s="3">
        <v>7</v>
      </c>
      <c r="D49" t="s">
        <v>167</v>
      </c>
      <c r="E49" s="33">
        <v>0</v>
      </c>
      <c r="F49" s="33">
        <v>0</v>
      </c>
      <c r="G49" s="33">
        <v>0.01</v>
      </c>
      <c r="H49" s="33">
        <v>0.02</v>
      </c>
      <c r="I49" s="33">
        <v>0.02</v>
      </c>
      <c r="J49" s="20"/>
    </row>
    <row r="50" spans="2:10">
      <c r="B50" t="s">
        <v>52</v>
      </c>
      <c r="C50" s="3">
        <v>8</v>
      </c>
      <c r="D50" t="s">
        <v>168</v>
      </c>
      <c r="E50" s="33">
        <v>0</v>
      </c>
      <c r="F50" s="33">
        <v>0</v>
      </c>
      <c r="G50" s="33">
        <v>0.19</v>
      </c>
      <c r="H50" s="33">
        <v>0</v>
      </c>
      <c r="I50" s="33">
        <v>0</v>
      </c>
      <c r="J50" s="20"/>
    </row>
    <row r="51" spans="2:10">
      <c r="B51" t="s">
        <v>52</v>
      </c>
      <c r="C51" s="3">
        <v>9</v>
      </c>
      <c r="D51" t="s">
        <v>169</v>
      </c>
      <c r="E51" s="33">
        <v>0.03</v>
      </c>
      <c r="F51" s="33">
        <v>7.0000000000000007E-2</v>
      </c>
      <c r="G51" s="33">
        <v>0.09</v>
      </c>
      <c r="H51" s="33">
        <v>7.0000000000000007E-2</v>
      </c>
      <c r="I51" s="33">
        <v>0.16</v>
      </c>
      <c r="J51" s="20"/>
    </row>
    <row r="52" spans="2:10">
      <c r="B52" t="s">
        <v>46</v>
      </c>
      <c r="C52" s="3">
        <v>0</v>
      </c>
      <c r="D52" t="s">
        <v>160</v>
      </c>
      <c r="E52" s="33">
        <v>0</v>
      </c>
      <c r="F52" s="33">
        <v>0</v>
      </c>
      <c r="G52" s="33">
        <v>0</v>
      </c>
      <c r="H52" s="33">
        <v>0</v>
      </c>
      <c r="I52" s="33">
        <v>0.13</v>
      </c>
      <c r="J52" s="20"/>
    </row>
    <row r="53" spans="2:10">
      <c r="B53" t="s">
        <v>46</v>
      </c>
      <c r="C53" s="3">
        <v>1</v>
      </c>
      <c r="D53" t="s">
        <v>161</v>
      </c>
      <c r="E53" s="33">
        <v>7.0000000000000007E-2</v>
      </c>
      <c r="F53" s="33">
        <v>7.0000000000000007E-2</v>
      </c>
      <c r="G53" s="33">
        <v>0.01</v>
      </c>
      <c r="H53" s="33">
        <v>0.01</v>
      </c>
      <c r="I53" s="33">
        <v>0.51</v>
      </c>
      <c r="J53" s="20"/>
    </row>
    <row r="54" spans="2:10">
      <c r="B54" t="s">
        <v>46</v>
      </c>
      <c r="C54" s="3">
        <v>2</v>
      </c>
      <c r="D54" t="s">
        <v>162</v>
      </c>
      <c r="E54" s="33">
        <v>0</v>
      </c>
      <c r="F54" s="33">
        <v>0</v>
      </c>
      <c r="G54" s="33">
        <v>1.01</v>
      </c>
      <c r="H54" s="33">
        <v>0</v>
      </c>
      <c r="I54" s="33">
        <v>0.03</v>
      </c>
      <c r="J54" s="20"/>
    </row>
    <row r="55" spans="2:10">
      <c r="B55" t="s">
        <v>46</v>
      </c>
      <c r="C55" s="3">
        <v>3</v>
      </c>
      <c r="D55" t="s">
        <v>163</v>
      </c>
      <c r="E55" s="33">
        <v>0.01</v>
      </c>
      <c r="F55" s="33">
        <v>0.21</v>
      </c>
      <c r="G55" s="33">
        <v>0.04</v>
      </c>
      <c r="H55" s="33">
        <v>0.45</v>
      </c>
      <c r="I55" s="33">
        <v>0.01</v>
      </c>
      <c r="J55" s="20"/>
    </row>
    <row r="56" spans="2:10">
      <c r="B56" t="s">
        <v>46</v>
      </c>
      <c r="C56" s="3">
        <v>4</v>
      </c>
      <c r="D56" t="s">
        <v>164</v>
      </c>
      <c r="E56" s="33">
        <v>0.01</v>
      </c>
      <c r="F56" s="33">
        <v>0</v>
      </c>
      <c r="G56" s="33">
        <v>0.03</v>
      </c>
      <c r="H56" s="33">
        <v>0.09</v>
      </c>
      <c r="I56" s="33">
        <v>1.61</v>
      </c>
      <c r="J56" s="20"/>
    </row>
    <row r="57" spans="2:10">
      <c r="B57" t="s">
        <v>46</v>
      </c>
      <c r="C57" s="3">
        <v>5</v>
      </c>
      <c r="D57" t="s">
        <v>165</v>
      </c>
      <c r="E57" s="33">
        <v>0.03</v>
      </c>
      <c r="F57" s="33">
        <v>0</v>
      </c>
      <c r="G57" s="33">
        <v>0.1</v>
      </c>
      <c r="H57" s="33">
        <v>0.03</v>
      </c>
      <c r="I57" s="33">
        <v>0.04</v>
      </c>
      <c r="J57" s="20"/>
    </row>
    <row r="58" spans="2:10">
      <c r="B58" t="s">
        <v>46</v>
      </c>
      <c r="C58" s="3">
        <v>6</v>
      </c>
      <c r="D58" t="s">
        <v>166</v>
      </c>
      <c r="E58" s="33">
        <v>0.54</v>
      </c>
      <c r="F58" s="33">
        <v>0.43</v>
      </c>
      <c r="G58" s="33">
        <v>0</v>
      </c>
      <c r="H58" s="33">
        <v>0.02</v>
      </c>
      <c r="I58" s="33">
        <v>0.1</v>
      </c>
      <c r="J58" s="20"/>
    </row>
    <row r="59" spans="2:10">
      <c r="B59" t="s">
        <v>46</v>
      </c>
      <c r="C59" s="3">
        <v>7</v>
      </c>
      <c r="D59" t="s">
        <v>167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20"/>
    </row>
    <row r="60" spans="2:10">
      <c r="B60" t="s">
        <v>46</v>
      </c>
      <c r="C60" s="3">
        <v>8</v>
      </c>
      <c r="D60" t="s">
        <v>168</v>
      </c>
      <c r="E60" s="33">
        <v>0</v>
      </c>
      <c r="F60" s="33">
        <v>0</v>
      </c>
      <c r="G60" s="33">
        <v>0.01</v>
      </c>
      <c r="H60" s="33">
        <v>0</v>
      </c>
      <c r="I60" s="33">
        <v>0</v>
      </c>
      <c r="J60" s="20"/>
    </row>
    <row r="61" spans="2:10">
      <c r="B61" t="s">
        <v>46</v>
      </c>
      <c r="C61" s="3">
        <v>9</v>
      </c>
      <c r="D61" t="s">
        <v>169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20"/>
    </row>
    <row r="62" spans="2:10">
      <c r="B62" t="s">
        <v>1</v>
      </c>
      <c r="C62" s="3">
        <v>0</v>
      </c>
      <c r="D62" t="s">
        <v>160</v>
      </c>
      <c r="E62" s="33">
        <v>0.15</v>
      </c>
      <c r="F62" s="33">
        <v>0.12</v>
      </c>
      <c r="G62" s="33">
        <v>7.0000000000000007E-2</v>
      </c>
      <c r="H62" s="33">
        <v>0.1</v>
      </c>
      <c r="I62" s="33">
        <v>0.05</v>
      </c>
      <c r="J62" s="20"/>
    </row>
    <row r="63" spans="2:10">
      <c r="B63" t="s">
        <v>1</v>
      </c>
      <c r="C63" s="3">
        <v>1</v>
      </c>
      <c r="D63" t="s">
        <v>161</v>
      </c>
      <c r="E63" s="33">
        <v>0.18</v>
      </c>
      <c r="F63" s="33">
        <v>0.09</v>
      </c>
      <c r="G63" s="33">
        <v>0.21</v>
      </c>
      <c r="H63" s="33">
        <v>0.24</v>
      </c>
      <c r="I63" s="33">
        <v>0.24</v>
      </c>
      <c r="J63" s="20"/>
    </row>
    <row r="64" spans="2:10">
      <c r="B64" t="s">
        <v>1</v>
      </c>
      <c r="C64" s="3">
        <v>2</v>
      </c>
      <c r="D64" t="s">
        <v>162</v>
      </c>
      <c r="E64" s="33">
        <v>0.2</v>
      </c>
      <c r="F64" s="33">
        <v>0.13</v>
      </c>
      <c r="G64" s="33">
        <v>1.06</v>
      </c>
      <c r="H64" s="33">
        <v>1.77</v>
      </c>
      <c r="I64" s="33">
        <v>1.23</v>
      </c>
      <c r="J64" s="20"/>
    </row>
    <row r="65" spans="2:24">
      <c r="B65" t="s">
        <v>1</v>
      </c>
      <c r="C65" s="3">
        <v>3</v>
      </c>
      <c r="D65" t="s">
        <v>163</v>
      </c>
      <c r="E65" s="33">
        <v>0.64</v>
      </c>
      <c r="F65" s="33">
        <v>0.2</v>
      </c>
      <c r="G65" s="33">
        <v>0.32</v>
      </c>
      <c r="H65" s="33">
        <v>0.44</v>
      </c>
      <c r="I65" s="33">
        <v>0.23</v>
      </c>
      <c r="J65" s="20"/>
    </row>
    <row r="66" spans="2:24">
      <c r="B66" t="s">
        <v>1</v>
      </c>
      <c r="C66" s="3">
        <v>4</v>
      </c>
      <c r="D66" t="s">
        <v>164</v>
      </c>
      <c r="E66" s="33">
        <v>0.02</v>
      </c>
      <c r="F66" s="33">
        <v>0.38</v>
      </c>
      <c r="G66" s="33">
        <v>0.12</v>
      </c>
      <c r="H66" s="33">
        <v>0</v>
      </c>
      <c r="I66" s="33">
        <v>7.0000000000000007E-2</v>
      </c>
      <c r="J66" s="20"/>
    </row>
    <row r="67" spans="2:24">
      <c r="B67" t="s">
        <v>1</v>
      </c>
      <c r="C67" s="3">
        <v>5</v>
      </c>
      <c r="D67" t="s">
        <v>165</v>
      </c>
      <c r="E67" s="33">
        <v>0.3</v>
      </c>
      <c r="F67" s="33">
        <v>0.6</v>
      </c>
      <c r="G67" s="33">
        <v>0.28999999999999998</v>
      </c>
      <c r="H67" s="33">
        <v>0.53</v>
      </c>
      <c r="I67" s="33">
        <v>0.06</v>
      </c>
      <c r="J67" s="20"/>
    </row>
    <row r="68" spans="2:24">
      <c r="B68" t="s">
        <v>1</v>
      </c>
      <c r="C68" s="3">
        <v>6</v>
      </c>
      <c r="D68" t="s">
        <v>166</v>
      </c>
      <c r="E68" s="33">
        <v>0.28999999999999998</v>
      </c>
      <c r="F68" s="33">
        <v>0.12</v>
      </c>
      <c r="G68" s="33">
        <v>0.38</v>
      </c>
      <c r="H68" s="33">
        <v>0.48</v>
      </c>
      <c r="I68" s="33">
        <v>0.06</v>
      </c>
      <c r="J68" s="20"/>
    </row>
    <row r="69" spans="2:24">
      <c r="B69" t="s">
        <v>1</v>
      </c>
      <c r="C69" s="3">
        <v>7</v>
      </c>
      <c r="D69" t="s">
        <v>167</v>
      </c>
      <c r="E69" s="33">
        <v>0</v>
      </c>
      <c r="F69" s="33">
        <v>0</v>
      </c>
      <c r="G69" s="33">
        <v>0</v>
      </c>
      <c r="H69" s="33">
        <v>0.09</v>
      </c>
      <c r="I69" s="33">
        <v>0</v>
      </c>
      <c r="J69" s="20"/>
    </row>
    <row r="70" spans="2:24">
      <c r="B70" t="s">
        <v>1</v>
      </c>
      <c r="C70" s="3">
        <v>8</v>
      </c>
      <c r="D70" t="s">
        <v>168</v>
      </c>
      <c r="E70" s="33">
        <v>0</v>
      </c>
      <c r="F70" s="33">
        <v>0.01</v>
      </c>
      <c r="G70" s="33">
        <v>0</v>
      </c>
      <c r="H70" s="33">
        <v>0.02</v>
      </c>
      <c r="I70" s="33">
        <v>0.01</v>
      </c>
      <c r="J70" s="20"/>
    </row>
    <row r="71" spans="2:24">
      <c r="B71" t="s">
        <v>1</v>
      </c>
      <c r="C71" s="3">
        <v>9</v>
      </c>
      <c r="D71" t="s">
        <v>169</v>
      </c>
      <c r="E71" s="33">
        <v>0.41</v>
      </c>
      <c r="F71" s="33">
        <v>0.72</v>
      </c>
      <c r="G71" s="33">
        <v>0.49</v>
      </c>
      <c r="H71" s="33">
        <v>0.08</v>
      </c>
      <c r="I71" s="33">
        <v>0.26</v>
      </c>
      <c r="J71" s="20"/>
    </row>
    <row r="72" spans="2:24">
      <c r="B72" t="s">
        <v>4</v>
      </c>
      <c r="C72" s="3">
        <v>0</v>
      </c>
      <c r="D72" t="s">
        <v>160</v>
      </c>
      <c r="E72" s="33">
        <v>0.14000000000000001</v>
      </c>
      <c r="F72" s="33">
        <v>0.51</v>
      </c>
      <c r="G72" s="33">
        <v>0.17</v>
      </c>
      <c r="H72" s="33">
        <v>0.01</v>
      </c>
      <c r="I72" s="33">
        <v>0.14000000000000001</v>
      </c>
      <c r="J72" s="20"/>
    </row>
    <row r="73" spans="2:24">
      <c r="B73" t="s">
        <v>4</v>
      </c>
      <c r="C73" s="3">
        <v>1</v>
      </c>
      <c r="D73" t="s">
        <v>161</v>
      </c>
      <c r="E73" s="33">
        <v>0.08</v>
      </c>
      <c r="F73" s="33">
        <v>0.01</v>
      </c>
      <c r="G73" s="33">
        <v>0.02</v>
      </c>
      <c r="H73" s="33">
        <v>0.03</v>
      </c>
      <c r="I73" s="33">
        <v>0.03</v>
      </c>
      <c r="J73" s="20"/>
    </row>
    <row r="74" spans="2:24">
      <c r="B74" t="s">
        <v>4</v>
      </c>
      <c r="C74" s="3">
        <v>2</v>
      </c>
      <c r="D74" t="s">
        <v>162</v>
      </c>
      <c r="E74" s="33">
        <v>0.18</v>
      </c>
      <c r="F74" s="33">
        <v>0.6</v>
      </c>
      <c r="G74" s="33">
        <v>0.27</v>
      </c>
      <c r="H74" s="33">
        <v>0.67</v>
      </c>
      <c r="I74" s="33">
        <v>0.52</v>
      </c>
      <c r="J74" s="20"/>
    </row>
    <row r="75" spans="2:24">
      <c r="B75" t="s">
        <v>4</v>
      </c>
      <c r="C75" s="3">
        <v>3</v>
      </c>
      <c r="D75" t="s">
        <v>163</v>
      </c>
      <c r="E75" s="33">
        <v>0</v>
      </c>
      <c r="F75" s="33">
        <v>0</v>
      </c>
      <c r="G75" s="33">
        <v>0.05</v>
      </c>
      <c r="H75" s="33">
        <v>0.22</v>
      </c>
      <c r="I75" s="33">
        <v>0.05</v>
      </c>
      <c r="J75" s="20"/>
    </row>
    <row r="76" spans="2:24">
      <c r="B76" t="s">
        <v>4</v>
      </c>
      <c r="C76" s="3">
        <v>4</v>
      </c>
      <c r="D76" t="s">
        <v>164</v>
      </c>
      <c r="E76" s="33">
        <v>0</v>
      </c>
      <c r="F76" s="33">
        <v>0</v>
      </c>
      <c r="G76" s="33">
        <v>0.3</v>
      </c>
      <c r="H76" s="33">
        <v>0</v>
      </c>
      <c r="I76" s="33">
        <v>0.14000000000000001</v>
      </c>
      <c r="J76" s="20"/>
    </row>
    <row r="77" spans="2:24">
      <c r="B77" t="s">
        <v>4</v>
      </c>
      <c r="C77" s="3">
        <v>5</v>
      </c>
      <c r="D77" t="s">
        <v>165</v>
      </c>
      <c r="E77" s="33">
        <v>0.54</v>
      </c>
      <c r="F77" s="33">
        <v>0.39</v>
      </c>
      <c r="G77" s="33">
        <v>0.2</v>
      </c>
      <c r="H77" s="33">
        <v>0.13</v>
      </c>
      <c r="I77" s="33">
        <v>0.62</v>
      </c>
      <c r="J77" s="20"/>
      <c r="O77" s="19"/>
      <c r="P77" s="19"/>
      <c r="Q77" s="19"/>
      <c r="R77" s="19"/>
      <c r="S77" s="36"/>
      <c r="T77" s="36"/>
      <c r="U77" s="36"/>
      <c r="V77" s="36"/>
      <c r="W77" s="36"/>
      <c r="X77" s="36"/>
    </row>
    <row r="78" spans="2:24">
      <c r="B78" t="s">
        <v>4</v>
      </c>
      <c r="C78" s="3">
        <v>6</v>
      </c>
      <c r="D78" t="s">
        <v>166</v>
      </c>
      <c r="E78" s="33">
        <v>0.51</v>
      </c>
      <c r="F78" s="33">
        <v>0.42</v>
      </c>
      <c r="G78" s="33">
        <v>0.04</v>
      </c>
      <c r="H78" s="33">
        <v>0.41</v>
      </c>
      <c r="I78" s="33">
        <v>0.01</v>
      </c>
      <c r="J78" s="20"/>
    </row>
    <row r="79" spans="2:24">
      <c r="B79" t="s">
        <v>4</v>
      </c>
      <c r="C79" s="3">
        <v>7</v>
      </c>
      <c r="D79" t="s">
        <v>167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20"/>
    </row>
    <row r="80" spans="2:24">
      <c r="B80" t="s">
        <v>4</v>
      </c>
      <c r="C80" s="3">
        <v>8</v>
      </c>
      <c r="D80" t="s">
        <v>168</v>
      </c>
      <c r="E80" s="33">
        <v>0</v>
      </c>
      <c r="F80" s="33">
        <v>0</v>
      </c>
      <c r="G80" s="33">
        <v>0</v>
      </c>
      <c r="H80" s="33">
        <v>0</v>
      </c>
      <c r="I80" s="33">
        <v>0.01</v>
      </c>
      <c r="J80" s="20"/>
    </row>
    <row r="81" spans="2:26">
      <c r="B81" t="s">
        <v>4</v>
      </c>
      <c r="C81" s="3">
        <v>9</v>
      </c>
      <c r="D81" t="s">
        <v>169</v>
      </c>
      <c r="E81" s="33">
        <v>0.14000000000000001</v>
      </c>
      <c r="F81" s="33">
        <v>0.21</v>
      </c>
      <c r="G81" s="33">
        <v>0.31</v>
      </c>
      <c r="H81" s="33">
        <v>0.1</v>
      </c>
      <c r="I81" s="33">
        <v>7.0000000000000007E-2</v>
      </c>
      <c r="J81" s="20"/>
      <c r="K81" s="19"/>
      <c r="L81" s="19"/>
      <c r="M81" s="19"/>
      <c r="O81" s="19"/>
      <c r="P81" s="19"/>
      <c r="Q81" s="19"/>
      <c r="R81" s="19"/>
      <c r="S81" s="36"/>
      <c r="T81" s="36"/>
      <c r="U81" s="36"/>
      <c r="V81" s="36"/>
      <c r="W81" s="36"/>
      <c r="X81" s="36"/>
      <c r="Y81" s="36"/>
      <c r="Z81" s="36"/>
    </row>
    <row r="82" spans="2:26">
      <c r="B82" t="s">
        <v>28</v>
      </c>
      <c r="C82" s="3">
        <v>0</v>
      </c>
      <c r="D82" t="s">
        <v>160</v>
      </c>
      <c r="E82" s="33">
        <v>0.08</v>
      </c>
      <c r="F82" s="33">
        <v>0.1</v>
      </c>
      <c r="G82" s="33">
        <v>0.1</v>
      </c>
      <c r="H82" s="33">
        <v>0.05</v>
      </c>
      <c r="I82" s="33">
        <v>0.02</v>
      </c>
      <c r="J82" s="20"/>
    </row>
    <row r="83" spans="2:26">
      <c r="B83" t="s">
        <v>28</v>
      </c>
      <c r="C83" s="3">
        <v>1</v>
      </c>
      <c r="D83" t="s">
        <v>161</v>
      </c>
      <c r="E83" s="33">
        <v>0.04</v>
      </c>
      <c r="F83" s="33">
        <v>0.01</v>
      </c>
      <c r="G83" s="33">
        <v>0.04</v>
      </c>
      <c r="H83" s="33">
        <v>0.04</v>
      </c>
      <c r="I83" s="33">
        <v>0.03</v>
      </c>
      <c r="J83" s="20"/>
      <c r="T83" s="36"/>
      <c r="U83" s="36"/>
      <c r="V83" s="36"/>
      <c r="W83" s="36"/>
      <c r="X83" s="36"/>
      <c r="Y83" s="36"/>
      <c r="Z83" s="36"/>
    </row>
    <row r="84" spans="2:26">
      <c r="B84" t="s">
        <v>28</v>
      </c>
      <c r="C84" s="3">
        <v>2</v>
      </c>
      <c r="D84" t="s">
        <v>162</v>
      </c>
      <c r="E84" s="33">
        <v>0</v>
      </c>
      <c r="F84" s="33">
        <v>0.53</v>
      </c>
      <c r="G84" s="33">
        <v>0</v>
      </c>
      <c r="H84" s="33">
        <v>0.22</v>
      </c>
      <c r="I84" s="33">
        <v>0.05</v>
      </c>
      <c r="J84" s="20"/>
    </row>
    <row r="85" spans="2:26">
      <c r="B85" t="s">
        <v>28</v>
      </c>
      <c r="C85" s="3">
        <v>3</v>
      </c>
      <c r="D85" t="s">
        <v>163</v>
      </c>
      <c r="E85" s="33">
        <v>0.05</v>
      </c>
      <c r="F85" s="33">
        <v>0.16</v>
      </c>
      <c r="G85" s="33">
        <v>7.0000000000000007E-2</v>
      </c>
      <c r="H85" s="33">
        <v>0.53</v>
      </c>
      <c r="I85" s="33">
        <v>0.13</v>
      </c>
      <c r="J85" s="20"/>
    </row>
    <row r="86" spans="2:26">
      <c r="B86" t="s">
        <v>28</v>
      </c>
      <c r="C86" s="3">
        <v>4</v>
      </c>
      <c r="D86" t="s">
        <v>164</v>
      </c>
      <c r="E86" s="33">
        <v>0.04</v>
      </c>
      <c r="F86" s="33">
        <v>0.02</v>
      </c>
      <c r="G86" s="33">
        <v>0</v>
      </c>
      <c r="H86" s="33">
        <v>0</v>
      </c>
      <c r="I86" s="33">
        <v>0</v>
      </c>
      <c r="J86" s="20"/>
    </row>
    <row r="87" spans="2:26">
      <c r="B87" t="s">
        <v>28</v>
      </c>
      <c r="C87" s="3">
        <v>5</v>
      </c>
      <c r="D87" t="s">
        <v>165</v>
      </c>
      <c r="E87" s="33">
        <v>0.15</v>
      </c>
      <c r="F87" s="33">
        <v>0.33</v>
      </c>
      <c r="G87" s="33">
        <v>0.35</v>
      </c>
      <c r="H87" s="33">
        <v>0.28999999999999998</v>
      </c>
      <c r="I87" s="33">
        <v>0.24</v>
      </c>
      <c r="J87" s="20"/>
    </row>
    <row r="88" spans="2:26">
      <c r="B88" t="s">
        <v>28</v>
      </c>
      <c r="C88" s="3">
        <v>6</v>
      </c>
      <c r="D88" t="s">
        <v>166</v>
      </c>
      <c r="E88" s="33">
        <v>0.53</v>
      </c>
      <c r="F88" s="33">
        <v>0.28000000000000003</v>
      </c>
      <c r="G88" s="33">
        <v>0.76</v>
      </c>
      <c r="H88" s="33">
        <v>0.4</v>
      </c>
      <c r="I88" s="33">
        <v>0.36</v>
      </c>
      <c r="J88" s="20"/>
    </row>
    <row r="89" spans="2:26">
      <c r="B89" t="s">
        <v>28</v>
      </c>
      <c r="C89" s="3">
        <v>7</v>
      </c>
      <c r="D89" t="s">
        <v>167</v>
      </c>
      <c r="E89" s="33">
        <v>0</v>
      </c>
      <c r="F89" s="33">
        <v>0</v>
      </c>
      <c r="G89" s="33">
        <v>0</v>
      </c>
      <c r="H89" s="33">
        <v>0.04</v>
      </c>
      <c r="I89" s="33">
        <v>0</v>
      </c>
    </row>
    <row r="90" spans="2:26">
      <c r="B90" t="s">
        <v>28</v>
      </c>
      <c r="C90" s="3">
        <v>8</v>
      </c>
      <c r="D90" t="s">
        <v>168</v>
      </c>
      <c r="E90" s="33">
        <v>0.02</v>
      </c>
      <c r="F90" s="33">
        <v>0</v>
      </c>
      <c r="G90" s="33">
        <v>0</v>
      </c>
      <c r="H90" s="33">
        <v>0.03</v>
      </c>
      <c r="I90" s="33">
        <v>0</v>
      </c>
    </row>
    <row r="91" spans="2:26">
      <c r="B91" t="s">
        <v>28</v>
      </c>
      <c r="C91" s="3">
        <v>9</v>
      </c>
      <c r="D91" t="s">
        <v>169</v>
      </c>
      <c r="E91" s="33">
        <v>7.0000000000000007E-2</v>
      </c>
      <c r="F91" s="33">
        <v>0.03</v>
      </c>
      <c r="G91" s="33">
        <v>0.08</v>
      </c>
      <c r="H91" s="33">
        <v>0.02</v>
      </c>
      <c r="I91" s="33">
        <v>0.14000000000000001</v>
      </c>
    </row>
    <row r="92" spans="2:26">
      <c r="B92" t="s">
        <v>17</v>
      </c>
      <c r="C92" s="3">
        <v>0</v>
      </c>
      <c r="D92" t="s">
        <v>160</v>
      </c>
      <c r="E92" s="33">
        <v>0.04</v>
      </c>
      <c r="F92" s="33">
        <v>0.11</v>
      </c>
      <c r="G92" s="33">
        <v>0.01</v>
      </c>
      <c r="H92" s="33">
        <v>0.24</v>
      </c>
      <c r="I92" s="33">
        <v>0.2</v>
      </c>
    </row>
    <row r="93" spans="2:26">
      <c r="B93" t="s">
        <v>17</v>
      </c>
      <c r="C93" s="3">
        <v>1</v>
      </c>
      <c r="D93" t="s">
        <v>161</v>
      </c>
      <c r="E93" s="33">
        <v>0.1</v>
      </c>
      <c r="F93" s="33">
        <v>0.23</v>
      </c>
      <c r="G93" s="33">
        <v>0.11</v>
      </c>
      <c r="H93" s="33">
        <v>0.11</v>
      </c>
      <c r="I93" s="33">
        <v>0.11</v>
      </c>
    </row>
    <row r="94" spans="2:26">
      <c r="B94" t="s">
        <v>17</v>
      </c>
      <c r="C94" s="3">
        <v>2</v>
      </c>
      <c r="D94" t="s">
        <v>162</v>
      </c>
      <c r="E94" s="33">
        <v>1.3</v>
      </c>
      <c r="F94" s="33">
        <v>2.13</v>
      </c>
      <c r="G94" s="33">
        <v>0.4</v>
      </c>
      <c r="H94" s="33">
        <v>3.8</v>
      </c>
      <c r="I94" s="33">
        <v>2.95</v>
      </c>
    </row>
    <row r="95" spans="2:26">
      <c r="B95" t="s">
        <v>17</v>
      </c>
      <c r="C95" s="3">
        <v>3</v>
      </c>
      <c r="D95" t="s">
        <v>163</v>
      </c>
      <c r="E95" s="33">
        <v>1</v>
      </c>
      <c r="F95" s="33">
        <v>0.65</v>
      </c>
      <c r="G95" s="33">
        <v>0.75</v>
      </c>
      <c r="H95" s="33">
        <v>0.7</v>
      </c>
      <c r="I95" s="33">
        <v>0.77</v>
      </c>
    </row>
    <row r="96" spans="2:26">
      <c r="B96" t="s">
        <v>17</v>
      </c>
      <c r="C96" s="3">
        <v>4</v>
      </c>
      <c r="D96" t="s">
        <v>164</v>
      </c>
      <c r="E96" s="33">
        <v>0.01</v>
      </c>
      <c r="F96" s="33">
        <v>0.36</v>
      </c>
      <c r="G96" s="33">
        <v>0</v>
      </c>
      <c r="H96" s="33">
        <v>0</v>
      </c>
      <c r="I96" s="33">
        <v>0.1</v>
      </c>
    </row>
    <row r="97" spans="2:9">
      <c r="B97" t="s">
        <v>17</v>
      </c>
      <c r="C97" s="3">
        <v>5</v>
      </c>
      <c r="D97" t="s">
        <v>165</v>
      </c>
      <c r="E97" s="33">
        <v>0.85</v>
      </c>
      <c r="F97" s="33">
        <v>0.31</v>
      </c>
      <c r="G97" s="33">
        <v>0.39</v>
      </c>
      <c r="H97" s="33">
        <v>0.47</v>
      </c>
      <c r="I97" s="33">
        <v>0.39</v>
      </c>
    </row>
    <row r="98" spans="2:9">
      <c r="B98" t="s">
        <v>17</v>
      </c>
      <c r="C98" s="3">
        <v>6</v>
      </c>
      <c r="D98" t="s">
        <v>166</v>
      </c>
      <c r="E98" s="33">
        <v>0.42</v>
      </c>
      <c r="F98" s="33">
        <v>0.54</v>
      </c>
      <c r="G98" s="33">
        <v>1.1200000000000001</v>
      </c>
      <c r="H98" s="33">
        <v>0.89</v>
      </c>
      <c r="I98" s="33">
        <v>0.41</v>
      </c>
    </row>
    <row r="99" spans="2:9">
      <c r="B99" t="s">
        <v>17</v>
      </c>
      <c r="C99" s="3">
        <v>7</v>
      </c>
      <c r="D99" t="s">
        <v>167</v>
      </c>
      <c r="E99" s="33">
        <v>0.01</v>
      </c>
      <c r="F99" s="33">
        <v>0.04</v>
      </c>
      <c r="G99" s="33">
        <v>0.02</v>
      </c>
      <c r="H99" s="33">
        <v>0.02</v>
      </c>
      <c r="I99" s="33">
        <v>0</v>
      </c>
    </row>
    <row r="100" spans="2:9">
      <c r="B100" t="s">
        <v>17</v>
      </c>
      <c r="C100" s="3">
        <v>8</v>
      </c>
      <c r="D100" t="s">
        <v>168</v>
      </c>
      <c r="E100" s="33">
        <v>0</v>
      </c>
      <c r="F100" s="33">
        <v>0.2</v>
      </c>
      <c r="G100" s="33">
        <v>0.3</v>
      </c>
      <c r="H100" s="33">
        <v>0.11</v>
      </c>
      <c r="I100" s="33">
        <v>0.01</v>
      </c>
    </row>
    <row r="101" spans="2:9">
      <c r="B101" t="s">
        <v>17</v>
      </c>
      <c r="C101" s="3">
        <v>9</v>
      </c>
      <c r="D101" t="s">
        <v>169</v>
      </c>
      <c r="E101" s="33">
        <v>0.42</v>
      </c>
      <c r="F101" s="33">
        <v>0.27</v>
      </c>
      <c r="G101" s="33">
        <v>0.37</v>
      </c>
      <c r="H101" s="33">
        <v>0.19</v>
      </c>
      <c r="I101" s="33">
        <v>0.35</v>
      </c>
    </row>
    <row r="102" spans="2:9">
      <c r="B102" t="s">
        <v>63</v>
      </c>
      <c r="C102" s="3">
        <v>0</v>
      </c>
      <c r="D102" t="s">
        <v>160</v>
      </c>
      <c r="E102" s="33">
        <v>0</v>
      </c>
      <c r="F102" s="33">
        <v>0</v>
      </c>
      <c r="G102" s="33">
        <v>0.01</v>
      </c>
      <c r="H102" s="33">
        <v>0</v>
      </c>
      <c r="I102" s="33">
        <v>0</v>
      </c>
    </row>
    <row r="103" spans="2:9">
      <c r="B103" t="s">
        <v>63</v>
      </c>
      <c r="C103" s="3">
        <v>1</v>
      </c>
      <c r="D103" t="s">
        <v>161</v>
      </c>
      <c r="E103" s="33">
        <v>0.06</v>
      </c>
      <c r="F103" s="33">
        <v>0.03</v>
      </c>
      <c r="G103" s="33">
        <v>0.03</v>
      </c>
      <c r="H103" s="33">
        <v>0.05</v>
      </c>
      <c r="I103" s="33">
        <v>0.04</v>
      </c>
    </row>
    <row r="104" spans="2:9">
      <c r="B104" t="s">
        <v>63</v>
      </c>
      <c r="C104" s="3">
        <v>2</v>
      </c>
      <c r="D104" t="s">
        <v>162</v>
      </c>
      <c r="E104" s="33">
        <v>1.98</v>
      </c>
      <c r="F104" s="33">
        <v>0</v>
      </c>
      <c r="G104" s="33">
        <v>0</v>
      </c>
      <c r="H104" s="33">
        <v>0</v>
      </c>
      <c r="I104" s="33">
        <v>0</v>
      </c>
    </row>
    <row r="105" spans="2:9">
      <c r="B105" t="s">
        <v>63</v>
      </c>
      <c r="C105" s="3">
        <v>3</v>
      </c>
      <c r="D105" t="s">
        <v>163</v>
      </c>
      <c r="E105" s="33">
        <v>0</v>
      </c>
      <c r="F105" s="33">
        <v>0</v>
      </c>
      <c r="G105" s="33">
        <v>7.0000000000000007E-2</v>
      </c>
      <c r="H105" s="33">
        <v>0.04</v>
      </c>
      <c r="I105" s="33">
        <v>0</v>
      </c>
    </row>
    <row r="106" spans="2:9">
      <c r="B106" t="s">
        <v>63</v>
      </c>
      <c r="C106" s="3">
        <v>4</v>
      </c>
      <c r="D106" t="s">
        <v>164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</row>
    <row r="107" spans="2:9">
      <c r="B107" t="s">
        <v>63</v>
      </c>
      <c r="C107" s="3">
        <v>5</v>
      </c>
      <c r="D107" t="s">
        <v>165</v>
      </c>
      <c r="E107" s="33">
        <v>0.04</v>
      </c>
      <c r="F107" s="33">
        <v>0.11</v>
      </c>
      <c r="G107" s="33">
        <v>0.14000000000000001</v>
      </c>
      <c r="H107" s="33">
        <v>0.46</v>
      </c>
      <c r="I107" s="33">
        <v>0.02</v>
      </c>
    </row>
    <row r="108" spans="2:9">
      <c r="B108" t="s">
        <v>63</v>
      </c>
      <c r="C108" s="3">
        <v>6</v>
      </c>
      <c r="D108" t="s">
        <v>166</v>
      </c>
      <c r="E108" s="33">
        <v>0.13</v>
      </c>
      <c r="F108" s="33">
        <v>0.06</v>
      </c>
      <c r="G108" s="33">
        <v>0.23</v>
      </c>
      <c r="H108" s="33">
        <v>1.1000000000000001</v>
      </c>
      <c r="I108" s="33">
        <v>0</v>
      </c>
    </row>
    <row r="109" spans="2:9">
      <c r="B109" t="s">
        <v>63</v>
      </c>
      <c r="C109" s="3">
        <v>7</v>
      </c>
      <c r="D109" t="s">
        <v>167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</row>
    <row r="110" spans="2:9">
      <c r="B110" t="s">
        <v>63</v>
      </c>
      <c r="C110" s="3">
        <v>8</v>
      </c>
      <c r="D110" t="s">
        <v>168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</row>
    <row r="111" spans="2:9">
      <c r="B111" t="s">
        <v>63</v>
      </c>
      <c r="C111" s="3">
        <v>9</v>
      </c>
      <c r="D111" t="s">
        <v>169</v>
      </c>
      <c r="E111" s="33">
        <v>0</v>
      </c>
      <c r="F111" s="33">
        <v>0</v>
      </c>
      <c r="G111" s="33">
        <v>0</v>
      </c>
      <c r="H111" s="33">
        <v>0</v>
      </c>
      <c r="I111" s="33">
        <v>0.02</v>
      </c>
    </row>
    <row r="112" spans="2:9">
      <c r="B112" t="s">
        <v>65</v>
      </c>
      <c r="C112" s="3">
        <v>0</v>
      </c>
      <c r="D112" t="s">
        <v>160</v>
      </c>
      <c r="E112" s="33">
        <v>0.03</v>
      </c>
      <c r="F112" s="33">
        <v>0.01</v>
      </c>
      <c r="G112" s="33">
        <v>0</v>
      </c>
      <c r="H112" s="33">
        <v>0</v>
      </c>
      <c r="I112" s="33">
        <v>0</v>
      </c>
    </row>
    <row r="113" spans="2:9">
      <c r="B113" t="s">
        <v>65</v>
      </c>
      <c r="C113" s="3">
        <v>1</v>
      </c>
      <c r="D113" t="s">
        <v>161</v>
      </c>
      <c r="E113" s="33">
        <v>0.7</v>
      </c>
      <c r="F113" s="33">
        <v>0.04</v>
      </c>
      <c r="G113" s="33">
        <v>1.68</v>
      </c>
      <c r="H113" s="33">
        <v>4.17</v>
      </c>
      <c r="I113" s="33">
        <v>0.04</v>
      </c>
    </row>
    <row r="114" spans="2:9">
      <c r="B114" t="s">
        <v>65</v>
      </c>
      <c r="C114" s="3">
        <v>2</v>
      </c>
      <c r="D114" t="s">
        <v>162</v>
      </c>
      <c r="E114" s="33">
        <v>1.3</v>
      </c>
      <c r="F114" s="33">
        <v>11.62</v>
      </c>
      <c r="G114" s="33">
        <v>2.5</v>
      </c>
      <c r="H114" s="33">
        <v>3</v>
      </c>
      <c r="I114" s="33">
        <v>2.52</v>
      </c>
    </row>
    <row r="115" spans="2:9">
      <c r="B115" t="s">
        <v>65</v>
      </c>
      <c r="C115" s="3">
        <v>3</v>
      </c>
      <c r="D115" t="s">
        <v>163</v>
      </c>
      <c r="E115" s="33">
        <v>0</v>
      </c>
      <c r="F115" s="33">
        <v>0.08</v>
      </c>
      <c r="G115" s="33">
        <v>0</v>
      </c>
      <c r="H115" s="33">
        <v>0</v>
      </c>
      <c r="I115" s="33">
        <v>0</v>
      </c>
    </row>
    <row r="116" spans="2:9">
      <c r="B116" t="s">
        <v>65</v>
      </c>
      <c r="C116" s="3">
        <v>4</v>
      </c>
      <c r="D116" t="s">
        <v>164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</row>
    <row r="117" spans="2:9">
      <c r="B117" t="s">
        <v>65</v>
      </c>
      <c r="C117" s="3">
        <v>5</v>
      </c>
      <c r="D117" t="s">
        <v>165</v>
      </c>
      <c r="E117" s="33">
        <v>0.01</v>
      </c>
      <c r="F117" s="33">
        <v>1.97</v>
      </c>
      <c r="G117" s="33">
        <v>0.46</v>
      </c>
      <c r="H117" s="33">
        <v>0.16</v>
      </c>
      <c r="I117" s="33">
        <v>0.08</v>
      </c>
    </row>
    <row r="118" spans="2:9">
      <c r="B118" t="s">
        <v>65</v>
      </c>
      <c r="C118" s="3">
        <v>6</v>
      </c>
      <c r="D118" t="s">
        <v>166</v>
      </c>
      <c r="E118" s="33">
        <v>0.13</v>
      </c>
      <c r="F118" s="33">
        <v>0.22</v>
      </c>
      <c r="G118" s="33">
        <v>0.04</v>
      </c>
      <c r="H118" s="33">
        <v>0.01</v>
      </c>
      <c r="I118" s="33">
        <v>0.56000000000000005</v>
      </c>
    </row>
    <row r="119" spans="2:9">
      <c r="B119" t="s">
        <v>65</v>
      </c>
      <c r="C119" s="3">
        <v>7</v>
      </c>
      <c r="D119" t="s">
        <v>167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</row>
    <row r="120" spans="2:9">
      <c r="B120" t="s">
        <v>65</v>
      </c>
      <c r="C120" s="3">
        <v>8</v>
      </c>
      <c r="D120" t="s">
        <v>168</v>
      </c>
      <c r="E120" s="33">
        <v>0</v>
      </c>
      <c r="F120" s="33">
        <v>0</v>
      </c>
      <c r="G120" s="33">
        <v>0</v>
      </c>
      <c r="H120" s="33">
        <v>0</v>
      </c>
      <c r="I120" s="33">
        <v>0.01</v>
      </c>
    </row>
    <row r="121" spans="2:9">
      <c r="B121" t="s">
        <v>65</v>
      </c>
      <c r="C121" s="3">
        <v>9</v>
      </c>
      <c r="D121" t="s">
        <v>169</v>
      </c>
      <c r="E121" s="33">
        <v>0.28000000000000003</v>
      </c>
      <c r="F121" s="33">
        <v>0.01</v>
      </c>
      <c r="G121" s="33">
        <v>0.38</v>
      </c>
      <c r="H121" s="33">
        <v>0.15</v>
      </c>
      <c r="I121" s="33">
        <v>0.01</v>
      </c>
    </row>
    <row r="122" spans="2:9">
      <c r="B122" t="s">
        <v>60</v>
      </c>
      <c r="C122" s="3">
        <v>0</v>
      </c>
      <c r="D122" t="s">
        <v>160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</row>
    <row r="123" spans="2:9">
      <c r="B123" t="s">
        <v>60</v>
      </c>
      <c r="C123" s="3">
        <v>1</v>
      </c>
      <c r="D123" t="s">
        <v>161</v>
      </c>
      <c r="E123" s="33">
        <v>0.01</v>
      </c>
      <c r="F123" s="33">
        <v>0.01</v>
      </c>
      <c r="G123" s="33">
        <v>0.08</v>
      </c>
      <c r="H123" s="33">
        <v>0.05</v>
      </c>
      <c r="I123" s="33">
        <v>0.01</v>
      </c>
    </row>
    <row r="124" spans="2:9">
      <c r="B124" t="s">
        <v>60</v>
      </c>
      <c r="C124" s="3">
        <v>2</v>
      </c>
      <c r="D124" t="s">
        <v>162</v>
      </c>
      <c r="E124" s="33">
        <v>0</v>
      </c>
      <c r="F124" s="33">
        <v>0</v>
      </c>
      <c r="G124" s="33">
        <v>0</v>
      </c>
      <c r="H124" s="33">
        <v>2.99</v>
      </c>
      <c r="I124" s="33">
        <v>1</v>
      </c>
    </row>
    <row r="125" spans="2:9">
      <c r="B125" t="s">
        <v>60</v>
      </c>
      <c r="C125" s="3">
        <v>3</v>
      </c>
      <c r="D125" t="s">
        <v>163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</row>
    <row r="126" spans="2:9">
      <c r="B126" t="s">
        <v>60</v>
      </c>
      <c r="C126" s="3">
        <v>4</v>
      </c>
      <c r="D126" t="s">
        <v>164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</row>
    <row r="127" spans="2:9">
      <c r="B127" t="s">
        <v>60</v>
      </c>
      <c r="C127" s="3">
        <v>5</v>
      </c>
      <c r="D127" t="s">
        <v>165</v>
      </c>
      <c r="E127" s="33">
        <v>0</v>
      </c>
      <c r="F127" s="33">
        <v>0</v>
      </c>
      <c r="G127" s="33">
        <v>0</v>
      </c>
      <c r="H127" s="33">
        <v>0.01</v>
      </c>
      <c r="I127" s="33">
        <v>0</v>
      </c>
    </row>
    <row r="128" spans="2:9">
      <c r="B128" t="s">
        <v>60</v>
      </c>
      <c r="C128" s="3">
        <v>6</v>
      </c>
      <c r="D128" t="s">
        <v>166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</row>
    <row r="129" spans="2:9">
      <c r="B129" t="s">
        <v>60</v>
      </c>
      <c r="C129" s="3">
        <v>7</v>
      </c>
      <c r="D129" t="s">
        <v>167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</row>
    <row r="130" spans="2:9">
      <c r="B130" t="s">
        <v>60</v>
      </c>
      <c r="C130" s="3">
        <v>8</v>
      </c>
      <c r="D130" t="s">
        <v>168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</row>
    <row r="131" spans="2:9">
      <c r="B131" t="s">
        <v>60</v>
      </c>
      <c r="C131" s="3">
        <v>9</v>
      </c>
      <c r="D131" t="s">
        <v>169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</row>
    <row r="132" spans="2:9">
      <c r="B132" t="s">
        <v>69</v>
      </c>
      <c r="C132" s="3">
        <v>0</v>
      </c>
      <c r="D132" t="s">
        <v>160</v>
      </c>
      <c r="E132" s="33">
        <v>0</v>
      </c>
      <c r="F132" s="33">
        <v>7.0000000000000007E-2</v>
      </c>
      <c r="G132" s="33">
        <v>0.02</v>
      </c>
      <c r="H132" s="33">
        <v>0.03</v>
      </c>
      <c r="I132" s="33">
        <v>0.04</v>
      </c>
    </row>
    <row r="133" spans="2:9">
      <c r="B133" t="s">
        <v>69</v>
      </c>
      <c r="C133" s="3">
        <v>1</v>
      </c>
      <c r="D133" t="s">
        <v>161</v>
      </c>
      <c r="E133" s="33">
        <v>0.02</v>
      </c>
      <c r="F133" s="33">
        <v>0</v>
      </c>
      <c r="G133" s="33">
        <v>0.01</v>
      </c>
      <c r="H133" s="33">
        <v>0.03</v>
      </c>
      <c r="I133" s="33">
        <v>0.02</v>
      </c>
    </row>
    <row r="134" spans="2:9">
      <c r="B134" t="s">
        <v>69</v>
      </c>
      <c r="C134" s="3">
        <v>2</v>
      </c>
      <c r="D134" t="s">
        <v>162</v>
      </c>
      <c r="E134" s="33">
        <v>0.33</v>
      </c>
      <c r="F134" s="33">
        <v>1.1000000000000001</v>
      </c>
      <c r="G134" s="33">
        <v>0.59</v>
      </c>
      <c r="H134" s="33">
        <v>0.65</v>
      </c>
      <c r="I134" s="33">
        <v>0</v>
      </c>
    </row>
    <row r="135" spans="2:9">
      <c r="B135" t="s">
        <v>69</v>
      </c>
      <c r="C135" s="3">
        <v>3</v>
      </c>
      <c r="D135" t="s">
        <v>163</v>
      </c>
      <c r="E135" s="33">
        <v>0.4</v>
      </c>
      <c r="F135" s="33">
        <v>0.16</v>
      </c>
      <c r="G135" s="33">
        <v>0.01</v>
      </c>
      <c r="H135" s="33">
        <v>0.02</v>
      </c>
      <c r="I135" s="33">
        <v>0</v>
      </c>
    </row>
    <row r="136" spans="2:9">
      <c r="B136" t="s">
        <v>69</v>
      </c>
      <c r="C136" s="3">
        <v>4</v>
      </c>
      <c r="D136" t="s">
        <v>164</v>
      </c>
      <c r="E136" s="33">
        <v>0</v>
      </c>
      <c r="F136" s="33">
        <v>0.21</v>
      </c>
      <c r="G136" s="33">
        <v>0.01</v>
      </c>
      <c r="H136" s="33">
        <v>0</v>
      </c>
      <c r="I136" s="33">
        <v>0.01</v>
      </c>
    </row>
    <row r="137" spans="2:9">
      <c r="B137" t="s">
        <v>69</v>
      </c>
      <c r="C137" s="3">
        <v>5</v>
      </c>
      <c r="D137" t="s">
        <v>165</v>
      </c>
      <c r="E137" s="33">
        <v>0.08</v>
      </c>
      <c r="F137" s="33">
        <v>0.09</v>
      </c>
      <c r="G137" s="33">
        <v>0.13</v>
      </c>
      <c r="H137" s="33">
        <v>0.02</v>
      </c>
      <c r="I137" s="33">
        <v>7.0000000000000007E-2</v>
      </c>
    </row>
    <row r="138" spans="2:9">
      <c r="B138" t="s">
        <v>69</v>
      </c>
      <c r="C138" s="3">
        <v>6</v>
      </c>
      <c r="D138" t="s">
        <v>166</v>
      </c>
      <c r="E138" s="33">
        <v>0.02</v>
      </c>
      <c r="F138" s="33">
        <v>0.4</v>
      </c>
      <c r="G138" s="33">
        <v>0.25</v>
      </c>
      <c r="H138" s="33">
        <v>0.05</v>
      </c>
      <c r="I138" s="33">
        <v>0.02</v>
      </c>
    </row>
    <row r="139" spans="2:9">
      <c r="B139" t="s">
        <v>69</v>
      </c>
      <c r="C139" s="3">
        <v>7</v>
      </c>
      <c r="D139" t="s">
        <v>167</v>
      </c>
      <c r="E139" s="33">
        <v>0</v>
      </c>
      <c r="F139" s="33">
        <v>0</v>
      </c>
      <c r="G139" s="33">
        <v>0</v>
      </c>
      <c r="H139" s="33">
        <v>0.28999999999999998</v>
      </c>
      <c r="I139" s="33">
        <v>0</v>
      </c>
    </row>
    <row r="140" spans="2:9">
      <c r="B140" t="s">
        <v>69</v>
      </c>
      <c r="C140" s="3">
        <v>8</v>
      </c>
      <c r="D140" t="s">
        <v>168</v>
      </c>
      <c r="E140" s="33">
        <v>0.02</v>
      </c>
      <c r="F140" s="33">
        <v>0</v>
      </c>
      <c r="G140" s="33">
        <v>0</v>
      </c>
      <c r="H140" s="33">
        <v>0</v>
      </c>
      <c r="I140" s="33">
        <v>0</v>
      </c>
    </row>
    <row r="141" spans="2:9">
      <c r="B141" t="s">
        <v>69</v>
      </c>
      <c r="C141" s="3">
        <v>9</v>
      </c>
      <c r="D141" t="s">
        <v>169</v>
      </c>
      <c r="E141" s="33">
        <v>0.03</v>
      </c>
      <c r="F141" s="33">
        <v>0.31</v>
      </c>
      <c r="G141" s="33">
        <v>0.3</v>
      </c>
      <c r="H141" s="33">
        <v>0.06</v>
      </c>
      <c r="I141" s="33">
        <v>0.05</v>
      </c>
    </row>
    <row r="142" spans="2:9">
      <c r="B142" t="s">
        <v>23</v>
      </c>
      <c r="C142" s="3">
        <v>0</v>
      </c>
      <c r="D142" t="s">
        <v>160</v>
      </c>
      <c r="E142" s="33">
        <v>0.11</v>
      </c>
      <c r="F142" s="33">
        <v>0.72</v>
      </c>
      <c r="G142" s="33">
        <v>0.45</v>
      </c>
      <c r="H142" s="33">
        <v>0.66</v>
      </c>
      <c r="I142" s="33">
        <v>0.53</v>
      </c>
    </row>
    <row r="143" spans="2:9">
      <c r="B143" t="s">
        <v>23</v>
      </c>
      <c r="C143" s="3">
        <v>1</v>
      </c>
      <c r="D143" t="s">
        <v>161</v>
      </c>
      <c r="E143" s="33">
        <v>0.28000000000000003</v>
      </c>
      <c r="F143" s="33">
        <v>0.27</v>
      </c>
      <c r="G143" s="33">
        <v>0.23</v>
      </c>
      <c r="H143" s="33">
        <v>0.26</v>
      </c>
      <c r="I143" s="33">
        <v>0.2</v>
      </c>
    </row>
    <row r="144" spans="2:9">
      <c r="B144" t="s">
        <v>23</v>
      </c>
      <c r="C144" s="3">
        <v>2</v>
      </c>
      <c r="D144" t="s">
        <v>162</v>
      </c>
      <c r="E144" s="33">
        <v>0</v>
      </c>
      <c r="F144" s="33">
        <v>0.12</v>
      </c>
      <c r="G144" s="33">
        <v>0.28999999999999998</v>
      </c>
      <c r="H144" s="33">
        <v>0.22</v>
      </c>
      <c r="I144" s="33">
        <v>0.05</v>
      </c>
    </row>
    <row r="145" spans="2:9">
      <c r="B145" t="s">
        <v>23</v>
      </c>
      <c r="C145" s="3">
        <v>3</v>
      </c>
      <c r="D145" t="s">
        <v>163</v>
      </c>
      <c r="E145" s="33">
        <v>0.19</v>
      </c>
      <c r="F145" s="33">
        <v>0.09</v>
      </c>
      <c r="G145" s="33">
        <v>0.27</v>
      </c>
      <c r="H145" s="33">
        <v>0.12</v>
      </c>
      <c r="I145" s="33">
        <v>7.0000000000000007E-2</v>
      </c>
    </row>
    <row r="146" spans="2:9">
      <c r="B146" t="s">
        <v>23</v>
      </c>
      <c r="C146" s="3">
        <v>4</v>
      </c>
      <c r="D146" t="s">
        <v>164</v>
      </c>
      <c r="E146" s="33">
        <v>0.1</v>
      </c>
      <c r="F146" s="33">
        <v>0.08</v>
      </c>
      <c r="G146" s="33">
        <v>0.1</v>
      </c>
      <c r="H146" s="33">
        <v>0.04</v>
      </c>
      <c r="I146" s="33">
        <v>0.08</v>
      </c>
    </row>
    <row r="147" spans="2:9">
      <c r="B147" t="s">
        <v>23</v>
      </c>
      <c r="C147" s="3">
        <v>5</v>
      </c>
      <c r="D147" t="s">
        <v>165</v>
      </c>
      <c r="E147" s="33">
        <v>0.47</v>
      </c>
      <c r="F147" s="33">
        <v>0.55000000000000004</v>
      </c>
      <c r="G147" s="33">
        <v>0.22</v>
      </c>
      <c r="H147" s="33">
        <v>0.5</v>
      </c>
      <c r="I147" s="33">
        <v>0.32</v>
      </c>
    </row>
    <row r="148" spans="2:9">
      <c r="B148" t="s">
        <v>23</v>
      </c>
      <c r="C148" s="3">
        <v>6</v>
      </c>
      <c r="D148" t="s">
        <v>166</v>
      </c>
      <c r="E148" s="33">
        <v>0.25</v>
      </c>
      <c r="F148" s="33">
        <v>0.03</v>
      </c>
      <c r="G148" s="33">
        <v>0.41</v>
      </c>
      <c r="H148" s="33">
        <v>0.89</v>
      </c>
      <c r="I148" s="33">
        <v>0.35</v>
      </c>
    </row>
    <row r="149" spans="2:9">
      <c r="B149" t="s">
        <v>23</v>
      </c>
      <c r="C149" s="3">
        <v>7</v>
      </c>
      <c r="D149" t="s">
        <v>167</v>
      </c>
      <c r="E149" s="33">
        <v>0.05</v>
      </c>
      <c r="F149" s="33">
        <v>0.01</v>
      </c>
      <c r="G149" s="33">
        <v>0</v>
      </c>
      <c r="H149" s="33">
        <v>0.02</v>
      </c>
      <c r="I149" s="33">
        <v>0</v>
      </c>
    </row>
    <row r="150" spans="2:9">
      <c r="B150" t="s">
        <v>23</v>
      </c>
      <c r="C150" s="3">
        <v>8</v>
      </c>
      <c r="D150" t="s">
        <v>168</v>
      </c>
      <c r="E150" s="33">
        <v>7.0000000000000007E-2</v>
      </c>
      <c r="F150" s="33">
        <v>0</v>
      </c>
      <c r="G150" s="33">
        <v>0.02</v>
      </c>
      <c r="H150" s="33">
        <v>0.03</v>
      </c>
      <c r="I150" s="33">
        <v>0</v>
      </c>
    </row>
    <row r="151" spans="2:9">
      <c r="B151" t="s">
        <v>23</v>
      </c>
      <c r="C151" s="3">
        <v>9</v>
      </c>
      <c r="D151" t="s">
        <v>169</v>
      </c>
      <c r="E151" s="33">
        <v>0.16</v>
      </c>
      <c r="F151" s="33">
        <v>0.38</v>
      </c>
      <c r="G151" s="33">
        <v>0.54</v>
      </c>
      <c r="H151" s="33">
        <v>0.24</v>
      </c>
      <c r="I151" s="33">
        <v>0.15</v>
      </c>
    </row>
    <row r="152" spans="2:9">
      <c r="B152" t="s">
        <v>48</v>
      </c>
      <c r="C152" s="3">
        <v>0</v>
      </c>
      <c r="D152" t="s">
        <v>160</v>
      </c>
      <c r="E152" s="33">
        <v>0.02</v>
      </c>
      <c r="F152" s="33">
        <v>0.04</v>
      </c>
      <c r="G152" s="33">
        <v>0.01</v>
      </c>
      <c r="H152" s="33">
        <v>0</v>
      </c>
      <c r="I152" s="33">
        <v>0</v>
      </c>
    </row>
    <row r="153" spans="2:9">
      <c r="B153" t="s">
        <v>48</v>
      </c>
      <c r="C153" s="3">
        <v>1</v>
      </c>
      <c r="D153" t="s">
        <v>161</v>
      </c>
      <c r="E153" s="33">
        <v>0.1</v>
      </c>
      <c r="F153" s="33">
        <v>0.06</v>
      </c>
      <c r="G153" s="33">
        <v>0.05</v>
      </c>
      <c r="H153" s="33">
        <v>0.1</v>
      </c>
      <c r="I153" s="33">
        <v>7.0000000000000007E-2</v>
      </c>
    </row>
    <row r="154" spans="2:9">
      <c r="B154" t="s">
        <v>48</v>
      </c>
      <c r="C154" s="3">
        <v>2</v>
      </c>
      <c r="D154" t="s">
        <v>162</v>
      </c>
      <c r="E154" s="33">
        <v>1.86</v>
      </c>
      <c r="F154" s="33">
        <v>1.03</v>
      </c>
      <c r="G154" s="33">
        <v>0.88</v>
      </c>
      <c r="H154" s="33">
        <v>0.88</v>
      </c>
      <c r="I154" s="33">
        <v>1.31</v>
      </c>
    </row>
    <row r="155" spans="2:9">
      <c r="B155" t="s">
        <v>48</v>
      </c>
      <c r="C155" s="3">
        <v>3</v>
      </c>
      <c r="D155" t="s">
        <v>163</v>
      </c>
      <c r="E155" s="33">
        <v>0.61</v>
      </c>
      <c r="F155" s="33">
        <v>0.57999999999999996</v>
      </c>
      <c r="G155" s="33">
        <v>0.56999999999999995</v>
      </c>
      <c r="H155" s="33">
        <v>0</v>
      </c>
      <c r="I155" s="33">
        <v>0.56999999999999995</v>
      </c>
    </row>
    <row r="156" spans="2:9">
      <c r="B156" t="s">
        <v>48</v>
      </c>
      <c r="C156" s="3">
        <v>4</v>
      </c>
      <c r="D156" t="s">
        <v>164</v>
      </c>
      <c r="E156" s="33">
        <v>0</v>
      </c>
      <c r="F156" s="33">
        <v>0</v>
      </c>
      <c r="G156" s="33">
        <v>0</v>
      </c>
      <c r="H156" s="33">
        <v>0.02</v>
      </c>
      <c r="I156" s="33">
        <v>0.12</v>
      </c>
    </row>
    <row r="157" spans="2:9">
      <c r="B157" t="s">
        <v>48</v>
      </c>
      <c r="C157" s="3">
        <v>5</v>
      </c>
      <c r="D157" t="s">
        <v>165</v>
      </c>
      <c r="E157" s="33">
        <v>0.08</v>
      </c>
      <c r="F157" s="33">
        <v>0.02</v>
      </c>
      <c r="G157" s="33">
        <v>0.12</v>
      </c>
      <c r="H157" s="33">
        <v>0.03</v>
      </c>
      <c r="I157" s="33">
        <v>0.01</v>
      </c>
    </row>
    <row r="158" spans="2:9">
      <c r="B158" t="s">
        <v>48</v>
      </c>
      <c r="C158" s="3">
        <v>6</v>
      </c>
      <c r="D158" t="s">
        <v>166</v>
      </c>
      <c r="E158" s="33">
        <v>0.55000000000000004</v>
      </c>
      <c r="F158" s="33">
        <v>0.16</v>
      </c>
      <c r="G158" s="33">
        <v>0.01</v>
      </c>
      <c r="H158" s="33">
        <v>0.05</v>
      </c>
      <c r="I158" s="33">
        <v>0.06</v>
      </c>
    </row>
    <row r="159" spans="2:9">
      <c r="B159" t="s">
        <v>48</v>
      </c>
      <c r="C159" s="3">
        <v>7</v>
      </c>
      <c r="D159" t="s">
        <v>167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</row>
    <row r="160" spans="2:9">
      <c r="B160" t="s">
        <v>48</v>
      </c>
      <c r="C160" s="3">
        <v>8</v>
      </c>
      <c r="D160" t="s">
        <v>168</v>
      </c>
      <c r="E160" s="33">
        <v>0.01</v>
      </c>
      <c r="F160" s="33">
        <v>0.06</v>
      </c>
      <c r="G160" s="33">
        <v>7.0000000000000007E-2</v>
      </c>
      <c r="H160" s="33">
        <v>0</v>
      </c>
      <c r="I160" s="33">
        <v>0</v>
      </c>
    </row>
    <row r="161" spans="2:9">
      <c r="B161" t="s">
        <v>48</v>
      </c>
      <c r="C161" s="3">
        <v>9</v>
      </c>
      <c r="D161" t="s">
        <v>169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</row>
    <row r="162" spans="2:9">
      <c r="B162" t="s">
        <v>13</v>
      </c>
      <c r="C162" s="3">
        <v>0</v>
      </c>
      <c r="D162" t="s">
        <v>160</v>
      </c>
      <c r="E162" s="33">
        <v>0.27</v>
      </c>
      <c r="F162" s="33">
        <v>7.0000000000000007E-2</v>
      </c>
      <c r="G162" s="33">
        <v>0.01</v>
      </c>
      <c r="H162" s="33">
        <v>0.02</v>
      </c>
      <c r="I162" s="33">
        <v>0</v>
      </c>
    </row>
    <row r="163" spans="2:9">
      <c r="B163" t="s">
        <v>13</v>
      </c>
      <c r="C163" s="3">
        <v>1</v>
      </c>
      <c r="D163" t="s">
        <v>161</v>
      </c>
      <c r="E163" s="33">
        <v>0.2</v>
      </c>
      <c r="F163" s="33">
        <v>0.1</v>
      </c>
      <c r="G163" s="33">
        <v>0.05</v>
      </c>
      <c r="H163" s="33">
        <v>0.09</v>
      </c>
      <c r="I163" s="33">
        <v>0.04</v>
      </c>
    </row>
    <row r="164" spans="2:9">
      <c r="B164" t="s">
        <v>13</v>
      </c>
      <c r="C164" s="3">
        <v>2</v>
      </c>
      <c r="D164" t="s">
        <v>162</v>
      </c>
      <c r="E164" s="33">
        <v>0.77</v>
      </c>
      <c r="F164" s="33">
        <v>0.39</v>
      </c>
      <c r="G164" s="33">
        <v>0.66</v>
      </c>
      <c r="H164" s="33">
        <v>0.5</v>
      </c>
      <c r="I164" s="33">
        <v>0.61</v>
      </c>
    </row>
    <row r="165" spans="2:9">
      <c r="B165" t="s">
        <v>13</v>
      </c>
      <c r="C165" s="3">
        <v>3</v>
      </c>
      <c r="D165" t="s">
        <v>163</v>
      </c>
      <c r="E165" s="33">
        <v>0.33</v>
      </c>
      <c r="F165" s="33">
        <v>0.04</v>
      </c>
      <c r="G165" s="33">
        <v>0.03</v>
      </c>
      <c r="H165" s="33">
        <v>0.06</v>
      </c>
      <c r="I165" s="33">
        <v>0.14000000000000001</v>
      </c>
    </row>
    <row r="166" spans="2:9">
      <c r="B166" t="s">
        <v>13</v>
      </c>
      <c r="C166" s="3">
        <v>4</v>
      </c>
      <c r="D166" t="s">
        <v>164</v>
      </c>
      <c r="E166" s="33">
        <v>0</v>
      </c>
      <c r="F166" s="33">
        <v>0.01</v>
      </c>
      <c r="G166" s="33">
        <v>0</v>
      </c>
      <c r="H166" s="33">
        <v>0</v>
      </c>
      <c r="I166" s="33">
        <v>0.01</v>
      </c>
    </row>
    <row r="167" spans="2:9">
      <c r="B167" t="s">
        <v>13</v>
      </c>
      <c r="C167" s="3">
        <v>5</v>
      </c>
      <c r="D167" t="s">
        <v>165</v>
      </c>
      <c r="E167" s="33">
        <v>0.02</v>
      </c>
      <c r="F167" s="33">
        <v>0.05</v>
      </c>
      <c r="G167" s="33">
        <v>0.23</v>
      </c>
      <c r="H167" s="33">
        <v>0.11</v>
      </c>
      <c r="I167" s="33">
        <v>7.0000000000000007E-2</v>
      </c>
    </row>
    <row r="168" spans="2:9">
      <c r="B168" t="s">
        <v>13</v>
      </c>
      <c r="C168" s="3">
        <v>6</v>
      </c>
      <c r="D168" t="s">
        <v>166</v>
      </c>
      <c r="E168" s="33">
        <v>0.03</v>
      </c>
      <c r="F168" s="33">
        <v>0</v>
      </c>
      <c r="G168" s="33">
        <v>7.0000000000000007E-2</v>
      </c>
      <c r="H168" s="33">
        <v>0.06</v>
      </c>
      <c r="I168" s="33">
        <v>0.01</v>
      </c>
    </row>
    <row r="169" spans="2:9">
      <c r="B169" t="s">
        <v>13</v>
      </c>
      <c r="C169" s="3">
        <v>7</v>
      </c>
      <c r="D169" t="s">
        <v>167</v>
      </c>
      <c r="E169" s="33">
        <v>0.01</v>
      </c>
      <c r="F169" s="33">
        <v>0</v>
      </c>
      <c r="G169" s="33">
        <v>0</v>
      </c>
      <c r="H169" s="33">
        <v>0</v>
      </c>
      <c r="I169" s="33">
        <v>0</v>
      </c>
    </row>
    <row r="170" spans="2:9">
      <c r="B170" t="s">
        <v>13</v>
      </c>
      <c r="C170" s="3">
        <v>8</v>
      </c>
      <c r="D170" t="s">
        <v>168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</row>
    <row r="171" spans="2:9">
      <c r="B171" t="s">
        <v>13</v>
      </c>
      <c r="C171" s="3">
        <v>9</v>
      </c>
      <c r="D171" t="s">
        <v>169</v>
      </c>
      <c r="E171" s="33">
        <v>0.01</v>
      </c>
      <c r="F171" s="33">
        <v>0.03</v>
      </c>
      <c r="G171" s="33">
        <v>0.18</v>
      </c>
      <c r="H171" s="33">
        <v>0.01</v>
      </c>
      <c r="I171" s="33">
        <v>0.11</v>
      </c>
    </row>
    <row r="172" spans="2:9">
      <c r="B172" t="s">
        <v>22</v>
      </c>
      <c r="C172" s="3">
        <v>0</v>
      </c>
      <c r="D172" t="s">
        <v>160</v>
      </c>
      <c r="E172" s="33">
        <v>0.32</v>
      </c>
      <c r="F172" s="33">
        <v>0.15</v>
      </c>
      <c r="G172" s="33">
        <v>0.19</v>
      </c>
      <c r="H172" s="33">
        <v>0.27</v>
      </c>
      <c r="I172" s="33">
        <v>0.2</v>
      </c>
    </row>
    <row r="173" spans="2:9">
      <c r="B173" t="s">
        <v>22</v>
      </c>
      <c r="C173" s="3">
        <v>1</v>
      </c>
      <c r="D173" t="s">
        <v>161</v>
      </c>
      <c r="E173" s="33">
        <v>0.1</v>
      </c>
      <c r="F173" s="33">
        <v>0.05</v>
      </c>
      <c r="G173" s="33">
        <v>0.05</v>
      </c>
      <c r="H173" s="33">
        <v>0.05</v>
      </c>
      <c r="I173" s="33">
        <v>0.05</v>
      </c>
    </row>
    <row r="174" spans="2:9">
      <c r="B174" t="s">
        <v>22</v>
      </c>
      <c r="C174" s="3">
        <v>2</v>
      </c>
      <c r="D174" t="s">
        <v>162</v>
      </c>
      <c r="E174" s="33">
        <v>0.67</v>
      </c>
      <c r="F174" s="33">
        <v>0.56999999999999995</v>
      </c>
      <c r="G174" s="33">
        <v>0.22</v>
      </c>
      <c r="H174" s="33">
        <v>1.02</v>
      </c>
      <c r="I174" s="33">
        <v>0.51</v>
      </c>
    </row>
    <row r="175" spans="2:9">
      <c r="B175" t="s">
        <v>22</v>
      </c>
      <c r="C175" s="3">
        <v>3</v>
      </c>
      <c r="D175" t="s">
        <v>163</v>
      </c>
      <c r="E175" s="33">
        <v>0.14000000000000001</v>
      </c>
      <c r="F175" s="33">
        <v>0.2</v>
      </c>
      <c r="G175" s="33">
        <v>7.0000000000000007E-2</v>
      </c>
      <c r="H175" s="33">
        <v>0.09</v>
      </c>
      <c r="I175" s="33">
        <v>0.13</v>
      </c>
    </row>
    <row r="176" spans="2:9">
      <c r="B176" t="s">
        <v>22</v>
      </c>
      <c r="C176" s="3">
        <v>4</v>
      </c>
      <c r="D176" t="s">
        <v>164</v>
      </c>
      <c r="E176" s="33">
        <v>0.03</v>
      </c>
      <c r="F176" s="33">
        <v>0.02</v>
      </c>
      <c r="G176" s="33">
        <v>0</v>
      </c>
      <c r="H176" s="33">
        <v>0</v>
      </c>
      <c r="I176" s="33">
        <v>0.04</v>
      </c>
    </row>
    <row r="177" spans="2:9">
      <c r="B177" t="s">
        <v>22</v>
      </c>
      <c r="C177" s="3">
        <v>5</v>
      </c>
      <c r="D177" t="s">
        <v>165</v>
      </c>
      <c r="E177" s="33">
        <v>0.32</v>
      </c>
      <c r="F177" s="33">
        <v>0.23</v>
      </c>
      <c r="G177" s="33">
        <v>0.42</v>
      </c>
      <c r="H177" s="33">
        <v>0.32</v>
      </c>
      <c r="I177" s="33">
        <v>0.35</v>
      </c>
    </row>
    <row r="178" spans="2:9">
      <c r="B178" t="s">
        <v>22</v>
      </c>
      <c r="C178" s="3">
        <v>6</v>
      </c>
      <c r="D178" t="s">
        <v>166</v>
      </c>
      <c r="E178" s="33">
        <v>0.17</v>
      </c>
      <c r="F178" s="33">
        <v>0.15</v>
      </c>
      <c r="G178" s="33">
        <v>0.08</v>
      </c>
      <c r="H178" s="33">
        <v>0.59</v>
      </c>
      <c r="I178" s="33">
        <v>0.51</v>
      </c>
    </row>
    <row r="179" spans="2:9">
      <c r="B179" t="s">
        <v>22</v>
      </c>
      <c r="C179" s="3">
        <v>7</v>
      </c>
      <c r="D179" t="s">
        <v>167</v>
      </c>
      <c r="E179" s="33">
        <v>0.01</v>
      </c>
      <c r="F179" s="33">
        <v>0</v>
      </c>
      <c r="G179" s="33">
        <v>0.02</v>
      </c>
      <c r="H179" s="33">
        <v>0</v>
      </c>
      <c r="I179" s="33">
        <v>0</v>
      </c>
    </row>
    <row r="180" spans="2:9">
      <c r="B180" t="s">
        <v>22</v>
      </c>
      <c r="C180" s="3">
        <v>8</v>
      </c>
      <c r="D180" t="s">
        <v>168</v>
      </c>
      <c r="E180" s="33">
        <v>7.0000000000000007E-2</v>
      </c>
      <c r="F180" s="33">
        <v>0.18</v>
      </c>
      <c r="G180" s="33">
        <v>0.01</v>
      </c>
      <c r="H180" s="33">
        <v>7.0000000000000007E-2</v>
      </c>
      <c r="I180" s="33">
        <v>0.09</v>
      </c>
    </row>
    <row r="181" spans="2:9">
      <c r="B181" t="s">
        <v>22</v>
      </c>
      <c r="C181" s="3">
        <v>9</v>
      </c>
      <c r="D181" t="s">
        <v>169</v>
      </c>
      <c r="E181" s="33">
        <v>0.09</v>
      </c>
      <c r="F181" s="33">
        <v>0.2</v>
      </c>
      <c r="G181" s="33">
        <v>0.22</v>
      </c>
      <c r="H181" s="33">
        <v>0.17</v>
      </c>
      <c r="I181" s="33">
        <v>0.13</v>
      </c>
    </row>
    <row r="182" spans="2:9">
      <c r="B182" t="s">
        <v>49</v>
      </c>
      <c r="C182" s="3">
        <v>0</v>
      </c>
      <c r="D182" t="s">
        <v>160</v>
      </c>
      <c r="E182" s="33">
        <v>0.11</v>
      </c>
      <c r="F182" s="33">
        <v>0.15</v>
      </c>
      <c r="G182" s="33">
        <v>0.13</v>
      </c>
      <c r="H182" s="33">
        <v>0.06</v>
      </c>
      <c r="I182" s="33">
        <v>0.21</v>
      </c>
    </row>
    <row r="183" spans="2:9">
      <c r="B183" t="s">
        <v>49</v>
      </c>
      <c r="C183" s="3">
        <v>1</v>
      </c>
      <c r="D183" t="s">
        <v>161</v>
      </c>
      <c r="E183" s="33">
        <v>0.1</v>
      </c>
      <c r="F183" s="33">
        <v>0.13</v>
      </c>
      <c r="G183" s="33">
        <v>0.14000000000000001</v>
      </c>
      <c r="H183" s="33">
        <v>0.14000000000000001</v>
      </c>
      <c r="I183" s="33">
        <v>0.26</v>
      </c>
    </row>
    <row r="184" spans="2:9">
      <c r="B184" t="s">
        <v>49</v>
      </c>
      <c r="C184" s="3">
        <v>2</v>
      </c>
      <c r="D184" t="s">
        <v>162</v>
      </c>
      <c r="E184" s="33">
        <v>0.36</v>
      </c>
      <c r="F184" s="33">
        <v>0.14000000000000001</v>
      </c>
      <c r="G184" s="33">
        <v>0.42</v>
      </c>
      <c r="H184" s="33">
        <v>0.67</v>
      </c>
      <c r="I184" s="33">
        <v>0.25</v>
      </c>
    </row>
    <row r="185" spans="2:9">
      <c r="B185" t="s">
        <v>49</v>
      </c>
      <c r="C185" s="3">
        <v>3</v>
      </c>
      <c r="D185" t="s">
        <v>163</v>
      </c>
      <c r="E185" s="33">
        <v>0.45</v>
      </c>
      <c r="F185" s="33">
        <v>0.35</v>
      </c>
      <c r="G185" s="33">
        <v>0.3</v>
      </c>
      <c r="H185" s="33">
        <v>0.27</v>
      </c>
      <c r="I185" s="33">
        <v>0.2</v>
      </c>
    </row>
    <row r="186" spans="2:9">
      <c r="B186" t="s">
        <v>49</v>
      </c>
      <c r="C186" s="3">
        <v>4</v>
      </c>
      <c r="D186" t="s">
        <v>164</v>
      </c>
      <c r="E186" s="33">
        <v>0</v>
      </c>
      <c r="F186" s="33">
        <v>0</v>
      </c>
      <c r="G186" s="33">
        <v>0.04</v>
      </c>
      <c r="H186" s="33">
        <v>0</v>
      </c>
      <c r="I186" s="33">
        <v>0.06</v>
      </c>
    </row>
    <row r="187" spans="2:9">
      <c r="B187" t="s">
        <v>49</v>
      </c>
      <c r="C187" s="3">
        <v>5</v>
      </c>
      <c r="D187" t="s">
        <v>165</v>
      </c>
      <c r="E187" s="33">
        <v>0.3</v>
      </c>
      <c r="F187" s="33">
        <v>0.44</v>
      </c>
      <c r="G187" s="33">
        <v>0.2</v>
      </c>
      <c r="H187" s="33">
        <v>0.16</v>
      </c>
      <c r="I187" s="33">
        <v>0.68</v>
      </c>
    </row>
    <row r="188" spans="2:9">
      <c r="B188" t="s">
        <v>49</v>
      </c>
      <c r="C188" s="3">
        <v>6</v>
      </c>
      <c r="D188" t="s">
        <v>166</v>
      </c>
      <c r="E188" s="33">
        <v>0.02</v>
      </c>
      <c r="F188" s="33">
        <v>0.1</v>
      </c>
      <c r="G188" s="33">
        <v>0.1</v>
      </c>
      <c r="H188" s="33">
        <v>0.56999999999999995</v>
      </c>
      <c r="I188" s="33">
        <v>0.11</v>
      </c>
    </row>
    <row r="189" spans="2:9">
      <c r="B189" t="s">
        <v>49</v>
      </c>
      <c r="C189" s="3">
        <v>7</v>
      </c>
      <c r="D189" t="s">
        <v>167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</row>
    <row r="190" spans="2:9">
      <c r="B190" t="s">
        <v>49</v>
      </c>
      <c r="C190" s="3">
        <v>8</v>
      </c>
      <c r="D190" t="s">
        <v>168</v>
      </c>
      <c r="E190" s="33">
        <v>0.01</v>
      </c>
      <c r="F190" s="33">
        <v>0</v>
      </c>
      <c r="G190" s="33">
        <v>0.11</v>
      </c>
      <c r="H190" s="33">
        <v>0.14000000000000001</v>
      </c>
      <c r="I190" s="33">
        <v>0.14000000000000001</v>
      </c>
    </row>
    <row r="191" spans="2:9">
      <c r="B191" t="s">
        <v>49</v>
      </c>
      <c r="C191" s="3">
        <v>9</v>
      </c>
      <c r="D191" t="s">
        <v>169</v>
      </c>
      <c r="E191" s="33">
        <v>0.2</v>
      </c>
      <c r="F191" s="33">
        <v>0.32</v>
      </c>
      <c r="G191" s="33">
        <v>0.51</v>
      </c>
      <c r="H191" s="33">
        <v>0.37</v>
      </c>
      <c r="I191" s="33">
        <v>0.51</v>
      </c>
    </row>
    <row r="192" spans="2:9">
      <c r="B192" t="s">
        <v>24</v>
      </c>
      <c r="C192" s="3">
        <v>0</v>
      </c>
      <c r="D192" t="s">
        <v>160</v>
      </c>
      <c r="E192" s="33">
        <v>0.06</v>
      </c>
      <c r="F192" s="33">
        <v>0.14000000000000001</v>
      </c>
      <c r="G192" s="33">
        <v>0.17</v>
      </c>
      <c r="H192" s="33">
        <v>0.13</v>
      </c>
      <c r="I192" s="33">
        <v>0.08</v>
      </c>
    </row>
    <row r="193" spans="2:9">
      <c r="B193" t="s">
        <v>24</v>
      </c>
      <c r="C193" s="3">
        <v>1</v>
      </c>
      <c r="D193" t="s">
        <v>161</v>
      </c>
      <c r="E193" s="33">
        <v>0.13</v>
      </c>
      <c r="F193" s="33">
        <v>0.05</v>
      </c>
      <c r="G193" s="33">
        <v>0.1</v>
      </c>
      <c r="H193" s="33">
        <v>0.05</v>
      </c>
      <c r="I193" s="33">
        <v>7.0000000000000007E-2</v>
      </c>
    </row>
    <row r="194" spans="2:9">
      <c r="B194" t="s">
        <v>24</v>
      </c>
      <c r="C194" s="3">
        <v>2</v>
      </c>
      <c r="D194" t="s">
        <v>162</v>
      </c>
      <c r="E194" s="33">
        <v>0.99</v>
      </c>
      <c r="F194" s="33">
        <v>0.56999999999999995</v>
      </c>
      <c r="G194" s="33">
        <v>0.97</v>
      </c>
      <c r="H194" s="33">
        <v>0.86</v>
      </c>
      <c r="I194" s="33">
        <v>1.1000000000000001</v>
      </c>
    </row>
    <row r="195" spans="2:9">
      <c r="B195" t="s">
        <v>24</v>
      </c>
      <c r="C195" s="3">
        <v>3</v>
      </c>
      <c r="D195" t="s">
        <v>163</v>
      </c>
      <c r="E195" s="33">
        <v>0.19</v>
      </c>
      <c r="F195" s="33">
        <v>0.18</v>
      </c>
      <c r="G195" s="33">
        <v>0.13</v>
      </c>
      <c r="H195" s="33">
        <v>0.32</v>
      </c>
      <c r="I195" s="33">
        <v>0.14000000000000001</v>
      </c>
    </row>
    <row r="196" spans="2:9">
      <c r="B196" t="s">
        <v>24</v>
      </c>
      <c r="C196" s="3">
        <v>4</v>
      </c>
      <c r="D196" t="s">
        <v>164</v>
      </c>
      <c r="E196" s="33">
        <v>0.06</v>
      </c>
      <c r="F196" s="33">
        <v>0.21</v>
      </c>
      <c r="G196" s="33">
        <v>0</v>
      </c>
      <c r="H196" s="33">
        <v>0.01</v>
      </c>
      <c r="I196" s="33">
        <v>0</v>
      </c>
    </row>
    <row r="197" spans="2:9">
      <c r="B197" t="s">
        <v>24</v>
      </c>
      <c r="C197" s="3">
        <v>5</v>
      </c>
      <c r="D197" t="s">
        <v>165</v>
      </c>
      <c r="E197" s="33">
        <v>0.24</v>
      </c>
      <c r="F197" s="33">
        <v>0.55000000000000004</v>
      </c>
      <c r="G197" s="33">
        <v>0.54</v>
      </c>
      <c r="H197" s="33">
        <v>0.78</v>
      </c>
      <c r="I197" s="33">
        <v>0.54</v>
      </c>
    </row>
    <row r="198" spans="2:9">
      <c r="B198" t="s">
        <v>24</v>
      </c>
      <c r="C198" s="3">
        <v>6</v>
      </c>
      <c r="D198" t="s">
        <v>166</v>
      </c>
      <c r="E198" s="33">
        <v>0.09</v>
      </c>
      <c r="F198" s="33">
        <v>0</v>
      </c>
      <c r="G198" s="33">
        <v>0.02</v>
      </c>
      <c r="H198" s="33">
        <v>0.1</v>
      </c>
      <c r="I198" s="33">
        <v>0.05</v>
      </c>
    </row>
    <row r="199" spans="2:9">
      <c r="B199" t="s">
        <v>24</v>
      </c>
      <c r="C199" s="3">
        <v>7</v>
      </c>
      <c r="D199" t="s">
        <v>167</v>
      </c>
      <c r="E199" s="33">
        <v>0</v>
      </c>
      <c r="F199" s="33">
        <v>0</v>
      </c>
      <c r="G199" s="33">
        <v>0.02</v>
      </c>
      <c r="H199" s="33">
        <v>0</v>
      </c>
      <c r="I199" s="33">
        <v>0</v>
      </c>
    </row>
    <row r="200" spans="2:9">
      <c r="B200" t="s">
        <v>24</v>
      </c>
      <c r="C200" s="3">
        <v>8</v>
      </c>
      <c r="D200" t="s">
        <v>168</v>
      </c>
      <c r="E200" s="33">
        <v>0.18</v>
      </c>
      <c r="F200" s="33">
        <v>0</v>
      </c>
      <c r="G200" s="33">
        <v>0</v>
      </c>
      <c r="H200" s="33">
        <v>0.02</v>
      </c>
      <c r="I200" s="33">
        <v>0.01</v>
      </c>
    </row>
    <row r="201" spans="2:9">
      <c r="B201" t="s">
        <v>24</v>
      </c>
      <c r="C201" s="3">
        <v>9</v>
      </c>
      <c r="D201" t="s">
        <v>169</v>
      </c>
      <c r="E201" s="33">
        <v>7.0000000000000007E-2</v>
      </c>
      <c r="F201" s="33">
        <v>0.06</v>
      </c>
      <c r="G201" s="33">
        <v>0.05</v>
      </c>
      <c r="H201" s="33">
        <v>0.08</v>
      </c>
      <c r="I201" s="33">
        <v>0.03</v>
      </c>
    </row>
    <row r="202" spans="2:9">
      <c r="B202" t="s">
        <v>45</v>
      </c>
      <c r="C202" s="3">
        <v>0</v>
      </c>
      <c r="D202" t="s">
        <v>160</v>
      </c>
      <c r="E202" s="33">
        <v>0</v>
      </c>
      <c r="F202" s="33">
        <v>0</v>
      </c>
      <c r="G202" s="33">
        <v>0.03</v>
      </c>
      <c r="H202" s="33">
        <v>0.03</v>
      </c>
      <c r="I202" s="33">
        <v>0</v>
      </c>
    </row>
    <row r="203" spans="2:9">
      <c r="B203" t="s">
        <v>45</v>
      </c>
      <c r="C203" s="3">
        <v>1</v>
      </c>
      <c r="D203" t="s">
        <v>161</v>
      </c>
      <c r="E203" s="33">
        <v>7.0000000000000007E-2</v>
      </c>
      <c r="F203" s="33">
        <v>0.03</v>
      </c>
      <c r="G203" s="33">
        <v>0.02</v>
      </c>
      <c r="H203" s="33">
        <v>0.02</v>
      </c>
      <c r="I203" s="33">
        <v>0.01</v>
      </c>
    </row>
    <row r="204" spans="2:9">
      <c r="B204" t="s">
        <v>45</v>
      </c>
      <c r="C204" s="3">
        <v>2</v>
      </c>
      <c r="D204" t="s">
        <v>162</v>
      </c>
      <c r="E204" s="33">
        <v>3.75</v>
      </c>
      <c r="F204" s="33">
        <v>0.32</v>
      </c>
      <c r="G204" s="33">
        <v>0.1</v>
      </c>
      <c r="H204" s="33">
        <v>0</v>
      </c>
      <c r="I204" s="33">
        <v>4.6900000000000004</v>
      </c>
    </row>
    <row r="205" spans="2:9">
      <c r="B205" t="s">
        <v>45</v>
      </c>
      <c r="C205" s="3">
        <v>3</v>
      </c>
      <c r="D205" t="s">
        <v>163</v>
      </c>
      <c r="E205" s="33">
        <v>0.18</v>
      </c>
      <c r="F205" s="33">
        <v>0</v>
      </c>
      <c r="G205" s="33">
        <v>0.01</v>
      </c>
      <c r="H205" s="33">
        <v>0</v>
      </c>
      <c r="I205" s="33">
        <v>0.06</v>
      </c>
    </row>
    <row r="206" spans="2:9">
      <c r="B206" t="s">
        <v>45</v>
      </c>
      <c r="C206" s="3">
        <v>4</v>
      </c>
      <c r="D206" t="s">
        <v>164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</row>
    <row r="207" spans="2:9">
      <c r="B207" t="s">
        <v>45</v>
      </c>
      <c r="C207" s="3">
        <v>5</v>
      </c>
      <c r="D207" t="s">
        <v>165</v>
      </c>
      <c r="E207" s="33">
        <v>0.03</v>
      </c>
      <c r="F207" s="33">
        <v>0.02</v>
      </c>
      <c r="G207" s="33">
        <v>0.05</v>
      </c>
      <c r="H207" s="33">
        <v>0.01</v>
      </c>
      <c r="I207" s="33">
        <v>0.02</v>
      </c>
    </row>
    <row r="208" spans="2:9">
      <c r="B208" t="s">
        <v>45</v>
      </c>
      <c r="C208" s="3">
        <v>6</v>
      </c>
      <c r="D208" t="s">
        <v>166</v>
      </c>
      <c r="E208" s="33">
        <v>0.01</v>
      </c>
      <c r="F208" s="33">
        <v>0</v>
      </c>
      <c r="G208" s="33">
        <v>0</v>
      </c>
      <c r="H208" s="33">
        <v>0.01</v>
      </c>
      <c r="I208" s="33">
        <v>0</v>
      </c>
    </row>
    <row r="209" spans="2:9">
      <c r="B209" t="s">
        <v>45</v>
      </c>
      <c r="C209" s="3">
        <v>7</v>
      </c>
      <c r="D209" t="s">
        <v>167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</row>
    <row r="210" spans="2:9">
      <c r="B210" t="s">
        <v>45</v>
      </c>
      <c r="C210" s="3">
        <v>8</v>
      </c>
      <c r="D210" t="s">
        <v>168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</row>
    <row r="211" spans="2:9">
      <c r="B211" t="s">
        <v>45</v>
      </c>
      <c r="C211" s="3">
        <v>9</v>
      </c>
      <c r="D211" t="s">
        <v>169</v>
      </c>
      <c r="E211" s="33">
        <v>0</v>
      </c>
      <c r="F211" s="33">
        <v>0.01</v>
      </c>
      <c r="G211" s="33">
        <v>0.06</v>
      </c>
      <c r="H211" s="33">
        <v>0.01</v>
      </c>
      <c r="I211" s="33">
        <v>0.02</v>
      </c>
    </row>
    <row r="212" spans="2:9">
      <c r="B212" t="s">
        <v>15</v>
      </c>
      <c r="C212" s="3">
        <v>0</v>
      </c>
      <c r="D212" t="s">
        <v>160</v>
      </c>
      <c r="E212" s="33">
        <v>0.01</v>
      </c>
      <c r="F212" s="33">
        <v>0</v>
      </c>
      <c r="G212" s="33">
        <v>0.01</v>
      </c>
      <c r="H212" s="33">
        <v>0.01</v>
      </c>
      <c r="I212" s="33">
        <v>0</v>
      </c>
    </row>
    <row r="213" spans="2:9">
      <c r="B213" t="s">
        <v>15</v>
      </c>
      <c r="C213" s="3">
        <v>1</v>
      </c>
      <c r="D213" t="s">
        <v>161</v>
      </c>
      <c r="E213" s="33">
        <v>0.25</v>
      </c>
      <c r="F213" s="33">
        <v>0.33</v>
      </c>
      <c r="G213" s="33">
        <v>0.19</v>
      </c>
      <c r="H213" s="33">
        <v>0.5</v>
      </c>
      <c r="I213" s="33">
        <v>0.17</v>
      </c>
    </row>
    <row r="214" spans="2:9">
      <c r="B214" t="s">
        <v>15</v>
      </c>
      <c r="C214" s="3">
        <v>2</v>
      </c>
      <c r="D214" t="s">
        <v>162</v>
      </c>
      <c r="E214" s="33">
        <v>1.19</v>
      </c>
      <c r="F214" s="33">
        <v>0.72</v>
      </c>
      <c r="G214" s="33">
        <v>1.49</v>
      </c>
      <c r="H214" s="33">
        <v>4.47</v>
      </c>
      <c r="I214" s="33">
        <v>0.76</v>
      </c>
    </row>
    <row r="215" spans="2:9">
      <c r="B215" t="s">
        <v>15</v>
      </c>
      <c r="C215" s="3">
        <v>3</v>
      </c>
      <c r="D215" t="s">
        <v>163</v>
      </c>
      <c r="E215" s="33">
        <v>0.08</v>
      </c>
      <c r="F215" s="33">
        <v>0.06</v>
      </c>
      <c r="G215" s="33">
        <v>0.01</v>
      </c>
      <c r="H215" s="33">
        <v>0.14000000000000001</v>
      </c>
      <c r="I215" s="33">
        <v>0.08</v>
      </c>
    </row>
    <row r="216" spans="2:9">
      <c r="B216" t="s">
        <v>15</v>
      </c>
      <c r="C216" s="3">
        <v>4</v>
      </c>
      <c r="D216" t="s">
        <v>164</v>
      </c>
      <c r="E216" s="33">
        <v>0.01</v>
      </c>
      <c r="F216" s="33">
        <v>0.16</v>
      </c>
      <c r="G216" s="33">
        <v>0.01</v>
      </c>
      <c r="H216" s="33">
        <v>0.03</v>
      </c>
      <c r="I216" s="33">
        <v>0.01</v>
      </c>
    </row>
    <row r="217" spans="2:9">
      <c r="B217" t="s">
        <v>15</v>
      </c>
      <c r="C217" s="3">
        <v>5</v>
      </c>
      <c r="D217" t="s">
        <v>165</v>
      </c>
      <c r="E217" s="33">
        <v>0.13</v>
      </c>
      <c r="F217" s="33">
        <v>0.18</v>
      </c>
      <c r="G217" s="33">
        <v>0.37</v>
      </c>
      <c r="H217" s="33">
        <v>0.05</v>
      </c>
      <c r="I217" s="33">
        <v>0.11</v>
      </c>
    </row>
    <row r="218" spans="2:9">
      <c r="B218" t="s">
        <v>15</v>
      </c>
      <c r="C218" s="3">
        <v>6</v>
      </c>
      <c r="D218" t="s">
        <v>166</v>
      </c>
      <c r="E218" s="33">
        <v>0.15</v>
      </c>
      <c r="F218" s="33">
        <v>0.03</v>
      </c>
      <c r="G218" s="33">
        <v>0.16</v>
      </c>
      <c r="H218" s="33">
        <v>0.3</v>
      </c>
      <c r="I218" s="33">
        <v>0.02</v>
      </c>
    </row>
    <row r="219" spans="2:9">
      <c r="B219" t="s">
        <v>15</v>
      </c>
      <c r="C219" s="3">
        <v>7</v>
      </c>
      <c r="D219" t="s">
        <v>167</v>
      </c>
      <c r="E219" s="33">
        <v>7.0000000000000007E-2</v>
      </c>
      <c r="F219" s="33">
        <v>0</v>
      </c>
      <c r="G219" s="33">
        <v>0</v>
      </c>
      <c r="H219" s="33">
        <v>0</v>
      </c>
      <c r="I219" s="33">
        <v>0</v>
      </c>
    </row>
    <row r="220" spans="2:9">
      <c r="B220" t="s">
        <v>15</v>
      </c>
      <c r="C220" s="3">
        <v>8</v>
      </c>
      <c r="D220" t="s">
        <v>168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</row>
    <row r="221" spans="2:9">
      <c r="B221" t="s">
        <v>15</v>
      </c>
      <c r="C221" s="3">
        <v>9</v>
      </c>
      <c r="D221" t="s">
        <v>169</v>
      </c>
      <c r="E221" s="33">
        <v>0.19</v>
      </c>
      <c r="F221" s="33">
        <v>0.2</v>
      </c>
      <c r="G221" s="33">
        <v>0.11</v>
      </c>
      <c r="H221" s="33">
        <v>0.27</v>
      </c>
      <c r="I221" s="33">
        <v>0.17</v>
      </c>
    </row>
    <row r="222" spans="2:9">
      <c r="B222" t="s">
        <v>9</v>
      </c>
      <c r="C222" s="3">
        <v>0</v>
      </c>
      <c r="D222" t="s">
        <v>160</v>
      </c>
      <c r="E222" s="33">
        <v>0.23</v>
      </c>
      <c r="F222" s="33">
        <v>0.04</v>
      </c>
      <c r="G222" s="33">
        <v>0.32</v>
      </c>
      <c r="H222" s="33">
        <v>0.09</v>
      </c>
      <c r="I222" s="33">
        <v>0.06</v>
      </c>
    </row>
    <row r="223" spans="2:9">
      <c r="B223" t="s">
        <v>9</v>
      </c>
      <c r="C223" s="3">
        <v>1</v>
      </c>
      <c r="D223" t="s">
        <v>161</v>
      </c>
      <c r="E223" s="33">
        <v>0.14000000000000001</v>
      </c>
      <c r="F223" s="33">
        <v>7.0000000000000007E-2</v>
      </c>
      <c r="G223" s="33">
        <v>0.16</v>
      </c>
      <c r="H223" s="33">
        <v>0.14000000000000001</v>
      </c>
      <c r="I223" s="33">
        <v>0.14000000000000001</v>
      </c>
    </row>
    <row r="224" spans="2:9">
      <c r="B224" t="s">
        <v>9</v>
      </c>
      <c r="C224" s="3">
        <v>2</v>
      </c>
      <c r="D224" t="s">
        <v>162</v>
      </c>
      <c r="E224" s="33">
        <v>0.95</v>
      </c>
      <c r="F224" s="33">
        <v>0.5</v>
      </c>
      <c r="G224" s="33">
        <v>0.95</v>
      </c>
      <c r="H224" s="33">
        <v>1.59</v>
      </c>
      <c r="I224" s="33">
        <v>0.42</v>
      </c>
    </row>
    <row r="225" spans="2:9">
      <c r="B225" t="s">
        <v>9</v>
      </c>
      <c r="C225" s="3">
        <v>3</v>
      </c>
      <c r="D225" t="s">
        <v>163</v>
      </c>
      <c r="E225" s="33">
        <v>0.34</v>
      </c>
      <c r="F225" s="33">
        <v>0.08</v>
      </c>
      <c r="G225" s="33">
        <v>0</v>
      </c>
      <c r="H225" s="33">
        <v>0.01</v>
      </c>
      <c r="I225" s="33">
        <v>0.22</v>
      </c>
    </row>
    <row r="226" spans="2:9">
      <c r="B226" t="s">
        <v>9</v>
      </c>
      <c r="C226" s="3">
        <v>4</v>
      </c>
      <c r="D226" t="s">
        <v>164</v>
      </c>
      <c r="E226" s="33">
        <v>0.01</v>
      </c>
      <c r="F226" s="33">
        <v>0</v>
      </c>
      <c r="G226" s="33">
        <v>0</v>
      </c>
      <c r="H226" s="33">
        <v>0</v>
      </c>
      <c r="I226" s="33">
        <v>0</v>
      </c>
    </row>
    <row r="227" spans="2:9">
      <c r="B227" t="s">
        <v>9</v>
      </c>
      <c r="C227" s="3">
        <v>5</v>
      </c>
      <c r="D227" t="s">
        <v>165</v>
      </c>
      <c r="E227" s="33">
        <v>0.15</v>
      </c>
      <c r="F227" s="33">
        <v>0.49</v>
      </c>
      <c r="G227" s="33">
        <v>0.27</v>
      </c>
      <c r="H227" s="33">
        <v>0.32</v>
      </c>
      <c r="I227" s="33">
        <v>0.68</v>
      </c>
    </row>
    <row r="228" spans="2:9">
      <c r="B228" t="s">
        <v>9</v>
      </c>
      <c r="C228" s="3">
        <v>6</v>
      </c>
      <c r="D228" t="s">
        <v>166</v>
      </c>
      <c r="E228" s="33">
        <v>0.52</v>
      </c>
      <c r="F228" s="33">
        <v>0.2</v>
      </c>
      <c r="G228" s="33">
        <v>0.63</v>
      </c>
      <c r="H228" s="33">
        <v>0.65</v>
      </c>
      <c r="I228" s="33">
        <v>0.18</v>
      </c>
    </row>
    <row r="229" spans="2:9">
      <c r="B229" t="s">
        <v>9</v>
      </c>
      <c r="C229" s="3">
        <v>7</v>
      </c>
      <c r="D229" t="s">
        <v>167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</row>
    <row r="230" spans="2:9">
      <c r="B230" t="s">
        <v>9</v>
      </c>
      <c r="C230" s="3">
        <v>8</v>
      </c>
      <c r="D230" t="s">
        <v>168</v>
      </c>
      <c r="E230" s="33">
        <v>0</v>
      </c>
      <c r="F230" s="33">
        <v>0</v>
      </c>
      <c r="G230" s="33">
        <v>0</v>
      </c>
      <c r="H230" s="33">
        <v>0.19</v>
      </c>
      <c r="I230" s="33">
        <v>0.1</v>
      </c>
    </row>
    <row r="231" spans="2:9">
      <c r="B231" t="s">
        <v>9</v>
      </c>
      <c r="C231" s="3">
        <v>9</v>
      </c>
      <c r="D231" t="s">
        <v>169</v>
      </c>
      <c r="E231" s="33">
        <v>0.25</v>
      </c>
      <c r="F231" s="33">
        <v>0.12</v>
      </c>
      <c r="G231" s="33">
        <v>0.4</v>
      </c>
      <c r="H231" s="33">
        <v>0.14000000000000001</v>
      </c>
      <c r="I231" s="33">
        <v>0.73</v>
      </c>
    </row>
    <row r="232" spans="2:9">
      <c r="B232" t="s">
        <v>31</v>
      </c>
      <c r="C232" s="3">
        <v>0</v>
      </c>
      <c r="D232" t="s">
        <v>160</v>
      </c>
      <c r="E232" s="33">
        <v>0</v>
      </c>
      <c r="F232" s="33">
        <v>0</v>
      </c>
      <c r="G232" s="33">
        <v>0</v>
      </c>
      <c r="H232" s="33">
        <v>0</v>
      </c>
      <c r="I232" s="33">
        <v>0.01</v>
      </c>
    </row>
    <row r="233" spans="2:9">
      <c r="B233" t="s">
        <v>31</v>
      </c>
      <c r="C233" s="3">
        <v>1</v>
      </c>
      <c r="D233" t="s">
        <v>161</v>
      </c>
      <c r="E233" s="33">
        <v>0.12</v>
      </c>
      <c r="F233" s="33">
        <v>0</v>
      </c>
      <c r="G233" s="33">
        <v>0.4</v>
      </c>
      <c r="H233" s="33">
        <v>0.03</v>
      </c>
      <c r="I233" s="33">
        <v>0.01</v>
      </c>
    </row>
    <row r="234" spans="2:9">
      <c r="B234" t="s">
        <v>31</v>
      </c>
      <c r="C234" s="3">
        <v>2</v>
      </c>
      <c r="D234" t="s">
        <v>162</v>
      </c>
      <c r="E234" s="33">
        <v>1.01</v>
      </c>
      <c r="F234" s="33">
        <v>0</v>
      </c>
      <c r="G234" s="33">
        <v>0</v>
      </c>
      <c r="H234" s="33">
        <v>1</v>
      </c>
      <c r="I234" s="33">
        <v>0</v>
      </c>
    </row>
    <row r="235" spans="2:9">
      <c r="B235" t="s">
        <v>31</v>
      </c>
      <c r="C235" s="3">
        <v>3</v>
      </c>
      <c r="D235" t="s">
        <v>163</v>
      </c>
      <c r="E235" s="33">
        <v>0</v>
      </c>
      <c r="F235" s="33">
        <v>0</v>
      </c>
      <c r="G235" s="33">
        <v>0</v>
      </c>
      <c r="H235" s="33">
        <v>0.01</v>
      </c>
      <c r="I235" s="33">
        <v>0</v>
      </c>
    </row>
    <row r="236" spans="2:9">
      <c r="B236" t="s">
        <v>31</v>
      </c>
      <c r="C236" s="3">
        <v>4</v>
      </c>
      <c r="D236" t="s">
        <v>164</v>
      </c>
      <c r="E236" s="33">
        <v>0</v>
      </c>
      <c r="F236" s="33">
        <v>0</v>
      </c>
      <c r="G236" s="33">
        <v>0.44</v>
      </c>
      <c r="H236" s="33">
        <v>0</v>
      </c>
      <c r="I236" s="33">
        <v>0</v>
      </c>
    </row>
    <row r="237" spans="2:9">
      <c r="B237" t="s">
        <v>31</v>
      </c>
      <c r="C237" s="3">
        <v>5</v>
      </c>
      <c r="D237" t="s">
        <v>165</v>
      </c>
      <c r="E237" s="33">
        <v>0.01</v>
      </c>
      <c r="F237" s="33">
        <v>0.36</v>
      </c>
      <c r="G237" s="33">
        <v>0.1</v>
      </c>
      <c r="H237" s="33">
        <v>0.11</v>
      </c>
      <c r="I237" s="33">
        <v>0.16</v>
      </c>
    </row>
    <row r="238" spans="2:9">
      <c r="B238" t="s">
        <v>31</v>
      </c>
      <c r="C238" s="3">
        <v>6</v>
      </c>
      <c r="D238" t="s">
        <v>166</v>
      </c>
      <c r="E238" s="33">
        <v>0</v>
      </c>
      <c r="F238" s="33">
        <v>0</v>
      </c>
      <c r="G238" s="33">
        <v>0.45</v>
      </c>
      <c r="H238" s="33">
        <v>0</v>
      </c>
      <c r="I238" s="33">
        <v>0</v>
      </c>
    </row>
    <row r="239" spans="2:9">
      <c r="B239" t="s">
        <v>31</v>
      </c>
      <c r="C239" s="3">
        <v>7</v>
      </c>
      <c r="D239" t="s">
        <v>167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</row>
    <row r="240" spans="2:9">
      <c r="B240" t="s">
        <v>31</v>
      </c>
      <c r="C240" s="3">
        <v>8</v>
      </c>
      <c r="D240" t="s">
        <v>168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</row>
    <row r="241" spans="2:9">
      <c r="B241" t="s">
        <v>31</v>
      </c>
      <c r="C241" s="3">
        <v>9</v>
      </c>
      <c r="D241" t="s">
        <v>169</v>
      </c>
      <c r="E241" s="33">
        <v>0.05</v>
      </c>
      <c r="F241" s="33">
        <v>0.01</v>
      </c>
      <c r="G241" s="33">
        <v>0.01</v>
      </c>
      <c r="H241" s="33">
        <v>0.01</v>
      </c>
      <c r="I241" s="33">
        <v>0.01</v>
      </c>
    </row>
    <row r="242" spans="2:9">
      <c r="B242" t="s">
        <v>10</v>
      </c>
      <c r="C242" s="3">
        <v>0</v>
      </c>
      <c r="D242" t="s">
        <v>160</v>
      </c>
      <c r="E242" s="33">
        <v>0.14000000000000001</v>
      </c>
      <c r="F242" s="33">
        <v>0.04</v>
      </c>
      <c r="G242" s="33">
        <v>0.01</v>
      </c>
      <c r="H242" s="33">
        <v>0.11</v>
      </c>
      <c r="I242" s="33">
        <v>0.51</v>
      </c>
    </row>
    <row r="243" spans="2:9">
      <c r="B243" t="s">
        <v>10</v>
      </c>
      <c r="C243" s="3">
        <v>1</v>
      </c>
      <c r="D243" t="s">
        <v>161</v>
      </c>
      <c r="E243" s="33">
        <v>0.14000000000000001</v>
      </c>
      <c r="F243" s="33">
        <v>0.09</v>
      </c>
      <c r="G243" s="33">
        <v>0.12</v>
      </c>
      <c r="H243" s="33">
        <v>0.06</v>
      </c>
      <c r="I243" s="33">
        <v>7.0000000000000007E-2</v>
      </c>
    </row>
    <row r="244" spans="2:9">
      <c r="B244" t="s">
        <v>10</v>
      </c>
      <c r="C244" s="3">
        <v>2</v>
      </c>
      <c r="D244" t="s">
        <v>162</v>
      </c>
      <c r="E244" s="33">
        <v>0.6</v>
      </c>
      <c r="F244" s="33">
        <v>0.06</v>
      </c>
      <c r="G244" s="33">
        <v>0.12</v>
      </c>
      <c r="H244" s="33">
        <v>0.04</v>
      </c>
      <c r="I244" s="33">
        <v>0.64</v>
      </c>
    </row>
    <row r="245" spans="2:9">
      <c r="B245" t="s">
        <v>10</v>
      </c>
      <c r="C245" s="3">
        <v>3</v>
      </c>
      <c r="D245" t="s">
        <v>163</v>
      </c>
      <c r="E245" s="33">
        <v>0.04</v>
      </c>
      <c r="F245" s="33">
        <v>0.01</v>
      </c>
      <c r="G245" s="33">
        <v>0.01</v>
      </c>
      <c r="H245" s="33">
        <v>0</v>
      </c>
      <c r="I245" s="33">
        <v>0.02</v>
      </c>
    </row>
    <row r="246" spans="2:9">
      <c r="B246" t="s">
        <v>10</v>
      </c>
      <c r="C246" s="3">
        <v>4</v>
      </c>
      <c r="D246" t="s">
        <v>164</v>
      </c>
      <c r="E246" s="33">
        <v>0</v>
      </c>
      <c r="F246" s="33">
        <v>0.12</v>
      </c>
      <c r="G246" s="33">
        <v>0.01</v>
      </c>
      <c r="H246" s="33">
        <v>0.01</v>
      </c>
      <c r="I246" s="33">
        <v>0.36</v>
      </c>
    </row>
    <row r="247" spans="2:9">
      <c r="B247" t="s">
        <v>10</v>
      </c>
      <c r="C247" s="3">
        <v>5</v>
      </c>
      <c r="D247" t="s">
        <v>165</v>
      </c>
      <c r="E247" s="33">
        <v>0.48</v>
      </c>
      <c r="F247" s="33">
        <v>0.59</v>
      </c>
      <c r="G247" s="33">
        <v>0.5</v>
      </c>
      <c r="H247" s="33">
        <v>0.79</v>
      </c>
      <c r="I247" s="33">
        <v>0.26</v>
      </c>
    </row>
    <row r="248" spans="2:9">
      <c r="B248" t="s">
        <v>10</v>
      </c>
      <c r="C248" s="3">
        <v>6</v>
      </c>
      <c r="D248" t="s">
        <v>166</v>
      </c>
      <c r="E248" s="33">
        <v>0.12</v>
      </c>
      <c r="F248" s="33">
        <v>0.02</v>
      </c>
      <c r="G248" s="33">
        <v>0.14000000000000001</v>
      </c>
      <c r="H248" s="33">
        <v>0.49</v>
      </c>
      <c r="I248" s="33">
        <v>0.04</v>
      </c>
    </row>
    <row r="249" spans="2:9">
      <c r="B249" t="s">
        <v>10</v>
      </c>
      <c r="C249" s="3">
        <v>7</v>
      </c>
      <c r="D249" t="s">
        <v>167</v>
      </c>
      <c r="E249" s="33">
        <v>0.06</v>
      </c>
      <c r="F249" s="33">
        <v>0</v>
      </c>
      <c r="G249" s="33">
        <v>0</v>
      </c>
      <c r="H249" s="33">
        <v>0.02</v>
      </c>
      <c r="I249" s="33">
        <v>0</v>
      </c>
    </row>
    <row r="250" spans="2:9">
      <c r="B250" t="s">
        <v>10</v>
      </c>
      <c r="C250" s="3">
        <v>8</v>
      </c>
      <c r="D250" t="s">
        <v>168</v>
      </c>
      <c r="E250" s="33">
        <v>0.08</v>
      </c>
      <c r="F250" s="33">
        <v>0.05</v>
      </c>
      <c r="G250" s="33">
        <v>0.04</v>
      </c>
      <c r="H250" s="33">
        <v>0.01</v>
      </c>
      <c r="I250" s="33">
        <v>0.02</v>
      </c>
    </row>
    <row r="251" spans="2:9">
      <c r="B251" t="s">
        <v>10</v>
      </c>
      <c r="C251" s="3">
        <v>9</v>
      </c>
      <c r="D251" t="s">
        <v>169</v>
      </c>
      <c r="E251" s="33">
        <v>0.12</v>
      </c>
      <c r="F251" s="33">
        <v>7.0000000000000007E-2</v>
      </c>
      <c r="G251" s="33">
        <v>0.21</v>
      </c>
      <c r="H251" s="33">
        <v>0.06</v>
      </c>
      <c r="I251" s="33">
        <v>0.06</v>
      </c>
    </row>
    <row r="252" spans="2:9">
      <c r="B252" t="s">
        <v>74</v>
      </c>
      <c r="C252" s="3">
        <v>0</v>
      </c>
      <c r="D252" t="s">
        <v>160</v>
      </c>
      <c r="E252" s="33">
        <v>0</v>
      </c>
      <c r="F252" s="33">
        <v>0</v>
      </c>
      <c r="G252" s="33">
        <v>0.13</v>
      </c>
      <c r="H252" s="33">
        <v>0.33</v>
      </c>
      <c r="I252" s="33">
        <v>0.2</v>
      </c>
    </row>
    <row r="253" spans="2:9">
      <c r="B253" t="s">
        <v>74</v>
      </c>
      <c r="C253" s="3">
        <v>1</v>
      </c>
      <c r="D253" t="s">
        <v>161</v>
      </c>
      <c r="E253" s="33">
        <v>7.0000000000000007E-2</v>
      </c>
      <c r="F253" s="33">
        <v>0.04</v>
      </c>
      <c r="G253" s="33">
        <v>0.01</v>
      </c>
      <c r="H253" s="33">
        <v>0.05</v>
      </c>
      <c r="I253" s="33">
        <v>0.08</v>
      </c>
    </row>
    <row r="254" spans="2:9">
      <c r="B254" t="s">
        <v>74</v>
      </c>
      <c r="C254" s="3">
        <v>2</v>
      </c>
      <c r="D254" t="s">
        <v>162</v>
      </c>
      <c r="E254" s="33">
        <v>0.45</v>
      </c>
      <c r="F254" s="33">
        <v>0</v>
      </c>
      <c r="G254" s="33">
        <v>0.53</v>
      </c>
      <c r="H254" s="33">
        <v>0.2</v>
      </c>
      <c r="I254" s="33">
        <v>0</v>
      </c>
    </row>
    <row r="255" spans="2:9">
      <c r="B255" t="s">
        <v>74</v>
      </c>
      <c r="C255" s="3">
        <v>3</v>
      </c>
      <c r="D255" t="s">
        <v>163</v>
      </c>
      <c r="E255" s="33">
        <v>0.43</v>
      </c>
      <c r="F255" s="33">
        <v>0</v>
      </c>
      <c r="G255" s="33">
        <v>0</v>
      </c>
      <c r="H255" s="33">
        <v>0.41</v>
      </c>
      <c r="I255" s="33">
        <v>0.39</v>
      </c>
    </row>
    <row r="256" spans="2:9">
      <c r="B256" t="s">
        <v>74</v>
      </c>
      <c r="C256" s="3">
        <v>4</v>
      </c>
      <c r="D256" t="s">
        <v>164</v>
      </c>
      <c r="E256" s="33">
        <v>0.01</v>
      </c>
      <c r="F256" s="33">
        <v>0</v>
      </c>
      <c r="G256" s="33">
        <v>0</v>
      </c>
      <c r="H256" s="33">
        <v>0</v>
      </c>
      <c r="I256" s="33">
        <v>0.18</v>
      </c>
    </row>
    <row r="257" spans="2:9">
      <c r="B257" t="s">
        <v>74</v>
      </c>
      <c r="C257" s="3">
        <v>5</v>
      </c>
      <c r="D257" t="s">
        <v>165</v>
      </c>
      <c r="E257" s="33">
        <v>0.03</v>
      </c>
      <c r="F257" s="33">
        <v>0.13</v>
      </c>
      <c r="G257" s="33">
        <v>0.51</v>
      </c>
      <c r="H257" s="33">
        <v>7.0000000000000007E-2</v>
      </c>
      <c r="I257" s="33">
        <v>0.12</v>
      </c>
    </row>
    <row r="258" spans="2:9">
      <c r="B258" t="s">
        <v>74</v>
      </c>
      <c r="C258" s="3">
        <v>6</v>
      </c>
      <c r="D258" t="s">
        <v>166</v>
      </c>
      <c r="E258" s="33">
        <v>0.48</v>
      </c>
      <c r="F258" s="33">
        <v>0.47</v>
      </c>
      <c r="G258" s="33">
        <v>2.76</v>
      </c>
      <c r="H258" s="33">
        <v>0.31</v>
      </c>
      <c r="I258" s="33">
        <v>0.01</v>
      </c>
    </row>
    <row r="259" spans="2:9">
      <c r="B259" t="s">
        <v>74</v>
      </c>
      <c r="C259" s="3">
        <v>7</v>
      </c>
      <c r="D259" t="s">
        <v>167</v>
      </c>
      <c r="E259" s="33">
        <v>0</v>
      </c>
      <c r="F259" s="33">
        <v>0</v>
      </c>
      <c r="G259" s="33">
        <v>0</v>
      </c>
      <c r="H259" s="33">
        <v>0.01</v>
      </c>
      <c r="I259" s="33">
        <v>0</v>
      </c>
    </row>
    <row r="260" spans="2:9">
      <c r="B260" t="s">
        <v>74</v>
      </c>
      <c r="C260" s="3">
        <v>8</v>
      </c>
      <c r="D260" t="s">
        <v>168</v>
      </c>
      <c r="E260" s="33">
        <v>0</v>
      </c>
      <c r="F260" s="33">
        <v>0.19</v>
      </c>
      <c r="G260" s="33">
        <v>0</v>
      </c>
      <c r="H260" s="33">
        <v>0</v>
      </c>
      <c r="I260" s="33">
        <v>0</v>
      </c>
    </row>
    <row r="261" spans="2:9">
      <c r="B261" t="s">
        <v>74</v>
      </c>
      <c r="C261" s="3">
        <v>9</v>
      </c>
      <c r="D261" t="s">
        <v>169</v>
      </c>
      <c r="E261" s="33">
        <v>0.25</v>
      </c>
      <c r="F261" s="33">
        <v>0.09</v>
      </c>
      <c r="G261" s="33">
        <v>0.03</v>
      </c>
      <c r="H261" s="33">
        <v>0.01</v>
      </c>
      <c r="I261" s="33">
        <v>0.02</v>
      </c>
    </row>
    <row r="262" spans="2:9">
      <c r="B262" t="s">
        <v>14</v>
      </c>
      <c r="C262" s="3">
        <v>0</v>
      </c>
      <c r="D262" t="s">
        <v>160</v>
      </c>
      <c r="E262" s="33">
        <v>0.24</v>
      </c>
      <c r="F262" s="33">
        <v>0.43</v>
      </c>
      <c r="G262" s="33">
        <v>0.65</v>
      </c>
      <c r="H262" s="33">
        <v>0.09</v>
      </c>
      <c r="I262" s="33">
        <v>0.16</v>
      </c>
    </row>
    <row r="263" spans="2:9">
      <c r="B263" t="s">
        <v>14</v>
      </c>
      <c r="C263" s="3">
        <v>1</v>
      </c>
      <c r="D263" t="s">
        <v>161</v>
      </c>
      <c r="E263" s="33">
        <v>0</v>
      </c>
      <c r="F263" s="33">
        <v>0.02</v>
      </c>
      <c r="G263" s="33">
        <v>0.01</v>
      </c>
      <c r="H263" s="33">
        <v>0.03</v>
      </c>
      <c r="I263" s="33">
        <v>0.04</v>
      </c>
    </row>
    <row r="264" spans="2:9">
      <c r="B264" t="s">
        <v>14</v>
      </c>
      <c r="C264" s="3">
        <v>2</v>
      </c>
      <c r="D264" t="s">
        <v>162</v>
      </c>
      <c r="E264" s="33">
        <v>0.52</v>
      </c>
      <c r="F264" s="33">
        <v>0.13</v>
      </c>
      <c r="G264" s="33">
        <v>0.13</v>
      </c>
      <c r="H264" s="33">
        <v>0.13</v>
      </c>
      <c r="I264" s="33">
        <v>0.48</v>
      </c>
    </row>
    <row r="265" spans="2:9">
      <c r="B265" t="s">
        <v>14</v>
      </c>
      <c r="C265" s="3">
        <v>3</v>
      </c>
      <c r="D265" t="s">
        <v>163</v>
      </c>
      <c r="E265" s="33">
        <v>0.23</v>
      </c>
      <c r="F265" s="33">
        <v>0.41</v>
      </c>
      <c r="G265" s="33">
        <v>0.13</v>
      </c>
      <c r="H265" s="33">
        <v>7.0000000000000007E-2</v>
      </c>
      <c r="I265" s="33">
        <v>0.04</v>
      </c>
    </row>
    <row r="266" spans="2:9">
      <c r="B266" t="s">
        <v>14</v>
      </c>
      <c r="C266" s="3">
        <v>4</v>
      </c>
      <c r="D266" t="s">
        <v>164</v>
      </c>
      <c r="E266" s="33">
        <v>0.67</v>
      </c>
      <c r="F266" s="33">
        <v>0</v>
      </c>
      <c r="G266" s="33">
        <v>0</v>
      </c>
      <c r="H266" s="33">
        <v>0</v>
      </c>
      <c r="I266" s="33">
        <v>0.19</v>
      </c>
    </row>
    <row r="267" spans="2:9">
      <c r="B267" t="s">
        <v>14</v>
      </c>
      <c r="C267" s="3">
        <v>5</v>
      </c>
      <c r="D267" t="s">
        <v>165</v>
      </c>
      <c r="E267" s="33">
        <v>0.38</v>
      </c>
      <c r="F267" s="33">
        <v>0.59</v>
      </c>
      <c r="G267" s="33">
        <v>0.2</v>
      </c>
      <c r="H267" s="33">
        <v>0.56999999999999995</v>
      </c>
      <c r="I267" s="33">
        <v>0.2</v>
      </c>
    </row>
    <row r="268" spans="2:9">
      <c r="B268" t="s">
        <v>14</v>
      </c>
      <c r="C268" s="3">
        <v>6</v>
      </c>
      <c r="D268" t="s">
        <v>166</v>
      </c>
      <c r="E268" s="33">
        <v>0.59</v>
      </c>
      <c r="F268" s="33">
        <v>0.37</v>
      </c>
      <c r="G268" s="33">
        <v>0.33</v>
      </c>
      <c r="H268" s="33">
        <v>0.61</v>
      </c>
      <c r="I268" s="33">
        <v>0.14000000000000001</v>
      </c>
    </row>
    <row r="269" spans="2:9">
      <c r="B269" t="s">
        <v>14</v>
      </c>
      <c r="C269" s="3">
        <v>7</v>
      </c>
      <c r="D269" t="s">
        <v>167</v>
      </c>
      <c r="E269" s="33">
        <v>0</v>
      </c>
      <c r="F269" s="33">
        <v>0.01</v>
      </c>
      <c r="G269" s="33">
        <v>0</v>
      </c>
      <c r="H269" s="33">
        <v>0</v>
      </c>
      <c r="I269" s="33">
        <v>0</v>
      </c>
    </row>
    <row r="270" spans="2:9">
      <c r="B270" t="s">
        <v>14</v>
      </c>
      <c r="C270" s="3">
        <v>8</v>
      </c>
      <c r="D270" t="s">
        <v>168</v>
      </c>
      <c r="E270" s="33">
        <v>0.06</v>
      </c>
      <c r="F270" s="33">
        <v>0.01</v>
      </c>
      <c r="G270" s="33">
        <v>0.02</v>
      </c>
      <c r="H270" s="33">
        <v>0</v>
      </c>
      <c r="I270" s="33">
        <v>0</v>
      </c>
    </row>
    <row r="271" spans="2:9">
      <c r="B271" t="s">
        <v>14</v>
      </c>
      <c r="C271" s="3">
        <v>9</v>
      </c>
      <c r="D271" t="s">
        <v>169</v>
      </c>
      <c r="E271" s="33">
        <v>0.35</v>
      </c>
      <c r="F271" s="33">
        <v>0.24</v>
      </c>
      <c r="G271" s="33">
        <v>0.37</v>
      </c>
      <c r="H271" s="33">
        <v>0.23</v>
      </c>
      <c r="I271" s="33">
        <v>0.36</v>
      </c>
    </row>
    <row r="272" spans="2:9">
      <c r="B272" t="s">
        <v>75</v>
      </c>
      <c r="C272" s="3">
        <v>0</v>
      </c>
      <c r="D272" t="s">
        <v>160</v>
      </c>
      <c r="E272" s="33">
        <v>0.01</v>
      </c>
      <c r="F272" s="33">
        <v>0</v>
      </c>
      <c r="G272" s="33">
        <v>0</v>
      </c>
      <c r="H272" s="33">
        <v>0</v>
      </c>
      <c r="I272" s="33">
        <v>0.66</v>
      </c>
    </row>
    <row r="273" spans="2:9">
      <c r="B273" t="s">
        <v>75</v>
      </c>
      <c r="C273" s="3">
        <v>1</v>
      </c>
      <c r="D273" t="s">
        <v>161</v>
      </c>
      <c r="E273" s="33">
        <v>0.33</v>
      </c>
      <c r="F273" s="33">
        <v>0.22</v>
      </c>
      <c r="G273" s="33">
        <v>0.44</v>
      </c>
      <c r="H273" s="33">
        <v>0.77</v>
      </c>
      <c r="I273" s="33">
        <v>0.77</v>
      </c>
    </row>
    <row r="274" spans="2:9">
      <c r="B274" t="s">
        <v>75</v>
      </c>
      <c r="C274" s="3">
        <v>2</v>
      </c>
      <c r="D274" t="s">
        <v>162</v>
      </c>
      <c r="E274" s="33">
        <v>0</v>
      </c>
      <c r="F274" s="33">
        <v>1</v>
      </c>
      <c r="G274" s="33">
        <v>3.14</v>
      </c>
      <c r="H274" s="33">
        <v>2.14</v>
      </c>
      <c r="I274" s="33">
        <v>3.09</v>
      </c>
    </row>
    <row r="275" spans="2:9">
      <c r="B275" t="s">
        <v>75</v>
      </c>
      <c r="C275" s="3">
        <v>3</v>
      </c>
      <c r="D275" t="s">
        <v>163</v>
      </c>
      <c r="E275" s="33">
        <v>0</v>
      </c>
      <c r="F275" s="33">
        <v>0.01</v>
      </c>
      <c r="G275" s="33">
        <v>0</v>
      </c>
      <c r="H275" s="33">
        <v>0</v>
      </c>
      <c r="I275" s="33">
        <v>0</v>
      </c>
    </row>
    <row r="276" spans="2:9">
      <c r="B276" t="s">
        <v>75</v>
      </c>
      <c r="C276" s="3">
        <v>4</v>
      </c>
      <c r="D276" t="s">
        <v>164</v>
      </c>
      <c r="E276" s="33">
        <v>0</v>
      </c>
      <c r="F276" s="33">
        <v>0</v>
      </c>
      <c r="G276" s="33">
        <v>0</v>
      </c>
      <c r="H276" s="33">
        <v>0.08</v>
      </c>
      <c r="I276" s="33">
        <v>0</v>
      </c>
    </row>
    <row r="277" spans="2:9">
      <c r="B277" t="s">
        <v>75</v>
      </c>
      <c r="C277" s="3">
        <v>5</v>
      </c>
      <c r="D277" t="s">
        <v>165</v>
      </c>
      <c r="E277" s="33">
        <v>1.74</v>
      </c>
      <c r="F277" s="33">
        <v>0.78</v>
      </c>
      <c r="G277" s="33">
        <v>0.71</v>
      </c>
      <c r="H277" s="33">
        <v>1.05</v>
      </c>
      <c r="I277" s="33">
        <v>0.06</v>
      </c>
    </row>
    <row r="278" spans="2:9">
      <c r="B278" t="s">
        <v>75</v>
      </c>
      <c r="C278" s="3">
        <v>6</v>
      </c>
      <c r="D278" t="s">
        <v>166</v>
      </c>
      <c r="E278" s="33">
        <v>0</v>
      </c>
      <c r="F278" s="33">
        <v>0.01</v>
      </c>
      <c r="G278" s="33">
        <v>0</v>
      </c>
      <c r="H278" s="33">
        <v>0</v>
      </c>
      <c r="I278" s="33">
        <v>0</v>
      </c>
    </row>
    <row r="279" spans="2:9">
      <c r="B279" t="s">
        <v>75</v>
      </c>
      <c r="C279" s="3">
        <v>7</v>
      </c>
      <c r="D279" t="s">
        <v>167</v>
      </c>
      <c r="E279" s="33">
        <v>0</v>
      </c>
      <c r="F279" s="33">
        <v>0.03</v>
      </c>
      <c r="G279" s="33">
        <v>0</v>
      </c>
      <c r="H279" s="33">
        <v>0.03</v>
      </c>
      <c r="I279" s="33">
        <v>0</v>
      </c>
    </row>
    <row r="280" spans="2:9">
      <c r="B280" t="s">
        <v>75</v>
      </c>
      <c r="C280" s="3">
        <v>8</v>
      </c>
      <c r="D280" t="s">
        <v>168</v>
      </c>
      <c r="E280" s="33">
        <v>0</v>
      </c>
      <c r="F280" s="33">
        <v>0</v>
      </c>
      <c r="G280" s="33">
        <v>0</v>
      </c>
      <c r="H280" s="33">
        <v>0.13</v>
      </c>
      <c r="I280" s="33">
        <v>0.24</v>
      </c>
    </row>
    <row r="281" spans="2:9">
      <c r="B281" t="s">
        <v>75</v>
      </c>
      <c r="C281" s="3">
        <v>9</v>
      </c>
      <c r="D281" t="s">
        <v>169</v>
      </c>
      <c r="E281" s="33">
        <v>0.11</v>
      </c>
      <c r="F281" s="33">
        <v>0.18</v>
      </c>
      <c r="G281" s="33">
        <v>0.02</v>
      </c>
      <c r="H281" s="33">
        <v>0.04</v>
      </c>
      <c r="I281" s="33">
        <v>0.04</v>
      </c>
    </row>
    <row r="282" spans="2:9">
      <c r="B282" t="s">
        <v>62</v>
      </c>
      <c r="C282" s="3">
        <v>0</v>
      </c>
      <c r="D282" t="s">
        <v>160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</row>
    <row r="283" spans="2:9">
      <c r="B283" t="s">
        <v>62</v>
      </c>
      <c r="C283" s="3">
        <v>1</v>
      </c>
      <c r="D283" t="s">
        <v>161</v>
      </c>
      <c r="E283" s="33">
        <v>0.01</v>
      </c>
      <c r="F283" s="33">
        <v>7.0000000000000007E-2</v>
      </c>
      <c r="G283" s="33">
        <v>0.03</v>
      </c>
      <c r="H283" s="33">
        <v>0</v>
      </c>
      <c r="I283" s="33">
        <v>0</v>
      </c>
    </row>
    <row r="284" spans="2:9">
      <c r="B284" t="s">
        <v>62</v>
      </c>
      <c r="C284" s="3">
        <v>2</v>
      </c>
      <c r="D284" t="s">
        <v>162</v>
      </c>
      <c r="E284" s="33">
        <v>1.61</v>
      </c>
      <c r="F284" s="33">
        <v>0</v>
      </c>
      <c r="G284" s="33">
        <v>0.59</v>
      </c>
      <c r="H284" s="33">
        <v>1.01</v>
      </c>
      <c r="I284" s="33">
        <v>0</v>
      </c>
    </row>
    <row r="285" spans="2:9">
      <c r="B285" t="s">
        <v>62</v>
      </c>
      <c r="C285" s="3">
        <v>3</v>
      </c>
      <c r="D285" t="s">
        <v>163</v>
      </c>
      <c r="E285" s="33">
        <v>0</v>
      </c>
      <c r="F285" s="33">
        <v>0</v>
      </c>
      <c r="G285" s="33">
        <v>0</v>
      </c>
      <c r="H285" s="33">
        <v>0</v>
      </c>
      <c r="I285" s="33">
        <v>0</v>
      </c>
    </row>
    <row r="286" spans="2:9">
      <c r="B286" t="s">
        <v>62</v>
      </c>
      <c r="C286" s="3">
        <v>4</v>
      </c>
      <c r="D286" t="s">
        <v>164</v>
      </c>
      <c r="E286" s="33">
        <v>0</v>
      </c>
      <c r="F286" s="33">
        <v>0</v>
      </c>
      <c r="G286" s="33">
        <v>0.54</v>
      </c>
      <c r="H286" s="33">
        <v>0</v>
      </c>
      <c r="I286" s="33">
        <v>0</v>
      </c>
    </row>
    <row r="287" spans="2:9">
      <c r="B287" t="s">
        <v>62</v>
      </c>
      <c r="C287" s="3">
        <v>5</v>
      </c>
      <c r="D287" t="s">
        <v>165</v>
      </c>
      <c r="E287" s="33">
        <v>0</v>
      </c>
      <c r="F287" s="33">
        <v>0.02</v>
      </c>
      <c r="G287" s="33">
        <v>0</v>
      </c>
      <c r="H287" s="33">
        <v>0.27</v>
      </c>
      <c r="I287" s="33">
        <v>0</v>
      </c>
    </row>
    <row r="288" spans="2:9">
      <c r="B288" t="s">
        <v>62</v>
      </c>
      <c r="C288" s="3">
        <v>6</v>
      </c>
      <c r="D288" t="s">
        <v>166</v>
      </c>
      <c r="E288" s="33">
        <v>0</v>
      </c>
      <c r="F288" s="33">
        <v>0</v>
      </c>
      <c r="G288" s="33">
        <v>0.52</v>
      </c>
      <c r="H288" s="33">
        <v>0.54</v>
      </c>
      <c r="I288" s="33">
        <v>0</v>
      </c>
    </row>
    <row r="289" spans="2:9">
      <c r="B289" t="s">
        <v>62</v>
      </c>
      <c r="C289" s="3">
        <v>7</v>
      </c>
      <c r="D289" t="s">
        <v>167</v>
      </c>
      <c r="E289" s="33">
        <v>0</v>
      </c>
      <c r="F289" s="33">
        <v>0</v>
      </c>
      <c r="G289" s="33">
        <v>0</v>
      </c>
      <c r="H289" s="33">
        <v>0</v>
      </c>
      <c r="I289" s="33">
        <v>0</v>
      </c>
    </row>
    <row r="290" spans="2:9">
      <c r="B290" t="s">
        <v>62</v>
      </c>
      <c r="C290" s="3">
        <v>8</v>
      </c>
      <c r="D290" t="s">
        <v>168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</row>
    <row r="291" spans="2:9">
      <c r="B291" t="s">
        <v>62</v>
      </c>
      <c r="C291" s="3">
        <v>9</v>
      </c>
      <c r="D291" t="s">
        <v>169</v>
      </c>
      <c r="E291" s="33">
        <v>0</v>
      </c>
      <c r="F291" s="33">
        <v>0</v>
      </c>
      <c r="G291" s="33">
        <v>0.01</v>
      </c>
      <c r="H291" s="33">
        <v>0.01</v>
      </c>
      <c r="I291" s="33">
        <v>0</v>
      </c>
    </row>
    <row r="292" spans="2:9">
      <c r="B292" t="s">
        <v>61</v>
      </c>
      <c r="C292" s="3">
        <v>0</v>
      </c>
      <c r="D292" t="s">
        <v>160</v>
      </c>
      <c r="E292" s="33">
        <v>0</v>
      </c>
      <c r="F292" s="33">
        <v>0</v>
      </c>
      <c r="G292" s="33">
        <v>0</v>
      </c>
      <c r="H292" s="33">
        <v>0</v>
      </c>
      <c r="I292" s="33">
        <v>0</v>
      </c>
    </row>
    <row r="293" spans="2:9">
      <c r="B293" t="s">
        <v>61</v>
      </c>
      <c r="C293" s="3">
        <v>1</v>
      </c>
      <c r="D293" t="s">
        <v>161</v>
      </c>
      <c r="E293" s="33">
        <v>1.25</v>
      </c>
      <c r="F293" s="33">
        <v>0.74</v>
      </c>
      <c r="G293" s="33">
        <v>0.23</v>
      </c>
      <c r="H293" s="33">
        <v>0.93</v>
      </c>
      <c r="I293" s="33">
        <v>0.67</v>
      </c>
    </row>
    <row r="294" spans="2:9">
      <c r="B294" t="s">
        <v>61</v>
      </c>
      <c r="C294" s="3">
        <v>2</v>
      </c>
      <c r="D294" t="s">
        <v>162</v>
      </c>
      <c r="E294" s="33">
        <v>0.45</v>
      </c>
      <c r="F294" s="33">
        <v>0.22</v>
      </c>
      <c r="G294" s="33">
        <v>0.48</v>
      </c>
      <c r="H294" s="33">
        <v>3.66</v>
      </c>
      <c r="I294" s="33">
        <v>0.74</v>
      </c>
    </row>
    <row r="295" spans="2:9">
      <c r="B295" t="s">
        <v>61</v>
      </c>
      <c r="C295" s="3">
        <v>3</v>
      </c>
      <c r="D295" t="s">
        <v>163</v>
      </c>
      <c r="E295" s="33">
        <v>0.06</v>
      </c>
      <c r="F295" s="33">
        <v>0</v>
      </c>
      <c r="G295" s="33">
        <v>0</v>
      </c>
      <c r="H295" s="33">
        <v>0</v>
      </c>
      <c r="I295" s="33">
        <v>0</v>
      </c>
    </row>
    <row r="296" spans="2:9">
      <c r="B296" t="s">
        <v>61</v>
      </c>
      <c r="C296" s="3">
        <v>4</v>
      </c>
      <c r="D296" t="s">
        <v>164</v>
      </c>
      <c r="E296" s="33">
        <v>0.01</v>
      </c>
      <c r="F296" s="33">
        <v>0</v>
      </c>
      <c r="G296" s="33">
        <v>0</v>
      </c>
      <c r="H296" s="33">
        <v>0</v>
      </c>
      <c r="I296" s="33">
        <v>0</v>
      </c>
    </row>
    <row r="297" spans="2:9">
      <c r="B297" t="s">
        <v>61</v>
      </c>
      <c r="C297" s="3">
        <v>5</v>
      </c>
      <c r="D297" t="s">
        <v>165</v>
      </c>
      <c r="E297" s="33">
        <v>0.47</v>
      </c>
      <c r="F297" s="33">
        <v>0.5</v>
      </c>
      <c r="G297" s="33">
        <v>0</v>
      </c>
      <c r="H297" s="33">
        <v>0.54</v>
      </c>
      <c r="I297" s="33">
        <v>0.02</v>
      </c>
    </row>
    <row r="298" spans="2:9">
      <c r="B298" t="s">
        <v>61</v>
      </c>
      <c r="C298" s="3">
        <v>6</v>
      </c>
      <c r="D298" t="s">
        <v>166</v>
      </c>
      <c r="E298" s="33">
        <v>0.28999999999999998</v>
      </c>
      <c r="F298" s="33">
        <v>1.1200000000000001</v>
      </c>
      <c r="G298" s="33">
        <v>0.43</v>
      </c>
      <c r="H298" s="33">
        <v>0.2</v>
      </c>
      <c r="I298" s="33">
        <v>0</v>
      </c>
    </row>
    <row r="299" spans="2:9">
      <c r="B299" t="s">
        <v>61</v>
      </c>
      <c r="C299" s="3">
        <v>7</v>
      </c>
      <c r="D299" t="s">
        <v>167</v>
      </c>
      <c r="E299" s="33">
        <v>0</v>
      </c>
      <c r="F299" s="33">
        <v>0</v>
      </c>
      <c r="G299" s="33">
        <v>0</v>
      </c>
      <c r="H299" s="33">
        <v>0</v>
      </c>
      <c r="I299" s="33">
        <v>0.74</v>
      </c>
    </row>
    <row r="300" spans="2:9">
      <c r="B300" t="s">
        <v>61</v>
      </c>
      <c r="C300" s="3">
        <v>8</v>
      </c>
      <c r="D300" t="s">
        <v>168</v>
      </c>
      <c r="E300" s="33">
        <v>0</v>
      </c>
      <c r="F300" s="33">
        <v>0</v>
      </c>
      <c r="G300" s="33">
        <v>0</v>
      </c>
      <c r="H300" s="33">
        <v>0</v>
      </c>
      <c r="I300" s="33">
        <v>0</v>
      </c>
    </row>
    <row r="301" spans="2:9">
      <c r="B301" t="s">
        <v>61</v>
      </c>
      <c r="C301" s="3">
        <v>9</v>
      </c>
      <c r="D301" t="s">
        <v>169</v>
      </c>
      <c r="E301" s="33">
        <v>0.02</v>
      </c>
      <c r="F301" s="33">
        <v>0.28999999999999998</v>
      </c>
      <c r="G301" s="33">
        <v>0.01</v>
      </c>
      <c r="H301" s="33">
        <v>0.25</v>
      </c>
      <c r="I301" s="33">
        <v>0.1</v>
      </c>
    </row>
    <row r="302" spans="2:9">
      <c r="B302" t="s">
        <v>79</v>
      </c>
      <c r="C302" s="3">
        <v>0</v>
      </c>
      <c r="D302" t="s">
        <v>160</v>
      </c>
      <c r="E302" s="33">
        <v>0.38</v>
      </c>
      <c r="F302" s="33">
        <v>0.4</v>
      </c>
      <c r="G302" s="33">
        <v>0.31</v>
      </c>
      <c r="H302" s="33">
        <v>0.37</v>
      </c>
      <c r="I302" s="33">
        <v>0.4</v>
      </c>
    </row>
    <row r="303" spans="2:9">
      <c r="B303" t="s">
        <v>79</v>
      </c>
      <c r="C303" s="3">
        <v>1</v>
      </c>
      <c r="D303" t="s">
        <v>161</v>
      </c>
      <c r="E303" s="33">
        <v>0.39</v>
      </c>
      <c r="F303" s="33">
        <v>0.42</v>
      </c>
      <c r="G303" s="33">
        <v>0.44</v>
      </c>
      <c r="H303" s="33">
        <v>0.42</v>
      </c>
      <c r="I303" s="33">
        <v>0.4</v>
      </c>
    </row>
    <row r="304" spans="2:9">
      <c r="B304" t="s">
        <v>79</v>
      </c>
      <c r="C304" s="3">
        <v>2</v>
      </c>
      <c r="D304" t="s">
        <v>162</v>
      </c>
      <c r="E304" s="33">
        <v>0.68</v>
      </c>
      <c r="F304" s="33">
        <v>0.61</v>
      </c>
      <c r="G304" s="33">
        <v>0.68</v>
      </c>
      <c r="H304" s="33">
        <v>0.88</v>
      </c>
      <c r="I304" s="33">
        <v>0.56000000000000005</v>
      </c>
    </row>
    <row r="305" spans="2:9">
      <c r="B305" t="s">
        <v>79</v>
      </c>
      <c r="C305" s="3">
        <v>3</v>
      </c>
      <c r="D305" t="s">
        <v>163</v>
      </c>
      <c r="E305" s="33">
        <v>0.85</v>
      </c>
      <c r="F305" s="33">
        <v>0.85</v>
      </c>
      <c r="G305" s="33">
        <v>0.64</v>
      </c>
      <c r="H305" s="33">
        <v>1.07</v>
      </c>
      <c r="I305" s="33">
        <v>0.85</v>
      </c>
    </row>
    <row r="306" spans="2:9">
      <c r="B306" t="s">
        <v>79</v>
      </c>
      <c r="C306" s="3">
        <v>4</v>
      </c>
      <c r="D306" t="s">
        <v>164</v>
      </c>
      <c r="E306" s="33">
        <v>0</v>
      </c>
      <c r="F306" s="33">
        <v>0.01</v>
      </c>
      <c r="G306" s="33">
        <v>0.01</v>
      </c>
      <c r="H306" s="33">
        <v>0</v>
      </c>
      <c r="I306" s="33">
        <v>0</v>
      </c>
    </row>
    <row r="307" spans="2:9">
      <c r="B307" t="s">
        <v>79</v>
      </c>
      <c r="C307" s="3">
        <v>5</v>
      </c>
      <c r="D307" t="s">
        <v>165</v>
      </c>
      <c r="E307" s="33">
        <v>1.04</v>
      </c>
      <c r="F307" s="33">
        <v>1.04</v>
      </c>
      <c r="G307" s="33">
        <v>1.05</v>
      </c>
      <c r="H307" s="33">
        <v>1.21</v>
      </c>
      <c r="I307" s="33">
        <v>0.95</v>
      </c>
    </row>
    <row r="308" spans="2:9">
      <c r="B308" t="s">
        <v>79</v>
      </c>
      <c r="C308" s="3">
        <v>6</v>
      </c>
      <c r="D308" t="s">
        <v>166</v>
      </c>
      <c r="E308" s="33">
        <v>0</v>
      </c>
      <c r="F308" s="33">
        <v>0.01</v>
      </c>
      <c r="G308" s="33">
        <v>0.02</v>
      </c>
      <c r="H308" s="33">
        <v>0.01</v>
      </c>
      <c r="I308" s="33">
        <v>0.01</v>
      </c>
    </row>
    <row r="309" spans="2:9">
      <c r="B309" t="s">
        <v>79</v>
      </c>
      <c r="C309" s="3">
        <v>7</v>
      </c>
      <c r="D309" t="s">
        <v>167</v>
      </c>
      <c r="E309" s="33">
        <v>0</v>
      </c>
      <c r="F309" s="33">
        <v>0</v>
      </c>
      <c r="G309" s="33">
        <v>0</v>
      </c>
      <c r="H309" s="33">
        <v>0.01</v>
      </c>
      <c r="I309" s="33">
        <v>0.02</v>
      </c>
    </row>
    <row r="310" spans="2:9">
      <c r="B310" t="s">
        <v>79</v>
      </c>
      <c r="C310" s="3">
        <v>8</v>
      </c>
      <c r="D310" t="s">
        <v>168</v>
      </c>
      <c r="E310" s="33">
        <v>0.11</v>
      </c>
      <c r="F310" s="33">
        <v>0.11</v>
      </c>
      <c r="G310" s="33">
        <v>0.09</v>
      </c>
      <c r="H310" s="33">
        <v>0.09</v>
      </c>
      <c r="I310" s="33">
        <v>0.05</v>
      </c>
    </row>
    <row r="311" spans="2:9">
      <c r="B311" t="s">
        <v>79</v>
      </c>
      <c r="C311" s="3">
        <v>9</v>
      </c>
      <c r="D311" t="s">
        <v>169</v>
      </c>
      <c r="E311" s="33">
        <v>0.17</v>
      </c>
      <c r="F311" s="33">
        <v>0.19</v>
      </c>
      <c r="G311" s="33">
        <v>0.18</v>
      </c>
      <c r="H311" s="33">
        <v>0.2</v>
      </c>
      <c r="I311" s="33">
        <v>0.22</v>
      </c>
    </row>
    <row r="312" spans="2:9">
      <c r="B312" t="s">
        <v>78</v>
      </c>
      <c r="C312" s="3">
        <v>0</v>
      </c>
      <c r="D312" t="s">
        <v>160</v>
      </c>
      <c r="E312" s="33">
        <v>0.03</v>
      </c>
      <c r="F312" s="33">
        <v>0.1</v>
      </c>
      <c r="G312" s="33">
        <v>0.09</v>
      </c>
      <c r="H312" s="33">
        <v>0.13</v>
      </c>
      <c r="I312" s="33">
        <v>0.05</v>
      </c>
    </row>
    <row r="313" spans="2:9">
      <c r="B313" t="s">
        <v>78</v>
      </c>
      <c r="C313" s="3">
        <v>1</v>
      </c>
      <c r="D313" t="s">
        <v>161</v>
      </c>
      <c r="E313" s="33">
        <v>0.05</v>
      </c>
      <c r="F313" s="33">
        <v>7.0000000000000007E-2</v>
      </c>
      <c r="G313" s="33">
        <v>0.04</v>
      </c>
      <c r="H313" s="33">
        <v>0.06</v>
      </c>
      <c r="I313" s="33">
        <v>0.06</v>
      </c>
    </row>
    <row r="314" spans="2:9">
      <c r="B314" t="s">
        <v>78</v>
      </c>
      <c r="C314" s="3">
        <v>2</v>
      </c>
      <c r="D314" t="s">
        <v>162</v>
      </c>
      <c r="E314" s="33">
        <v>0.33</v>
      </c>
      <c r="F314" s="33">
        <v>0.22</v>
      </c>
      <c r="G314" s="33">
        <v>0.25</v>
      </c>
      <c r="H314" s="33">
        <v>0.84</v>
      </c>
      <c r="I314" s="33">
        <v>0.2</v>
      </c>
    </row>
    <row r="315" spans="2:9">
      <c r="B315" t="s">
        <v>78</v>
      </c>
      <c r="C315" s="3">
        <v>3</v>
      </c>
      <c r="D315" t="s">
        <v>163</v>
      </c>
      <c r="E315" s="33">
        <v>0.06</v>
      </c>
      <c r="F315" s="33">
        <v>0.05</v>
      </c>
      <c r="G315" s="33">
        <v>0.14000000000000001</v>
      </c>
      <c r="H315" s="33">
        <v>0.17</v>
      </c>
      <c r="I315" s="33">
        <v>0.12</v>
      </c>
    </row>
    <row r="316" spans="2:9">
      <c r="B316" t="s">
        <v>78</v>
      </c>
      <c r="C316" s="3">
        <v>4</v>
      </c>
      <c r="D316" t="s">
        <v>164</v>
      </c>
      <c r="E316" s="33">
        <v>0.06</v>
      </c>
      <c r="F316" s="33">
        <v>0.04</v>
      </c>
      <c r="G316" s="33">
        <v>0.08</v>
      </c>
      <c r="H316" s="33">
        <v>7.0000000000000007E-2</v>
      </c>
      <c r="I316" s="33">
        <v>0.05</v>
      </c>
    </row>
    <row r="317" spans="2:9">
      <c r="B317" t="s">
        <v>78</v>
      </c>
      <c r="C317" s="3">
        <v>5</v>
      </c>
      <c r="D317" t="s">
        <v>165</v>
      </c>
      <c r="E317" s="33">
        <v>0.19</v>
      </c>
      <c r="F317" s="33">
        <v>0.34</v>
      </c>
      <c r="G317" s="33">
        <v>0.19</v>
      </c>
      <c r="H317" s="33">
        <v>0.27</v>
      </c>
      <c r="I317" s="33">
        <v>0.19</v>
      </c>
    </row>
    <row r="318" spans="2:9">
      <c r="B318" t="s">
        <v>78</v>
      </c>
      <c r="C318" s="3">
        <v>6</v>
      </c>
      <c r="D318" t="s">
        <v>166</v>
      </c>
      <c r="E318" s="33">
        <v>0.03</v>
      </c>
      <c r="F318" s="33">
        <v>0</v>
      </c>
      <c r="G318" s="33">
        <v>0.01</v>
      </c>
      <c r="H318" s="33">
        <v>0.34</v>
      </c>
      <c r="I318" s="33">
        <v>0.08</v>
      </c>
    </row>
    <row r="319" spans="2:9">
      <c r="B319" t="s">
        <v>78</v>
      </c>
      <c r="C319" s="3">
        <v>7</v>
      </c>
      <c r="D319" t="s">
        <v>167</v>
      </c>
      <c r="E319" s="33">
        <v>0.03</v>
      </c>
      <c r="F319" s="33">
        <v>0</v>
      </c>
      <c r="G319" s="33">
        <v>0.01</v>
      </c>
      <c r="H319" s="33">
        <v>0</v>
      </c>
      <c r="I319" s="33">
        <v>0.04</v>
      </c>
    </row>
    <row r="320" spans="2:9">
      <c r="B320" t="s">
        <v>78</v>
      </c>
      <c r="C320" s="3">
        <v>8</v>
      </c>
      <c r="D320" t="s">
        <v>168</v>
      </c>
      <c r="E320" s="33">
        <v>0.05</v>
      </c>
      <c r="F320" s="33">
        <v>0.02</v>
      </c>
      <c r="G320" s="33">
        <v>0.1</v>
      </c>
      <c r="H320" s="33">
        <v>0.06</v>
      </c>
      <c r="I320" s="33">
        <v>0.12</v>
      </c>
    </row>
    <row r="321" spans="2:9">
      <c r="B321" t="s">
        <v>78</v>
      </c>
      <c r="C321" s="3">
        <v>9</v>
      </c>
      <c r="D321" t="s">
        <v>169</v>
      </c>
      <c r="E321" s="33">
        <v>0.15</v>
      </c>
      <c r="F321" s="33">
        <v>0.16</v>
      </c>
      <c r="G321" s="33">
        <v>0.17</v>
      </c>
      <c r="H321" s="33">
        <v>0.1</v>
      </c>
      <c r="I321" s="33">
        <v>0.11</v>
      </c>
    </row>
    <row r="322" spans="2:9">
      <c r="B322" t="s">
        <v>0</v>
      </c>
      <c r="C322" s="3">
        <v>0</v>
      </c>
      <c r="D322" t="s">
        <v>160</v>
      </c>
      <c r="E322" s="33">
        <v>0.13</v>
      </c>
      <c r="F322" s="33">
        <v>0.45</v>
      </c>
      <c r="G322" s="33">
        <v>0.19</v>
      </c>
      <c r="H322" s="33">
        <v>0.22</v>
      </c>
      <c r="I322" s="33">
        <v>0</v>
      </c>
    </row>
    <row r="323" spans="2:9">
      <c r="B323" t="s">
        <v>0</v>
      </c>
      <c r="C323" s="3">
        <v>1</v>
      </c>
      <c r="D323" t="s">
        <v>161</v>
      </c>
      <c r="E323" s="33">
        <v>0.03</v>
      </c>
      <c r="F323" s="33">
        <v>0.02</v>
      </c>
      <c r="G323" s="33">
        <v>0.02</v>
      </c>
      <c r="H323" s="33">
        <v>0</v>
      </c>
      <c r="I323" s="33">
        <v>0</v>
      </c>
    </row>
    <row r="324" spans="2:9">
      <c r="B324" t="s">
        <v>0</v>
      </c>
      <c r="C324" s="3">
        <v>2</v>
      </c>
      <c r="D324" t="s">
        <v>162</v>
      </c>
      <c r="E324" s="33">
        <v>0</v>
      </c>
      <c r="F324" s="33">
        <v>0.19</v>
      </c>
      <c r="G324" s="33">
        <v>0.02</v>
      </c>
      <c r="H324" s="33">
        <v>0.08</v>
      </c>
      <c r="I324" s="33">
        <v>0</v>
      </c>
    </row>
    <row r="325" spans="2:9">
      <c r="B325" t="s">
        <v>0</v>
      </c>
      <c r="C325" s="3">
        <v>3</v>
      </c>
      <c r="D325" t="s">
        <v>163</v>
      </c>
      <c r="E325" s="33">
        <v>0.02</v>
      </c>
      <c r="F325" s="33">
        <v>0.22</v>
      </c>
      <c r="G325" s="33">
        <v>7.0000000000000007E-2</v>
      </c>
      <c r="H325" s="33">
        <v>0.06</v>
      </c>
      <c r="I325" s="33">
        <v>0.02</v>
      </c>
    </row>
    <row r="326" spans="2:9">
      <c r="B326" t="s">
        <v>0</v>
      </c>
      <c r="C326" s="3">
        <v>4</v>
      </c>
      <c r="D326" t="s">
        <v>164</v>
      </c>
      <c r="E326" s="33">
        <v>0</v>
      </c>
      <c r="F326" s="33">
        <v>0.49</v>
      </c>
      <c r="G326" s="33">
        <v>0</v>
      </c>
      <c r="H326" s="33">
        <v>0</v>
      </c>
      <c r="I326" s="33">
        <v>0.01</v>
      </c>
    </row>
    <row r="327" spans="2:9">
      <c r="B327" t="s">
        <v>0</v>
      </c>
      <c r="C327" s="3">
        <v>5</v>
      </c>
      <c r="D327" t="s">
        <v>165</v>
      </c>
      <c r="E327" s="33">
        <v>0.18</v>
      </c>
      <c r="F327" s="33">
        <v>0.14000000000000001</v>
      </c>
      <c r="G327" s="33">
        <v>0.12</v>
      </c>
      <c r="H327" s="33">
        <v>0.17</v>
      </c>
      <c r="I327" s="33">
        <v>0.16</v>
      </c>
    </row>
    <row r="328" spans="2:9">
      <c r="B328" t="s">
        <v>0</v>
      </c>
      <c r="C328" s="3">
        <v>6</v>
      </c>
      <c r="D328" t="s">
        <v>166</v>
      </c>
      <c r="E328" s="33">
        <v>0.64</v>
      </c>
      <c r="F328" s="33">
        <v>0.69</v>
      </c>
      <c r="G328" s="33">
        <v>0.05</v>
      </c>
      <c r="H328" s="33">
        <v>0.68</v>
      </c>
      <c r="I328" s="33">
        <v>0.31</v>
      </c>
    </row>
    <row r="329" spans="2:9">
      <c r="B329" t="s">
        <v>0</v>
      </c>
      <c r="C329" s="3">
        <v>7</v>
      </c>
      <c r="D329" t="s">
        <v>167</v>
      </c>
      <c r="E329" s="33">
        <v>0</v>
      </c>
      <c r="F329" s="33">
        <v>0</v>
      </c>
      <c r="G329" s="33">
        <v>0</v>
      </c>
      <c r="H329" s="33">
        <v>0</v>
      </c>
      <c r="I329" s="33">
        <v>0</v>
      </c>
    </row>
    <row r="330" spans="2:9">
      <c r="B330" t="s">
        <v>0</v>
      </c>
      <c r="C330" s="3">
        <v>8</v>
      </c>
      <c r="D330" t="s">
        <v>168</v>
      </c>
      <c r="E330" s="33">
        <v>0</v>
      </c>
      <c r="F330" s="33">
        <v>0.03</v>
      </c>
      <c r="G330" s="33">
        <v>0.03</v>
      </c>
      <c r="H330" s="33">
        <v>0.11</v>
      </c>
      <c r="I330" s="33">
        <v>0.55000000000000004</v>
      </c>
    </row>
    <row r="331" spans="2:9">
      <c r="B331" t="s">
        <v>0</v>
      </c>
      <c r="C331" s="3">
        <v>9</v>
      </c>
      <c r="D331" t="s">
        <v>169</v>
      </c>
      <c r="E331" s="33">
        <v>0.37</v>
      </c>
      <c r="F331" s="33">
        <v>0.01</v>
      </c>
      <c r="G331" s="33">
        <v>0.13</v>
      </c>
      <c r="H331" s="33">
        <v>0.03</v>
      </c>
      <c r="I331" s="33">
        <v>0.01</v>
      </c>
    </row>
    <row r="332" spans="2:9">
      <c r="B332" t="s">
        <v>11</v>
      </c>
      <c r="C332" s="3">
        <v>0</v>
      </c>
      <c r="D332" t="s">
        <v>160</v>
      </c>
      <c r="E332" s="33">
        <v>0.73</v>
      </c>
      <c r="F332" s="33">
        <v>0.01</v>
      </c>
      <c r="G332" s="33">
        <v>0.38</v>
      </c>
      <c r="H332" s="33">
        <v>0.02</v>
      </c>
      <c r="I332" s="33">
        <v>0.06</v>
      </c>
    </row>
    <row r="333" spans="2:9">
      <c r="B333" t="s">
        <v>11</v>
      </c>
      <c r="C333" s="3">
        <v>1</v>
      </c>
      <c r="D333" t="s">
        <v>161</v>
      </c>
      <c r="E333" s="33">
        <v>0.11</v>
      </c>
      <c r="F333" s="33">
        <v>0.18</v>
      </c>
      <c r="G333" s="33">
        <v>0.08</v>
      </c>
      <c r="H333" s="33">
        <v>0.23</v>
      </c>
      <c r="I333" s="33">
        <v>0.22</v>
      </c>
    </row>
    <row r="334" spans="2:9">
      <c r="B334" t="s">
        <v>11</v>
      </c>
      <c r="C334" s="3">
        <v>2</v>
      </c>
      <c r="D334" t="s">
        <v>162</v>
      </c>
      <c r="E334" s="33">
        <v>0.08</v>
      </c>
      <c r="F334" s="33">
        <v>0.02</v>
      </c>
      <c r="G334" s="33">
        <v>0</v>
      </c>
      <c r="H334" s="33">
        <v>0.52</v>
      </c>
      <c r="I334" s="33">
        <v>0.86</v>
      </c>
    </row>
    <row r="335" spans="2:9">
      <c r="B335" t="s">
        <v>11</v>
      </c>
      <c r="C335" s="3">
        <v>3</v>
      </c>
      <c r="D335" t="s">
        <v>163</v>
      </c>
      <c r="E335" s="33">
        <v>0.08</v>
      </c>
      <c r="F335" s="33">
        <v>0.13</v>
      </c>
      <c r="G335" s="33">
        <v>0.05</v>
      </c>
      <c r="H335" s="33">
        <v>0.3</v>
      </c>
      <c r="I335" s="33">
        <v>0.05</v>
      </c>
    </row>
    <row r="336" spans="2:9">
      <c r="B336" t="s">
        <v>11</v>
      </c>
      <c r="C336" s="3">
        <v>4</v>
      </c>
      <c r="D336" t="s">
        <v>164</v>
      </c>
      <c r="E336" s="33">
        <v>0.02</v>
      </c>
      <c r="F336" s="33">
        <v>0</v>
      </c>
      <c r="G336" s="33">
        <v>0</v>
      </c>
      <c r="H336" s="33">
        <v>0</v>
      </c>
      <c r="I336" s="33">
        <v>0</v>
      </c>
    </row>
    <row r="337" spans="2:9">
      <c r="B337" t="s">
        <v>11</v>
      </c>
      <c r="C337" s="3">
        <v>5</v>
      </c>
      <c r="D337" t="s">
        <v>165</v>
      </c>
      <c r="E337" s="33">
        <v>0.28999999999999998</v>
      </c>
      <c r="F337" s="33">
        <v>0.28999999999999998</v>
      </c>
      <c r="G337" s="33">
        <v>0.1</v>
      </c>
      <c r="H337" s="33">
        <v>0.18</v>
      </c>
      <c r="I337" s="33">
        <v>0.17</v>
      </c>
    </row>
    <row r="338" spans="2:9">
      <c r="B338" t="s">
        <v>11</v>
      </c>
      <c r="C338" s="3">
        <v>6</v>
      </c>
      <c r="D338" t="s">
        <v>166</v>
      </c>
      <c r="E338" s="33">
        <v>0</v>
      </c>
      <c r="F338" s="33">
        <v>0.12</v>
      </c>
      <c r="G338" s="33">
        <v>0.28000000000000003</v>
      </c>
      <c r="H338" s="33">
        <v>0.21</v>
      </c>
      <c r="I338" s="33">
        <v>0.06</v>
      </c>
    </row>
    <row r="339" spans="2:9">
      <c r="B339" t="s">
        <v>11</v>
      </c>
      <c r="C339" s="3">
        <v>7</v>
      </c>
      <c r="D339" t="s">
        <v>167</v>
      </c>
      <c r="E339" s="33">
        <v>0</v>
      </c>
      <c r="F339" s="33">
        <v>0</v>
      </c>
      <c r="G339" s="33">
        <v>0</v>
      </c>
      <c r="H339" s="33">
        <v>0</v>
      </c>
      <c r="I339" s="33">
        <v>0</v>
      </c>
    </row>
    <row r="340" spans="2:9">
      <c r="B340" t="s">
        <v>11</v>
      </c>
      <c r="C340" s="3">
        <v>8</v>
      </c>
      <c r="D340" t="s">
        <v>168</v>
      </c>
      <c r="E340" s="33">
        <v>0.28999999999999998</v>
      </c>
      <c r="F340" s="33">
        <v>0.11</v>
      </c>
      <c r="G340" s="33">
        <v>0.01</v>
      </c>
      <c r="H340" s="33">
        <v>0</v>
      </c>
      <c r="I340" s="33">
        <v>0</v>
      </c>
    </row>
    <row r="341" spans="2:9">
      <c r="B341" t="s">
        <v>11</v>
      </c>
      <c r="C341" s="3">
        <v>9</v>
      </c>
      <c r="D341" t="s">
        <v>169</v>
      </c>
      <c r="E341" s="33">
        <v>0.6</v>
      </c>
      <c r="F341" s="33">
        <v>0.04</v>
      </c>
      <c r="G341" s="33">
        <v>0.06</v>
      </c>
      <c r="H341" s="33">
        <v>7.0000000000000007E-2</v>
      </c>
      <c r="I341" s="33">
        <v>0.51</v>
      </c>
    </row>
    <row r="342" spans="2:9">
      <c r="B342" t="s">
        <v>32</v>
      </c>
      <c r="C342" s="3">
        <v>0</v>
      </c>
      <c r="D342" t="s">
        <v>160</v>
      </c>
      <c r="E342" s="33">
        <v>0.12</v>
      </c>
      <c r="F342" s="33">
        <v>0.08</v>
      </c>
      <c r="G342" s="33">
        <v>0.05</v>
      </c>
      <c r="H342" s="33">
        <v>0.12</v>
      </c>
      <c r="I342" s="33">
        <v>0.09</v>
      </c>
    </row>
    <row r="343" spans="2:9">
      <c r="B343" t="s">
        <v>32</v>
      </c>
      <c r="C343" s="3">
        <v>1</v>
      </c>
      <c r="D343" t="s">
        <v>161</v>
      </c>
      <c r="E343" s="33">
        <v>0.09</v>
      </c>
      <c r="F343" s="33">
        <v>0.14000000000000001</v>
      </c>
      <c r="G343" s="33">
        <v>0.12</v>
      </c>
      <c r="H343" s="33">
        <v>0.06</v>
      </c>
      <c r="I343" s="33">
        <v>0.09</v>
      </c>
    </row>
    <row r="344" spans="2:9">
      <c r="B344" t="s">
        <v>32</v>
      </c>
      <c r="C344" s="3">
        <v>2</v>
      </c>
      <c r="D344" t="s">
        <v>162</v>
      </c>
      <c r="E344" s="33">
        <v>0</v>
      </c>
      <c r="F344" s="33">
        <v>0</v>
      </c>
      <c r="G344" s="33">
        <v>0.01</v>
      </c>
      <c r="H344" s="33">
        <v>7.0000000000000007E-2</v>
      </c>
      <c r="I344" s="33">
        <v>0</v>
      </c>
    </row>
    <row r="345" spans="2:9">
      <c r="B345" t="s">
        <v>32</v>
      </c>
      <c r="C345" s="3">
        <v>3</v>
      </c>
      <c r="D345" t="s">
        <v>163</v>
      </c>
      <c r="E345" s="33">
        <v>0.18</v>
      </c>
      <c r="F345" s="33">
        <v>0.05</v>
      </c>
      <c r="G345" s="33">
        <v>0.13</v>
      </c>
      <c r="H345" s="33">
        <v>0.06</v>
      </c>
      <c r="I345" s="33">
        <v>0.01</v>
      </c>
    </row>
    <row r="346" spans="2:9">
      <c r="B346" t="s">
        <v>32</v>
      </c>
      <c r="C346" s="3">
        <v>4</v>
      </c>
      <c r="D346" t="s">
        <v>164</v>
      </c>
      <c r="E346" s="33">
        <v>0.01</v>
      </c>
      <c r="F346" s="33">
        <v>0.03</v>
      </c>
      <c r="G346" s="33">
        <v>7.0000000000000007E-2</v>
      </c>
      <c r="H346" s="33">
        <v>0.09</v>
      </c>
      <c r="I346" s="33">
        <v>0.08</v>
      </c>
    </row>
    <row r="347" spans="2:9">
      <c r="B347" t="s">
        <v>32</v>
      </c>
      <c r="C347" s="3">
        <v>5</v>
      </c>
      <c r="D347" t="s">
        <v>165</v>
      </c>
      <c r="E347" s="33">
        <v>0.22</v>
      </c>
      <c r="F347" s="33">
        <v>0.3</v>
      </c>
      <c r="G347" s="33">
        <v>0.36</v>
      </c>
      <c r="H347" s="33">
        <v>0.34</v>
      </c>
      <c r="I347" s="33">
        <v>0.28999999999999998</v>
      </c>
    </row>
    <row r="348" spans="2:9">
      <c r="B348" t="s">
        <v>32</v>
      </c>
      <c r="C348" s="3">
        <v>6</v>
      </c>
      <c r="D348" t="s">
        <v>166</v>
      </c>
      <c r="E348" s="33">
        <v>0.12</v>
      </c>
      <c r="F348" s="33">
        <v>0.19</v>
      </c>
      <c r="G348" s="33">
        <v>0.11</v>
      </c>
      <c r="H348" s="33">
        <v>0.45</v>
      </c>
      <c r="I348" s="33">
        <v>0.08</v>
      </c>
    </row>
    <row r="349" spans="2:9">
      <c r="B349" t="s">
        <v>32</v>
      </c>
      <c r="C349" s="3">
        <v>7</v>
      </c>
      <c r="D349" t="s">
        <v>167</v>
      </c>
      <c r="E349" s="33">
        <v>0</v>
      </c>
      <c r="F349" s="33">
        <v>0</v>
      </c>
      <c r="G349" s="33">
        <v>0</v>
      </c>
      <c r="H349" s="33">
        <v>0.03</v>
      </c>
      <c r="I349" s="33">
        <v>0</v>
      </c>
    </row>
    <row r="350" spans="2:9">
      <c r="B350" t="s">
        <v>32</v>
      </c>
      <c r="C350" s="3">
        <v>8</v>
      </c>
      <c r="D350" t="s">
        <v>168</v>
      </c>
      <c r="E350" s="33">
        <v>0</v>
      </c>
      <c r="F350" s="33">
        <v>0.01</v>
      </c>
      <c r="G350" s="33">
        <v>0.02</v>
      </c>
      <c r="H350" s="33">
        <v>0</v>
      </c>
      <c r="I350" s="33">
        <v>0.04</v>
      </c>
    </row>
    <row r="351" spans="2:9">
      <c r="B351" t="s">
        <v>32</v>
      </c>
      <c r="C351" s="3">
        <v>9</v>
      </c>
      <c r="D351" t="s">
        <v>169</v>
      </c>
      <c r="E351" s="33">
        <v>0.2</v>
      </c>
      <c r="F351" s="33">
        <v>0.19</v>
      </c>
      <c r="G351" s="33">
        <v>0.28000000000000003</v>
      </c>
      <c r="H351" s="33">
        <v>0.26</v>
      </c>
      <c r="I351" s="33">
        <v>0.35</v>
      </c>
    </row>
    <row r="352" spans="2:9">
      <c r="B352" t="s">
        <v>71</v>
      </c>
      <c r="C352" s="3">
        <v>0</v>
      </c>
      <c r="D352" t="s">
        <v>160</v>
      </c>
      <c r="E352" s="33">
        <v>0</v>
      </c>
      <c r="F352" s="33">
        <v>0</v>
      </c>
      <c r="G352" s="33">
        <v>0.17</v>
      </c>
      <c r="H352" s="33">
        <v>0</v>
      </c>
      <c r="I352" s="33">
        <v>0.06</v>
      </c>
    </row>
    <row r="353" spans="2:9">
      <c r="B353" t="s">
        <v>71</v>
      </c>
      <c r="C353" s="3">
        <v>1</v>
      </c>
      <c r="D353" t="s">
        <v>161</v>
      </c>
      <c r="E353" s="33">
        <v>0.04</v>
      </c>
      <c r="F353" s="33">
        <v>0.01</v>
      </c>
      <c r="G353" s="33">
        <v>0.04</v>
      </c>
      <c r="H353" s="33">
        <v>7.0000000000000007E-2</v>
      </c>
      <c r="I353" s="33">
        <v>0.06</v>
      </c>
    </row>
    <row r="354" spans="2:9">
      <c r="B354" t="s">
        <v>71</v>
      </c>
      <c r="C354" s="3">
        <v>2</v>
      </c>
      <c r="D354" t="s">
        <v>162</v>
      </c>
      <c r="E354" s="33">
        <v>0.45</v>
      </c>
      <c r="F354" s="33">
        <v>1.1100000000000001</v>
      </c>
      <c r="G354" s="33">
        <v>0.82</v>
      </c>
      <c r="H354" s="33">
        <v>0.15</v>
      </c>
      <c r="I354" s="33">
        <v>0.01</v>
      </c>
    </row>
    <row r="355" spans="2:9">
      <c r="B355" t="s">
        <v>71</v>
      </c>
      <c r="C355" s="3">
        <v>3</v>
      </c>
      <c r="D355" t="s">
        <v>163</v>
      </c>
      <c r="E355" s="33">
        <v>0</v>
      </c>
      <c r="F355" s="33">
        <v>0.02</v>
      </c>
      <c r="G355" s="33">
        <v>0</v>
      </c>
      <c r="H355" s="33">
        <v>0</v>
      </c>
      <c r="I355" s="33">
        <v>0</v>
      </c>
    </row>
    <row r="356" spans="2:9">
      <c r="B356" t="s">
        <v>71</v>
      </c>
      <c r="C356" s="3">
        <v>4</v>
      </c>
      <c r="D356" t="s">
        <v>164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</row>
    <row r="357" spans="2:9">
      <c r="B357" t="s">
        <v>71</v>
      </c>
      <c r="C357" s="3">
        <v>5</v>
      </c>
      <c r="D357" t="s">
        <v>165</v>
      </c>
      <c r="E357" s="33">
        <v>0.55000000000000004</v>
      </c>
      <c r="F357" s="33">
        <v>1.19</v>
      </c>
      <c r="G357" s="33">
        <v>0.13</v>
      </c>
      <c r="H357" s="33">
        <v>0</v>
      </c>
      <c r="I357" s="33">
        <v>0</v>
      </c>
    </row>
    <row r="358" spans="2:9">
      <c r="B358" t="s">
        <v>71</v>
      </c>
      <c r="C358" s="3">
        <v>6</v>
      </c>
      <c r="D358" t="s">
        <v>166</v>
      </c>
      <c r="E358" s="33">
        <v>0</v>
      </c>
      <c r="F358" s="33">
        <v>0</v>
      </c>
      <c r="G358" s="33">
        <v>0</v>
      </c>
      <c r="H358" s="33">
        <v>0.03</v>
      </c>
      <c r="I358" s="33">
        <v>0.01</v>
      </c>
    </row>
    <row r="359" spans="2:9">
      <c r="B359" t="s">
        <v>71</v>
      </c>
      <c r="C359" s="3">
        <v>7</v>
      </c>
      <c r="D359" t="s">
        <v>167</v>
      </c>
      <c r="E359" s="33">
        <v>0</v>
      </c>
      <c r="F359" s="33">
        <v>0</v>
      </c>
      <c r="G359" s="33">
        <v>0</v>
      </c>
      <c r="H359" s="33">
        <v>0.01</v>
      </c>
      <c r="I359" s="33">
        <v>0</v>
      </c>
    </row>
    <row r="360" spans="2:9">
      <c r="B360" t="s">
        <v>71</v>
      </c>
      <c r="C360" s="3">
        <v>8</v>
      </c>
      <c r="D360" t="s">
        <v>168</v>
      </c>
      <c r="E360" s="33">
        <v>0</v>
      </c>
      <c r="F360" s="33">
        <v>0</v>
      </c>
      <c r="G360" s="33">
        <v>0</v>
      </c>
      <c r="H360" s="33">
        <v>0</v>
      </c>
      <c r="I360" s="33">
        <v>0.04</v>
      </c>
    </row>
    <row r="361" spans="2:9">
      <c r="B361" t="s">
        <v>71</v>
      </c>
      <c r="C361" s="3">
        <v>9</v>
      </c>
      <c r="D361" t="s">
        <v>169</v>
      </c>
      <c r="E361" s="33">
        <v>0.01</v>
      </c>
      <c r="F361" s="33">
        <v>0.31</v>
      </c>
      <c r="G361" s="33">
        <v>0.34</v>
      </c>
      <c r="H361" s="33">
        <v>0</v>
      </c>
      <c r="I361" s="33">
        <v>0</v>
      </c>
    </row>
    <row r="362" spans="2:9">
      <c r="B362" t="s">
        <v>5</v>
      </c>
      <c r="C362" s="3">
        <v>0</v>
      </c>
      <c r="D362" t="s">
        <v>160</v>
      </c>
      <c r="E362" s="33">
        <v>0.02</v>
      </c>
      <c r="F362" s="33">
        <v>0.11</v>
      </c>
      <c r="G362" s="33">
        <v>0.11</v>
      </c>
      <c r="H362" s="33">
        <v>0.03</v>
      </c>
      <c r="I362" s="33">
        <v>0.09</v>
      </c>
    </row>
    <row r="363" spans="2:9">
      <c r="B363" t="s">
        <v>5</v>
      </c>
      <c r="C363" s="3">
        <v>1</v>
      </c>
      <c r="D363" t="s">
        <v>161</v>
      </c>
      <c r="E363" s="33">
        <v>0</v>
      </c>
      <c r="F363" s="33">
        <v>0.01</v>
      </c>
      <c r="G363" s="33">
        <v>7.0000000000000007E-2</v>
      </c>
      <c r="H363" s="33">
        <v>0.09</v>
      </c>
      <c r="I363" s="33">
        <v>0.04</v>
      </c>
    </row>
    <row r="364" spans="2:9">
      <c r="B364" t="s">
        <v>5</v>
      </c>
      <c r="C364" s="3">
        <v>2</v>
      </c>
      <c r="D364" t="s">
        <v>162</v>
      </c>
      <c r="E364" s="33">
        <v>2.69</v>
      </c>
      <c r="F364" s="33">
        <v>3.42</v>
      </c>
      <c r="G364" s="33">
        <v>3.05</v>
      </c>
      <c r="H364" s="33">
        <v>2.68</v>
      </c>
      <c r="I364" s="33">
        <v>4.5</v>
      </c>
    </row>
    <row r="365" spans="2:9">
      <c r="B365" t="s">
        <v>5</v>
      </c>
      <c r="C365" s="3">
        <v>3</v>
      </c>
      <c r="D365" t="s">
        <v>163</v>
      </c>
      <c r="E365" s="33">
        <v>0.35</v>
      </c>
      <c r="F365" s="33">
        <v>0.06</v>
      </c>
      <c r="G365" s="33">
        <v>0.14000000000000001</v>
      </c>
      <c r="H365" s="33">
        <v>0.23</v>
      </c>
      <c r="I365" s="33">
        <v>0.55000000000000004</v>
      </c>
    </row>
    <row r="366" spans="2:9">
      <c r="B366" t="s">
        <v>5</v>
      </c>
      <c r="C366" s="3">
        <v>4</v>
      </c>
      <c r="D366" t="s">
        <v>164</v>
      </c>
      <c r="E366" s="33">
        <v>0</v>
      </c>
      <c r="F366" s="33">
        <v>0.03</v>
      </c>
      <c r="G366" s="33">
        <v>0</v>
      </c>
      <c r="H366" s="33">
        <v>0</v>
      </c>
      <c r="I366" s="33">
        <v>0.02</v>
      </c>
    </row>
    <row r="367" spans="2:9">
      <c r="B367" t="s">
        <v>5</v>
      </c>
      <c r="C367" s="3">
        <v>5</v>
      </c>
      <c r="D367" t="s">
        <v>165</v>
      </c>
      <c r="E367" s="33">
        <v>0.15</v>
      </c>
      <c r="F367" s="33">
        <v>7.0000000000000007E-2</v>
      </c>
      <c r="G367" s="33">
        <v>0.05</v>
      </c>
      <c r="H367" s="33">
        <v>0.16</v>
      </c>
      <c r="I367" s="33">
        <v>0.02</v>
      </c>
    </row>
    <row r="368" spans="2:9">
      <c r="B368" t="s">
        <v>5</v>
      </c>
      <c r="C368" s="3">
        <v>6</v>
      </c>
      <c r="D368" t="s">
        <v>166</v>
      </c>
      <c r="E368" s="33">
        <v>0.72</v>
      </c>
      <c r="F368" s="33">
        <v>1.07</v>
      </c>
      <c r="G368" s="33">
        <v>0.24</v>
      </c>
      <c r="H368" s="33">
        <v>0.64</v>
      </c>
      <c r="I368" s="33">
        <v>0.3</v>
      </c>
    </row>
    <row r="369" spans="2:9">
      <c r="B369" t="s">
        <v>5</v>
      </c>
      <c r="C369" s="3">
        <v>7</v>
      </c>
      <c r="D369" t="s">
        <v>167</v>
      </c>
      <c r="E369" s="33">
        <v>0</v>
      </c>
      <c r="F369" s="33">
        <v>0</v>
      </c>
      <c r="G369" s="33">
        <v>0</v>
      </c>
      <c r="H369" s="33">
        <v>0</v>
      </c>
      <c r="I369" s="33">
        <v>0</v>
      </c>
    </row>
    <row r="370" spans="2:9">
      <c r="B370" t="s">
        <v>5</v>
      </c>
      <c r="C370" s="3">
        <v>8</v>
      </c>
      <c r="D370" t="s">
        <v>168</v>
      </c>
      <c r="E370" s="33">
        <v>0</v>
      </c>
      <c r="F370" s="33">
        <v>0.04</v>
      </c>
      <c r="G370" s="33">
        <v>0.01</v>
      </c>
      <c r="H370" s="33">
        <v>0.2</v>
      </c>
      <c r="I370" s="33">
        <v>0</v>
      </c>
    </row>
    <row r="371" spans="2:9">
      <c r="B371" t="s">
        <v>5</v>
      </c>
      <c r="C371" s="3">
        <v>9</v>
      </c>
      <c r="D371" t="s">
        <v>169</v>
      </c>
      <c r="E371" s="33">
        <v>0.24</v>
      </c>
      <c r="F371" s="33">
        <v>0.02</v>
      </c>
      <c r="G371" s="33">
        <v>0.03</v>
      </c>
      <c r="H371" s="33">
        <v>0.15</v>
      </c>
      <c r="I371" s="33">
        <v>0.01</v>
      </c>
    </row>
    <row r="372" spans="2:9">
      <c r="B372" t="s">
        <v>16</v>
      </c>
      <c r="C372" s="3">
        <v>0</v>
      </c>
      <c r="D372" t="s">
        <v>160</v>
      </c>
      <c r="E372" s="33">
        <v>0.16</v>
      </c>
      <c r="F372" s="33">
        <v>0.04</v>
      </c>
      <c r="G372" s="33">
        <v>0.15</v>
      </c>
      <c r="H372" s="33">
        <v>0.14000000000000001</v>
      </c>
      <c r="I372" s="33">
        <v>7.0000000000000007E-2</v>
      </c>
    </row>
    <row r="373" spans="2:9">
      <c r="B373" t="s">
        <v>16</v>
      </c>
      <c r="C373" s="3">
        <v>1</v>
      </c>
      <c r="D373" t="s">
        <v>161</v>
      </c>
      <c r="E373" s="33">
        <v>0.09</v>
      </c>
      <c r="F373" s="33">
        <v>0.09</v>
      </c>
      <c r="G373" s="33">
        <v>0.09</v>
      </c>
      <c r="H373" s="33">
        <v>0.14000000000000001</v>
      </c>
      <c r="I373" s="33">
        <v>0.12</v>
      </c>
    </row>
    <row r="374" spans="2:9">
      <c r="B374" t="s">
        <v>16</v>
      </c>
      <c r="C374" s="3">
        <v>2</v>
      </c>
      <c r="D374" t="s">
        <v>162</v>
      </c>
      <c r="E374" s="33">
        <v>0.05</v>
      </c>
      <c r="F374" s="33">
        <v>0.43</v>
      </c>
      <c r="G374" s="33">
        <v>0.76</v>
      </c>
      <c r="H374" s="33">
        <v>0.41</v>
      </c>
      <c r="I374" s="33">
        <v>0.24</v>
      </c>
    </row>
    <row r="375" spans="2:9">
      <c r="B375" t="s">
        <v>16</v>
      </c>
      <c r="C375" s="3">
        <v>3</v>
      </c>
      <c r="D375" t="s">
        <v>163</v>
      </c>
      <c r="E375" s="33">
        <v>0.13</v>
      </c>
      <c r="F375" s="33">
        <v>0.05</v>
      </c>
      <c r="G375" s="33">
        <v>0.16</v>
      </c>
      <c r="H375" s="33">
        <v>0.13</v>
      </c>
      <c r="I375" s="33">
        <v>0.13</v>
      </c>
    </row>
    <row r="376" spans="2:9">
      <c r="B376" t="s">
        <v>16</v>
      </c>
      <c r="C376" s="3">
        <v>4</v>
      </c>
      <c r="D376" t="s">
        <v>164</v>
      </c>
      <c r="E376" s="33">
        <v>0.03</v>
      </c>
      <c r="F376" s="33">
        <v>0.03</v>
      </c>
      <c r="G376" s="33">
        <v>0.17</v>
      </c>
      <c r="H376" s="33">
        <v>0.14000000000000001</v>
      </c>
      <c r="I376" s="33">
        <v>0.04</v>
      </c>
    </row>
    <row r="377" spans="2:9">
      <c r="B377" t="s">
        <v>16</v>
      </c>
      <c r="C377" s="3">
        <v>5</v>
      </c>
      <c r="D377" t="s">
        <v>165</v>
      </c>
      <c r="E377" s="33">
        <v>0.16</v>
      </c>
      <c r="F377" s="33">
        <v>0.36</v>
      </c>
      <c r="G377" s="33">
        <v>0.36</v>
      </c>
      <c r="H377" s="33">
        <v>0.62</v>
      </c>
      <c r="I377" s="33">
        <v>0.34</v>
      </c>
    </row>
    <row r="378" spans="2:9">
      <c r="B378" t="s">
        <v>16</v>
      </c>
      <c r="C378" s="3">
        <v>6</v>
      </c>
      <c r="D378" t="s">
        <v>166</v>
      </c>
      <c r="E378" s="33">
        <v>0.15</v>
      </c>
      <c r="F378" s="33">
        <v>0.13</v>
      </c>
      <c r="G378" s="33">
        <v>0.19</v>
      </c>
      <c r="H378" s="33">
        <v>0.43</v>
      </c>
      <c r="I378" s="33">
        <v>0.16</v>
      </c>
    </row>
    <row r="379" spans="2:9">
      <c r="B379" t="s">
        <v>16</v>
      </c>
      <c r="C379" s="3">
        <v>7</v>
      </c>
      <c r="D379" t="s">
        <v>167</v>
      </c>
      <c r="E379" s="33">
        <v>0</v>
      </c>
      <c r="F379" s="33">
        <v>0.02</v>
      </c>
      <c r="G379" s="33">
        <v>0</v>
      </c>
      <c r="H379" s="33">
        <v>0</v>
      </c>
      <c r="I379" s="33">
        <v>0</v>
      </c>
    </row>
    <row r="380" spans="2:9">
      <c r="B380" t="s">
        <v>16</v>
      </c>
      <c r="C380" s="3">
        <v>8</v>
      </c>
      <c r="D380" t="s">
        <v>168</v>
      </c>
      <c r="E380" s="33">
        <v>0</v>
      </c>
      <c r="F380" s="33">
        <v>0.06</v>
      </c>
      <c r="G380" s="33">
        <v>0.02</v>
      </c>
      <c r="H380" s="33">
        <v>0</v>
      </c>
      <c r="I380" s="33">
        <v>0.11</v>
      </c>
    </row>
    <row r="381" spans="2:9">
      <c r="B381" t="s">
        <v>16</v>
      </c>
      <c r="C381" s="3">
        <v>9</v>
      </c>
      <c r="D381" t="s">
        <v>169</v>
      </c>
      <c r="E381" s="33">
        <v>0.17</v>
      </c>
      <c r="F381" s="33">
        <v>0.26</v>
      </c>
      <c r="G381" s="33">
        <v>0.2</v>
      </c>
      <c r="H381" s="33">
        <v>0.21</v>
      </c>
      <c r="I381" s="33">
        <v>0.3</v>
      </c>
    </row>
    <row r="382" spans="2:9">
      <c r="B382" t="s">
        <v>30</v>
      </c>
      <c r="C382" s="3">
        <v>0</v>
      </c>
      <c r="D382" t="s">
        <v>160</v>
      </c>
      <c r="E382" s="33">
        <v>0.09</v>
      </c>
      <c r="F382" s="33">
        <v>0.13</v>
      </c>
      <c r="G382" s="33">
        <v>0.01</v>
      </c>
      <c r="H382" s="33">
        <v>0.01</v>
      </c>
      <c r="I382" s="33">
        <v>0</v>
      </c>
    </row>
    <row r="383" spans="2:9">
      <c r="B383" t="s">
        <v>30</v>
      </c>
      <c r="C383" s="3">
        <v>1</v>
      </c>
      <c r="D383" t="s">
        <v>161</v>
      </c>
      <c r="E383" s="33">
        <v>0.01</v>
      </c>
      <c r="F383" s="33">
        <v>0.05</v>
      </c>
      <c r="G383" s="33">
        <v>0.02</v>
      </c>
      <c r="H383" s="33">
        <v>0.01</v>
      </c>
      <c r="I383" s="33">
        <v>0.01</v>
      </c>
    </row>
    <row r="384" spans="2:9">
      <c r="B384" t="s">
        <v>30</v>
      </c>
      <c r="C384" s="3">
        <v>2</v>
      </c>
      <c r="D384" t="s">
        <v>162</v>
      </c>
      <c r="E384" s="33">
        <v>0</v>
      </c>
      <c r="F384" s="33">
        <v>0.53</v>
      </c>
      <c r="G384" s="33">
        <v>0.25</v>
      </c>
      <c r="H384" s="33">
        <v>0.65</v>
      </c>
      <c r="I384" s="33">
        <v>0.28999999999999998</v>
      </c>
    </row>
    <row r="385" spans="2:9">
      <c r="B385" t="s">
        <v>30</v>
      </c>
      <c r="C385" s="3">
        <v>3</v>
      </c>
      <c r="D385" t="s">
        <v>163</v>
      </c>
      <c r="E385" s="33">
        <v>0.02</v>
      </c>
      <c r="F385" s="33">
        <v>0.02</v>
      </c>
      <c r="G385" s="33">
        <v>0.02</v>
      </c>
      <c r="H385" s="33">
        <v>0</v>
      </c>
      <c r="I385" s="33">
        <v>0.02</v>
      </c>
    </row>
    <row r="386" spans="2:9">
      <c r="B386" t="s">
        <v>30</v>
      </c>
      <c r="C386" s="3">
        <v>4</v>
      </c>
      <c r="D386" t="s">
        <v>164</v>
      </c>
      <c r="E386" s="33">
        <v>0</v>
      </c>
      <c r="F386" s="33">
        <v>0</v>
      </c>
      <c r="G386" s="33">
        <v>0</v>
      </c>
      <c r="H386" s="33">
        <v>0</v>
      </c>
      <c r="I386" s="33">
        <v>0</v>
      </c>
    </row>
    <row r="387" spans="2:9">
      <c r="B387" t="s">
        <v>30</v>
      </c>
      <c r="C387" s="3">
        <v>5</v>
      </c>
      <c r="D387" t="s">
        <v>165</v>
      </c>
      <c r="E387" s="33">
        <v>0.17</v>
      </c>
      <c r="F387" s="33">
        <v>0.37</v>
      </c>
      <c r="G387" s="33">
        <v>0.01</v>
      </c>
      <c r="H387" s="33">
        <v>0.55000000000000004</v>
      </c>
      <c r="I387" s="33">
        <v>0.37</v>
      </c>
    </row>
    <row r="388" spans="2:9">
      <c r="B388" t="s">
        <v>30</v>
      </c>
      <c r="C388" s="3">
        <v>6</v>
      </c>
      <c r="D388" t="s">
        <v>166</v>
      </c>
      <c r="E388" s="33">
        <v>0.2</v>
      </c>
      <c r="F388" s="33">
        <v>0.05</v>
      </c>
      <c r="G388" s="33">
        <v>0.09</v>
      </c>
      <c r="H388" s="33">
        <v>0.43</v>
      </c>
      <c r="I388" s="33">
        <v>0.06</v>
      </c>
    </row>
    <row r="389" spans="2:9">
      <c r="B389" t="s">
        <v>30</v>
      </c>
      <c r="C389" s="3">
        <v>7</v>
      </c>
      <c r="D389" t="s">
        <v>167</v>
      </c>
      <c r="E389" s="33">
        <v>0.01</v>
      </c>
      <c r="F389" s="33">
        <v>0</v>
      </c>
      <c r="G389" s="33">
        <v>0</v>
      </c>
      <c r="H389" s="33">
        <v>0.01</v>
      </c>
      <c r="I389" s="33">
        <v>0</v>
      </c>
    </row>
    <row r="390" spans="2:9">
      <c r="B390" t="s">
        <v>30</v>
      </c>
      <c r="C390" s="3">
        <v>8</v>
      </c>
      <c r="D390" t="s">
        <v>168</v>
      </c>
      <c r="E390" s="33">
        <v>0.06</v>
      </c>
      <c r="F390" s="33">
        <v>0.01</v>
      </c>
      <c r="G390" s="33">
        <v>0</v>
      </c>
      <c r="H390" s="33">
        <v>0</v>
      </c>
      <c r="I390" s="33">
        <v>0</v>
      </c>
    </row>
    <row r="391" spans="2:9">
      <c r="B391" t="s">
        <v>30</v>
      </c>
      <c r="C391" s="3">
        <v>9</v>
      </c>
      <c r="D391" t="s">
        <v>169</v>
      </c>
      <c r="E391" s="33">
        <v>0.03</v>
      </c>
      <c r="F391" s="33">
        <v>0.52</v>
      </c>
      <c r="G391" s="33">
        <v>0.42</v>
      </c>
      <c r="H391" s="33">
        <v>0.16</v>
      </c>
      <c r="I391" s="33">
        <v>0.02</v>
      </c>
    </row>
    <row r="392" spans="2:9">
      <c r="B392" t="s">
        <v>35</v>
      </c>
      <c r="C392" s="3">
        <v>0</v>
      </c>
      <c r="D392" t="s">
        <v>160</v>
      </c>
      <c r="E392" s="33">
        <v>0.03</v>
      </c>
      <c r="F392" s="33">
        <v>0</v>
      </c>
      <c r="G392" s="33">
        <v>0.03</v>
      </c>
      <c r="H392" s="33">
        <v>0.24</v>
      </c>
      <c r="I392" s="33">
        <v>0.01</v>
      </c>
    </row>
    <row r="393" spans="2:9">
      <c r="B393" t="s">
        <v>35</v>
      </c>
      <c r="C393" s="3">
        <v>1</v>
      </c>
      <c r="D393" t="s">
        <v>161</v>
      </c>
      <c r="E393" s="33">
        <v>0.02</v>
      </c>
      <c r="F393" s="33">
        <v>0.1</v>
      </c>
      <c r="G393" s="33">
        <v>0.21</v>
      </c>
      <c r="H393" s="33">
        <v>0.13</v>
      </c>
      <c r="I393" s="33">
        <v>0.13</v>
      </c>
    </row>
    <row r="394" spans="2:9">
      <c r="B394" t="s">
        <v>35</v>
      </c>
      <c r="C394" s="3">
        <v>2</v>
      </c>
      <c r="D394" t="s">
        <v>162</v>
      </c>
      <c r="E394" s="33">
        <v>0.4</v>
      </c>
      <c r="F394" s="33">
        <v>0.66</v>
      </c>
      <c r="G394" s="33">
        <v>0.37</v>
      </c>
      <c r="H394" s="33">
        <v>0.66</v>
      </c>
      <c r="I394" s="33">
        <v>0.04</v>
      </c>
    </row>
    <row r="395" spans="2:9">
      <c r="B395" t="s">
        <v>35</v>
      </c>
      <c r="C395" s="3">
        <v>3</v>
      </c>
      <c r="D395" t="s">
        <v>163</v>
      </c>
      <c r="E395" s="33">
        <v>0.06</v>
      </c>
      <c r="F395" s="33">
        <v>0.01</v>
      </c>
      <c r="G395" s="33">
        <v>0</v>
      </c>
      <c r="H395" s="33">
        <v>0.04</v>
      </c>
      <c r="I395" s="33">
        <v>0.03</v>
      </c>
    </row>
    <row r="396" spans="2:9">
      <c r="B396" t="s">
        <v>35</v>
      </c>
      <c r="C396" s="3">
        <v>4</v>
      </c>
      <c r="D396" t="s">
        <v>164</v>
      </c>
      <c r="E396" s="33">
        <v>0</v>
      </c>
      <c r="F396" s="33">
        <v>0</v>
      </c>
      <c r="G396" s="33">
        <v>0.11</v>
      </c>
      <c r="H396" s="33">
        <v>0.01</v>
      </c>
      <c r="I396" s="33">
        <v>0</v>
      </c>
    </row>
    <row r="397" spans="2:9">
      <c r="B397" t="s">
        <v>35</v>
      </c>
      <c r="C397" s="3">
        <v>5</v>
      </c>
      <c r="D397" t="s">
        <v>165</v>
      </c>
      <c r="E397" s="33">
        <v>0.22</v>
      </c>
      <c r="F397" s="33">
        <v>0.34</v>
      </c>
      <c r="G397" s="33">
        <v>0.23</v>
      </c>
      <c r="H397" s="33">
        <v>0.19</v>
      </c>
      <c r="I397" s="33">
        <v>0.17</v>
      </c>
    </row>
    <row r="398" spans="2:9">
      <c r="B398" t="s">
        <v>35</v>
      </c>
      <c r="C398" s="3">
        <v>6</v>
      </c>
      <c r="D398" t="s">
        <v>166</v>
      </c>
      <c r="E398" s="33">
        <v>0.2</v>
      </c>
      <c r="F398" s="33">
        <v>0</v>
      </c>
      <c r="G398" s="33">
        <v>0.12</v>
      </c>
      <c r="H398" s="33">
        <v>7.0000000000000007E-2</v>
      </c>
      <c r="I398" s="33">
        <v>0.18</v>
      </c>
    </row>
    <row r="399" spans="2:9">
      <c r="B399" t="s">
        <v>35</v>
      </c>
      <c r="C399" s="3">
        <v>7</v>
      </c>
      <c r="D399" t="s">
        <v>167</v>
      </c>
      <c r="E399" s="33">
        <v>0</v>
      </c>
      <c r="F399" s="33">
        <v>0</v>
      </c>
      <c r="G399" s="33">
        <v>0</v>
      </c>
      <c r="H399" s="33">
        <v>0</v>
      </c>
      <c r="I399" s="33">
        <v>0</v>
      </c>
    </row>
    <row r="400" spans="2:9">
      <c r="B400" t="s">
        <v>35</v>
      </c>
      <c r="C400" s="3">
        <v>8</v>
      </c>
      <c r="D400" t="s">
        <v>168</v>
      </c>
      <c r="E400" s="33">
        <v>0.01</v>
      </c>
      <c r="F400" s="33">
        <v>0</v>
      </c>
      <c r="G400" s="33">
        <v>0</v>
      </c>
      <c r="H400" s="33">
        <v>0.05</v>
      </c>
      <c r="I400" s="33">
        <v>0</v>
      </c>
    </row>
    <row r="401" spans="2:9">
      <c r="B401" t="s">
        <v>35</v>
      </c>
      <c r="C401" s="3">
        <v>9</v>
      </c>
      <c r="D401" t="s">
        <v>169</v>
      </c>
      <c r="E401" s="33">
        <v>0.15</v>
      </c>
      <c r="F401" s="33">
        <v>7.0000000000000007E-2</v>
      </c>
      <c r="G401" s="33">
        <v>0.11</v>
      </c>
      <c r="H401" s="33">
        <v>0.05</v>
      </c>
      <c r="I401" s="33">
        <v>0.35</v>
      </c>
    </row>
    <row r="402" spans="2:9">
      <c r="B402" t="s">
        <v>50</v>
      </c>
      <c r="C402" s="3">
        <v>0</v>
      </c>
      <c r="D402" t="s">
        <v>160</v>
      </c>
      <c r="E402" s="33">
        <v>0.51</v>
      </c>
      <c r="F402" s="33">
        <v>0.12</v>
      </c>
      <c r="G402" s="33">
        <v>0.04</v>
      </c>
      <c r="H402" s="33">
        <v>0.13</v>
      </c>
      <c r="I402" s="33">
        <v>0.27</v>
      </c>
    </row>
    <row r="403" spans="2:9">
      <c r="B403" t="s">
        <v>50</v>
      </c>
      <c r="C403" s="3">
        <v>1</v>
      </c>
      <c r="D403" t="s">
        <v>161</v>
      </c>
      <c r="E403" s="33">
        <v>0.06</v>
      </c>
      <c r="F403" s="33">
        <v>0.08</v>
      </c>
      <c r="G403" s="33">
        <v>0.09</v>
      </c>
      <c r="H403" s="33">
        <v>0.08</v>
      </c>
      <c r="I403" s="33">
        <v>0.09</v>
      </c>
    </row>
    <row r="404" spans="2:9">
      <c r="B404" t="s">
        <v>50</v>
      </c>
      <c r="C404" s="3">
        <v>2</v>
      </c>
      <c r="D404" t="s">
        <v>162</v>
      </c>
      <c r="E404" s="33">
        <v>0.68</v>
      </c>
      <c r="F404" s="33">
        <v>0.06</v>
      </c>
      <c r="G404" s="33">
        <v>0.2</v>
      </c>
      <c r="H404" s="33">
        <v>0.33</v>
      </c>
      <c r="I404" s="33">
        <v>0.14000000000000001</v>
      </c>
    </row>
    <row r="405" spans="2:9">
      <c r="B405" t="s">
        <v>50</v>
      </c>
      <c r="C405" s="3">
        <v>3</v>
      </c>
      <c r="D405" t="s">
        <v>163</v>
      </c>
      <c r="E405" s="33">
        <v>0.3</v>
      </c>
      <c r="F405" s="33">
        <v>0.54</v>
      </c>
      <c r="G405" s="33">
        <v>0.34</v>
      </c>
      <c r="H405" s="33">
        <v>0.17</v>
      </c>
      <c r="I405" s="33">
        <v>0.21</v>
      </c>
    </row>
    <row r="406" spans="2:9">
      <c r="B406" t="s">
        <v>50</v>
      </c>
      <c r="C406" s="3">
        <v>4</v>
      </c>
      <c r="D406" t="s">
        <v>164</v>
      </c>
      <c r="E406" s="33">
        <v>0.03</v>
      </c>
      <c r="F406" s="33">
        <v>0.03</v>
      </c>
      <c r="G406" s="33">
        <v>0.12</v>
      </c>
      <c r="H406" s="33">
        <v>0.03</v>
      </c>
      <c r="I406" s="33">
        <v>0.02</v>
      </c>
    </row>
    <row r="407" spans="2:9">
      <c r="B407" t="s">
        <v>50</v>
      </c>
      <c r="C407" s="3">
        <v>5</v>
      </c>
      <c r="D407" t="s">
        <v>165</v>
      </c>
      <c r="E407" s="33">
        <v>0.24</v>
      </c>
      <c r="F407" s="33">
        <v>0.68</v>
      </c>
      <c r="G407" s="33">
        <v>0.44</v>
      </c>
      <c r="H407" s="33">
        <v>0.64</v>
      </c>
      <c r="I407" s="33">
        <v>0.3</v>
      </c>
    </row>
    <row r="408" spans="2:9">
      <c r="B408" t="s">
        <v>50</v>
      </c>
      <c r="C408" s="3">
        <v>6</v>
      </c>
      <c r="D408" t="s">
        <v>166</v>
      </c>
      <c r="E408" s="33">
        <v>0.46</v>
      </c>
      <c r="F408" s="33">
        <v>0.36</v>
      </c>
      <c r="G408" s="33">
        <v>0.56000000000000005</v>
      </c>
      <c r="H408" s="33">
        <v>0.35</v>
      </c>
      <c r="I408" s="33">
        <v>0.17</v>
      </c>
    </row>
    <row r="409" spans="2:9">
      <c r="B409" t="s">
        <v>50</v>
      </c>
      <c r="C409" s="3">
        <v>7</v>
      </c>
      <c r="D409" t="s">
        <v>167</v>
      </c>
      <c r="E409" s="33">
        <v>0</v>
      </c>
      <c r="F409" s="33">
        <v>0</v>
      </c>
      <c r="G409" s="33">
        <v>0</v>
      </c>
      <c r="H409" s="33">
        <v>0.01</v>
      </c>
      <c r="I409" s="33">
        <v>0</v>
      </c>
    </row>
    <row r="410" spans="2:9">
      <c r="B410" t="s">
        <v>50</v>
      </c>
      <c r="C410" s="3">
        <v>8</v>
      </c>
      <c r="D410" t="s">
        <v>168</v>
      </c>
      <c r="E410" s="33">
        <v>0.14000000000000001</v>
      </c>
      <c r="F410" s="33">
        <v>0</v>
      </c>
      <c r="G410" s="33">
        <v>0</v>
      </c>
      <c r="H410" s="33">
        <v>0.01</v>
      </c>
      <c r="I410" s="33">
        <v>0.01</v>
      </c>
    </row>
    <row r="411" spans="2:9">
      <c r="B411" t="s">
        <v>50</v>
      </c>
      <c r="C411" s="3">
        <v>9</v>
      </c>
      <c r="D411" t="s">
        <v>169</v>
      </c>
      <c r="E411" s="33">
        <v>0.28000000000000003</v>
      </c>
      <c r="F411" s="33">
        <v>0.21</v>
      </c>
      <c r="G411" s="33">
        <v>0.03</v>
      </c>
      <c r="H411" s="33">
        <v>0.24</v>
      </c>
      <c r="I411" s="33">
        <v>0.48</v>
      </c>
    </row>
    <row r="412" spans="2:9">
      <c r="B412" t="s">
        <v>3</v>
      </c>
      <c r="C412" s="3">
        <v>0</v>
      </c>
      <c r="D412" t="s">
        <v>160</v>
      </c>
      <c r="E412" s="33">
        <v>0.5</v>
      </c>
      <c r="F412" s="33">
        <v>0.01</v>
      </c>
      <c r="G412" s="33">
        <v>0.05</v>
      </c>
      <c r="H412" s="33">
        <v>0.04</v>
      </c>
      <c r="I412" s="33">
        <v>0</v>
      </c>
    </row>
    <row r="413" spans="2:9">
      <c r="B413" t="s">
        <v>3</v>
      </c>
      <c r="C413" s="3">
        <v>1</v>
      </c>
      <c r="D413" t="s">
        <v>161</v>
      </c>
      <c r="E413" s="33">
        <v>0.03</v>
      </c>
      <c r="F413" s="33">
        <v>0.02</v>
      </c>
      <c r="G413" s="33">
        <v>0</v>
      </c>
      <c r="H413" s="33">
        <v>0.1</v>
      </c>
      <c r="I413" s="33">
        <v>0.01</v>
      </c>
    </row>
    <row r="414" spans="2:9">
      <c r="B414" t="s">
        <v>3</v>
      </c>
      <c r="C414" s="3">
        <v>2</v>
      </c>
      <c r="D414" t="s">
        <v>162</v>
      </c>
      <c r="E414" s="33">
        <v>1</v>
      </c>
      <c r="F414" s="33">
        <v>0</v>
      </c>
      <c r="G414" s="33">
        <v>0</v>
      </c>
      <c r="H414" s="33">
        <v>0.24</v>
      </c>
      <c r="I414" s="33">
        <v>0</v>
      </c>
    </row>
    <row r="415" spans="2:9">
      <c r="B415" t="s">
        <v>3</v>
      </c>
      <c r="C415" s="3">
        <v>3</v>
      </c>
      <c r="D415" t="s">
        <v>163</v>
      </c>
      <c r="E415" s="33">
        <v>0.06</v>
      </c>
      <c r="F415" s="33">
        <v>0.28999999999999998</v>
      </c>
      <c r="G415" s="33">
        <v>0.06</v>
      </c>
      <c r="H415" s="33">
        <v>0.04</v>
      </c>
      <c r="I415" s="33">
        <v>0.03</v>
      </c>
    </row>
    <row r="416" spans="2:9">
      <c r="B416" t="s">
        <v>3</v>
      </c>
      <c r="C416" s="3">
        <v>4</v>
      </c>
      <c r="D416" t="s">
        <v>164</v>
      </c>
      <c r="E416" s="33">
        <v>0.01</v>
      </c>
      <c r="F416" s="33">
        <v>0.15</v>
      </c>
      <c r="G416" s="33">
        <v>0.12</v>
      </c>
      <c r="H416" s="33">
        <v>0.02</v>
      </c>
      <c r="I416" s="33">
        <v>0.12</v>
      </c>
    </row>
    <row r="417" spans="2:9">
      <c r="B417" t="s">
        <v>3</v>
      </c>
      <c r="C417" s="3">
        <v>5</v>
      </c>
      <c r="D417" t="s">
        <v>165</v>
      </c>
      <c r="E417" s="33">
        <v>0.32</v>
      </c>
      <c r="F417" s="33">
        <v>0.03</v>
      </c>
      <c r="G417" s="33">
        <v>0.15</v>
      </c>
      <c r="H417" s="33">
        <v>0.04</v>
      </c>
      <c r="I417" s="33">
        <v>0.01</v>
      </c>
    </row>
    <row r="418" spans="2:9">
      <c r="B418" t="s">
        <v>3</v>
      </c>
      <c r="C418" s="3">
        <v>6</v>
      </c>
      <c r="D418" t="s">
        <v>166</v>
      </c>
      <c r="E418" s="33">
        <v>0.15</v>
      </c>
      <c r="F418" s="33">
        <v>0.03</v>
      </c>
      <c r="G418" s="33">
        <v>0</v>
      </c>
      <c r="H418" s="33">
        <v>0.22</v>
      </c>
      <c r="I418" s="33">
        <v>0.47</v>
      </c>
    </row>
    <row r="419" spans="2:9">
      <c r="B419" t="s">
        <v>3</v>
      </c>
      <c r="C419" s="3">
        <v>7</v>
      </c>
      <c r="D419" t="s">
        <v>167</v>
      </c>
      <c r="E419" s="33">
        <v>0</v>
      </c>
      <c r="F419" s="33">
        <v>0</v>
      </c>
      <c r="G419" s="33">
        <v>0</v>
      </c>
      <c r="H419" s="33">
        <v>0</v>
      </c>
      <c r="I419" s="33">
        <v>0</v>
      </c>
    </row>
    <row r="420" spans="2:9">
      <c r="B420" t="s">
        <v>3</v>
      </c>
      <c r="C420" s="3">
        <v>8</v>
      </c>
      <c r="D420" t="s">
        <v>168</v>
      </c>
      <c r="E420" s="33">
        <v>0.02</v>
      </c>
      <c r="F420" s="33">
        <v>0</v>
      </c>
      <c r="G420" s="33">
        <v>0</v>
      </c>
      <c r="H420" s="33">
        <v>0</v>
      </c>
      <c r="I420" s="33">
        <v>0.24</v>
      </c>
    </row>
    <row r="421" spans="2:9">
      <c r="B421" t="s">
        <v>3</v>
      </c>
      <c r="C421" s="3">
        <v>9</v>
      </c>
      <c r="D421" t="s">
        <v>169</v>
      </c>
      <c r="E421" s="33">
        <v>0.16</v>
      </c>
      <c r="F421" s="33">
        <v>0.01</v>
      </c>
      <c r="G421" s="33">
        <v>0</v>
      </c>
      <c r="H421" s="33">
        <v>0.02</v>
      </c>
      <c r="I421" s="33">
        <v>0</v>
      </c>
    </row>
    <row r="422" spans="2:9">
      <c r="B422" t="s">
        <v>8</v>
      </c>
      <c r="C422" s="3">
        <v>0</v>
      </c>
      <c r="D422" t="s">
        <v>160</v>
      </c>
      <c r="E422" s="33">
        <v>0.01</v>
      </c>
      <c r="F422" s="33">
        <v>0.08</v>
      </c>
      <c r="G422" s="33">
        <v>0.05</v>
      </c>
      <c r="H422" s="33">
        <v>0.09</v>
      </c>
      <c r="I422" s="33">
        <v>0.2</v>
      </c>
    </row>
    <row r="423" spans="2:9">
      <c r="B423" t="s">
        <v>8</v>
      </c>
      <c r="C423" s="3">
        <v>1</v>
      </c>
      <c r="D423" t="s">
        <v>161</v>
      </c>
      <c r="E423" s="33">
        <v>0.01</v>
      </c>
      <c r="F423" s="33">
        <v>0</v>
      </c>
      <c r="G423" s="33">
        <v>0.04</v>
      </c>
      <c r="H423" s="33">
        <v>0.01</v>
      </c>
      <c r="I423" s="33">
        <v>0.01</v>
      </c>
    </row>
    <row r="424" spans="2:9">
      <c r="B424" t="s">
        <v>8</v>
      </c>
      <c r="C424" s="3">
        <v>2</v>
      </c>
      <c r="D424" t="s">
        <v>162</v>
      </c>
      <c r="E424" s="33">
        <v>0</v>
      </c>
      <c r="F424" s="33">
        <v>0.03</v>
      </c>
      <c r="G424" s="33">
        <v>2.5</v>
      </c>
      <c r="H424" s="33">
        <v>0.16</v>
      </c>
      <c r="I424" s="33">
        <v>0.18</v>
      </c>
    </row>
    <row r="425" spans="2:9">
      <c r="B425" t="s">
        <v>8</v>
      </c>
      <c r="C425" s="3">
        <v>3</v>
      </c>
      <c r="D425" t="s">
        <v>163</v>
      </c>
      <c r="E425" s="33">
        <v>0.16</v>
      </c>
      <c r="F425" s="33">
        <v>0.11</v>
      </c>
      <c r="G425" s="33">
        <v>0.2</v>
      </c>
      <c r="H425" s="33">
        <v>0.28000000000000003</v>
      </c>
      <c r="I425" s="33">
        <v>0.23</v>
      </c>
    </row>
    <row r="426" spans="2:9">
      <c r="B426" t="s">
        <v>8</v>
      </c>
      <c r="C426" s="3">
        <v>4</v>
      </c>
      <c r="D426" t="s">
        <v>164</v>
      </c>
      <c r="E426" s="33">
        <v>0.01</v>
      </c>
      <c r="F426" s="33">
        <v>0</v>
      </c>
      <c r="G426" s="33">
        <v>0</v>
      </c>
      <c r="H426" s="33">
        <v>0.01</v>
      </c>
      <c r="I426" s="33">
        <v>0.03</v>
      </c>
    </row>
    <row r="427" spans="2:9">
      <c r="B427" t="s">
        <v>8</v>
      </c>
      <c r="C427" s="3">
        <v>5</v>
      </c>
      <c r="D427" t="s">
        <v>165</v>
      </c>
      <c r="E427" s="33">
        <v>0.38</v>
      </c>
      <c r="F427" s="33">
        <v>0.48</v>
      </c>
      <c r="G427" s="33">
        <v>0.16</v>
      </c>
      <c r="H427" s="33">
        <v>0.63</v>
      </c>
      <c r="I427" s="33">
        <v>0.13</v>
      </c>
    </row>
    <row r="428" spans="2:9">
      <c r="B428" t="s">
        <v>8</v>
      </c>
      <c r="C428" s="3">
        <v>6</v>
      </c>
      <c r="D428" t="s">
        <v>166</v>
      </c>
      <c r="E428" s="33">
        <v>0</v>
      </c>
      <c r="F428" s="33">
        <v>0</v>
      </c>
      <c r="G428" s="33">
        <v>0.03</v>
      </c>
      <c r="H428" s="33">
        <v>0</v>
      </c>
      <c r="I428" s="33">
        <v>0.08</v>
      </c>
    </row>
    <row r="429" spans="2:9">
      <c r="B429" t="s">
        <v>8</v>
      </c>
      <c r="C429" s="3">
        <v>7</v>
      </c>
      <c r="D429" t="s">
        <v>167</v>
      </c>
      <c r="E429" s="33">
        <v>0</v>
      </c>
      <c r="F429" s="33">
        <v>0</v>
      </c>
      <c r="G429" s="33">
        <v>0</v>
      </c>
      <c r="H429" s="33">
        <v>0</v>
      </c>
      <c r="I429" s="33">
        <v>0</v>
      </c>
    </row>
    <row r="430" spans="2:9">
      <c r="B430" t="s">
        <v>8</v>
      </c>
      <c r="C430" s="3">
        <v>8</v>
      </c>
      <c r="D430" t="s">
        <v>168</v>
      </c>
      <c r="E430" s="33">
        <v>0.05</v>
      </c>
      <c r="F430" s="33">
        <v>0.01</v>
      </c>
      <c r="G430" s="33">
        <v>0.6</v>
      </c>
      <c r="H430" s="33">
        <v>0.33</v>
      </c>
      <c r="I430" s="33">
        <v>0.1</v>
      </c>
    </row>
    <row r="431" spans="2:9">
      <c r="B431" t="s">
        <v>8</v>
      </c>
      <c r="C431" s="3">
        <v>9</v>
      </c>
      <c r="D431" t="s">
        <v>169</v>
      </c>
      <c r="E431" s="33">
        <v>0.17</v>
      </c>
      <c r="F431" s="33">
        <v>0.1</v>
      </c>
      <c r="G431" s="33">
        <v>0.28000000000000003</v>
      </c>
      <c r="H431" s="33">
        <v>0.06</v>
      </c>
      <c r="I431" s="33">
        <v>0.17</v>
      </c>
    </row>
    <row r="432" spans="2:9">
      <c r="B432" t="s">
        <v>72</v>
      </c>
      <c r="C432" s="3">
        <v>0</v>
      </c>
      <c r="D432" t="s">
        <v>160</v>
      </c>
      <c r="E432" s="33">
        <v>0</v>
      </c>
      <c r="F432" s="33">
        <v>0.05</v>
      </c>
      <c r="G432" s="33">
        <v>0</v>
      </c>
      <c r="H432" s="33">
        <v>0</v>
      </c>
      <c r="I432" s="33">
        <v>0</v>
      </c>
    </row>
    <row r="433" spans="2:9">
      <c r="B433" t="s">
        <v>72</v>
      </c>
      <c r="C433" s="3">
        <v>1</v>
      </c>
      <c r="D433" t="s">
        <v>161</v>
      </c>
      <c r="E433" s="33">
        <v>0.01</v>
      </c>
      <c r="F433" s="33">
        <v>0</v>
      </c>
      <c r="G433" s="33">
        <v>0.02</v>
      </c>
      <c r="H433" s="33">
        <v>0.51</v>
      </c>
      <c r="I433" s="33">
        <v>0.06</v>
      </c>
    </row>
    <row r="434" spans="2:9">
      <c r="B434" t="s">
        <v>72</v>
      </c>
      <c r="C434" s="3">
        <v>2</v>
      </c>
      <c r="D434" t="s">
        <v>162</v>
      </c>
      <c r="E434" s="33">
        <v>1.1299999999999999</v>
      </c>
      <c r="F434" s="33">
        <v>1.75</v>
      </c>
      <c r="G434" s="33">
        <v>1.1399999999999999</v>
      </c>
      <c r="H434" s="33">
        <v>1.1000000000000001</v>
      </c>
      <c r="I434" s="33">
        <v>2.95</v>
      </c>
    </row>
    <row r="435" spans="2:9">
      <c r="B435" t="s">
        <v>72</v>
      </c>
      <c r="C435" s="3">
        <v>3</v>
      </c>
      <c r="D435" t="s">
        <v>163</v>
      </c>
      <c r="E435" s="33">
        <v>0.56000000000000005</v>
      </c>
      <c r="F435" s="33">
        <v>0.01</v>
      </c>
      <c r="G435" s="33">
        <v>0.01</v>
      </c>
      <c r="H435" s="33">
        <v>0.01</v>
      </c>
      <c r="I435" s="33">
        <v>0</v>
      </c>
    </row>
    <row r="436" spans="2:9">
      <c r="B436" t="s">
        <v>72</v>
      </c>
      <c r="C436" s="3">
        <v>4</v>
      </c>
      <c r="D436" t="s">
        <v>164</v>
      </c>
      <c r="E436" s="33">
        <v>0</v>
      </c>
      <c r="F436" s="33">
        <v>0</v>
      </c>
      <c r="G436" s="33">
        <v>0</v>
      </c>
      <c r="H436" s="33">
        <v>0</v>
      </c>
      <c r="I436" s="33">
        <v>0</v>
      </c>
    </row>
    <row r="437" spans="2:9">
      <c r="B437" t="s">
        <v>72</v>
      </c>
      <c r="C437" s="3">
        <v>5</v>
      </c>
      <c r="D437" t="s">
        <v>165</v>
      </c>
      <c r="E437" s="33">
        <v>0.77</v>
      </c>
      <c r="F437" s="33">
        <v>0.38</v>
      </c>
      <c r="G437" s="33">
        <v>1.57</v>
      </c>
      <c r="H437" s="33">
        <v>0.46</v>
      </c>
      <c r="I437" s="33">
        <v>1.05</v>
      </c>
    </row>
    <row r="438" spans="2:9">
      <c r="B438" t="s">
        <v>72</v>
      </c>
      <c r="C438" s="3">
        <v>6</v>
      </c>
      <c r="D438" t="s">
        <v>166</v>
      </c>
      <c r="E438" s="33">
        <v>0.01</v>
      </c>
      <c r="F438" s="33">
        <v>0.79</v>
      </c>
      <c r="G438" s="33">
        <v>0.01</v>
      </c>
      <c r="H438" s="33">
        <v>0.48</v>
      </c>
      <c r="I438" s="33">
        <v>0.05</v>
      </c>
    </row>
    <row r="439" spans="2:9">
      <c r="B439" t="s">
        <v>72</v>
      </c>
      <c r="C439" s="3">
        <v>7</v>
      </c>
      <c r="D439" t="s">
        <v>167</v>
      </c>
      <c r="E439" s="33">
        <v>0</v>
      </c>
      <c r="F439" s="33">
        <v>0</v>
      </c>
      <c r="G439" s="33">
        <v>0</v>
      </c>
      <c r="H439" s="33">
        <v>0</v>
      </c>
      <c r="I439" s="33">
        <v>0</v>
      </c>
    </row>
    <row r="440" spans="2:9">
      <c r="B440" t="s">
        <v>72</v>
      </c>
      <c r="C440" s="3">
        <v>8</v>
      </c>
      <c r="D440" t="s">
        <v>168</v>
      </c>
      <c r="E440" s="33">
        <v>0</v>
      </c>
      <c r="F440" s="33">
        <v>0</v>
      </c>
      <c r="G440" s="33">
        <v>0</v>
      </c>
      <c r="H440" s="33">
        <v>0</v>
      </c>
      <c r="I440" s="33">
        <v>0</v>
      </c>
    </row>
    <row r="441" spans="2:9">
      <c r="B441" t="s">
        <v>72</v>
      </c>
      <c r="C441" s="3">
        <v>9</v>
      </c>
      <c r="D441" t="s">
        <v>169</v>
      </c>
      <c r="E441" s="33">
        <v>0.08</v>
      </c>
      <c r="F441" s="33">
        <v>0.02</v>
      </c>
      <c r="G441" s="33">
        <v>0.02</v>
      </c>
      <c r="H441" s="33">
        <v>0.02</v>
      </c>
      <c r="I441" s="33">
        <v>0.4</v>
      </c>
    </row>
    <row r="442" spans="2:9">
      <c r="B442" t="s">
        <v>26</v>
      </c>
      <c r="C442" s="3">
        <v>0</v>
      </c>
      <c r="D442" t="s">
        <v>160</v>
      </c>
      <c r="E442" s="33">
        <v>0.24</v>
      </c>
      <c r="F442" s="33">
        <v>0.05</v>
      </c>
      <c r="G442" s="33">
        <v>7.0000000000000007E-2</v>
      </c>
      <c r="H442" s="33">
        <v>0</v>
      </c>
      <c r="I442" s="33">
        <v>0</v>
      </c>
    </row>
    <row r="443" spans="2:9">
      <c r="B443" t="s">
        <v>26</v>
      </c>
      <c r="C443" s="3">
        <v>1</v>
      </c>
      <c r="D443" t="s">
        <v>161</v>
      </c>
      <c r="E443" s="33">
        <v>0.01</v>
      </c>
      <c r="F443" s="33">
        <v>0.01</v>
      </c>
      <c r="G443" s="33">
        <v>0.01</v>
      </c>
      <c r="H443" s="33">
        <v>0.01</v>
      </c>
      <c r="I443" s="33">
        <v>0.02</v>
      </c>
    </row>
    <row r="444" spans="2:9">
      <c r="B444" t="s">
        <v>26</v>
      </c>
      <c r="C444" s="3">
        <v>2</v>
      </c>
      <c r="D444" t="s">
        <v>162</v>
      </c>
      <c r="E444" s="33">
        <v>0</v>
      </c>
      <c r="F444" s="33">
        <v>0.24</v>
      </c>
      <c r="G444" s="33">
        <v>0.16</v>
      </c>
      <c r="H444" s="33">
        <v>0.4</v>
      </c>
      <c r="I444" s="33">
        <v>0.45</v>
      </c>
    </row>
    <row r="445" spans="2:9">
      <c r="B445" t="s">
        <v>26</v>
      </c>
      <c r="C445" s="3">
        <v>3</v>
      </c>
      <c r="D445" t="s">
        <v>163</v>
      </c>
      <c r="E445" s="33">
        <v>0.31</v>
      </c>
      <c r="F445" s="33">
        <v>0.04</v>
      </c>
      <c r="G445" s="33">
        <v>0</v>
      </c>
      <c r="H445" s="33">
        <v>0.09</v>
      </c>
      <c r="I445" s="33">
        <v>0</v>
      </c>
    </row>
    <row r="446" spans="2:9">
      <c r="B446" t="s">
        <v>26</v>
      </c>
      <c r="C446" s="3">
        <v>4</v>
      </c>
      <c r="D446" t="s">
        <v>164</v>
      </c>
      <c r="E446" s="33">
        <v>0</v>
      </c>
      <c r="F446" s="33">
        <v>0.08</v>
      </c>
      <c r="G446" s="33">
        <v>0</v>
      </c>
      <c r="H446" s="33">
        <v>0.02</v>
      </c>
      <c r="I446" s="33">
        <v>0.13</v>
      </c>
    </row>
    <row r="447" spans="2:9">
      <c r="B447" t="s">
        <v>26</v>
      </c>
      <c r="C447" s="3">
        <v>5</v>
      </c>
      <c r="D447" t="s">
        <v>165</v>
      </c>
      <c r="E447" s="33">
        <v>0.75</v>
      </c>
      <c r="F447" s="33">
        <v>0.37</v>
      </c>
      <c r="G447" s="33">
        <v>0.77</v>
      </c>
      <c r="H447" s="33">
        <v>0.44</v>
      </c>
      <c r="I447" s="33">
        <v>0.45</v>
      </c>
    </row>
    <row r="448" spans="2:9">
      <c r="B448" t="s">
        <v>26</v>
      </c>
      <c r="C448" s="3">
        <v>6</v>
      </c>
      <c r="D448" t="s">
        <v>166</v>
      </c>
      <c r="E448" s="33">
        <v>7.0000000000000007E-2</v>
      </c>
      <c r="F448" s="33">
        <v>0.08</v>
      </c>
      <c r="G448" s="33">
        <v>0.12</v>
      </c>
      <c r="H448" s="33">
        <v>0.3</v>
      </c>
      <c r="I448" s="33">
        <v>0</v>
      </c>
    </row>
    <row r="449" spans="2:9">
      <c r="B449" t="s">
        <v>26</v>
      </c>
      <c r="C449" s="3">
        <v>7</v>
      </c>
      <c r="D449" t="s">
        <v>167</v>
      </c>
      <c r="E449" s="33">
        <v>0</v>
      </c>
      <c r="F449" s="33">
        <v>0.03</v>
      </c>
      <c r="G449" s="33">
        <v>0</v>
      </c>
      <c r="H449" s="33">
        <v>0</v>
      </c>
      <c r="I449" s="33">
        <v>0.03</v>
      </c>
    </row>
    <row r="450" spans="2:9">
      <c r="B450" t="s">
        <v>26</v>
      </c>
      <c r="C450" s="3">
        <v>8</v>
      </c>
      <c r="D450" t="s">
        <v>168</v>
      </c>
      <c r="E450" s="33">
        <v>0.05</v>
      </c>
      <c r="F450" s="33">
        <v>0.26</v>
      </c>
      <c r="G450" s="33">
        <v>0.16</v>
      </c>
      <c r="H450" s="33">
        <v>0.15</v>
      </c>
      <c r="I450" s="33">
        <v>0.06</v>
      </c>
    </row>
    <row r="451" spans="2:9">
      <c r="B451" t="s">
        <v>26</v>
      </c>
      <c r="C451" s="3">
        <v>9</v>
      </c>
      <c r="D451" t="s">
        <v>169</v>
      </c>
      <c r="E451" s="33">
        <v>0.08</v>
      </c>
      <c r="F451" s="33">
        <v>0.02</v>
      </c>
      <c r="G451" s="33">
        <v>0.06</v>
      </c>
      <c r="H451" s="33">
        <v>0</v>
      </c>
      <c r="I451" s="33">
        <v>0.1</v>
      </c>
    </row>
    <row r="452" spans="2:9">
      <c r="B452" t="s">
        <v>67</v>
      </c>
      <c r="C452" s="3">
        <v>0</v>
      </c>
      <c r="D452" t="s">
        <v>160</v>
      </c>
      <c r="E452" s="33">
        <v>0</v>
      </c>
      <c r="F452" s="33">
        <v>0</v>
      </c>
      <c r="G452" s="33">
        <v>0.01</v>
      </c>
      <c r="H452" s="33">
        <v>0</v>
      </c>
      <c r="I452" s="33">
        <v>0</v>
      </c>
    </row>
    <row r="453" spans="2:9">
      <c r="B453" t="s">
        <v>67</v>
      </c>
      <c r="C453" s="3">
        <v>1</v>
      </c>
      <c r="D453" t="s">
        <v>161</v>
      </c>
      <c r="E453" s="33">
        <v>0.02</v>
      </c>
      <c r="F453" s="33">
        <v>0.02</v>
      </c>
      <c r="G453" s="33">
        <v>0.02</v>
      </c>
      <c r="H453" s="33">
        <v>0.02</v>
      </c>
      <c r="I453" s="33">
        <v>0.02</v>
      </c>
    </row>
    <row r="454" spans="2:9">
      <c r="B454" t="s">
        <v>67</v>
      </c>
      <c r="C454" s="3">
        <v>2</v>
      </c>
      <c r="D454" t="s">
        <v>162</v>
      </c>
      <c r="E454" s="33">
        <v>0.17</v>
      </c>
      <c r="F454" s="33">
        <v>0.26</v>
      </c>
      <c r="G454" s="33">
        <v>0.69</v>
      </c>
      <c r="H454" s="33">
        <v>0.19</v>
      </c>
      <c r="I454" s="33">
        <v>0.87</v>
      </c>
    </row>
    <row r="455" spans="2:9">
      <c r="B455" t="s">
        <v>67</v>
      </c>
      <c r="C455" s="3">
        <v>3</v>
      </c>
      <c r="D455" t="s">
        <v>163</v>
      </c>
      <c r="E455" s="33">
        <v>0.19</v>
      </c>
      <c r="F455" s="33">
        <v>0</v>
      </c>
      <c r="G455" s="33">
        <v>0</v>
      </c>
      <c r="H455" s="33">
        <v>0.02</v>
      </c>
      <c r="I455" s="33">
        <v>0.01</v>
      </c>
    </row>
    <row r="456" spans="2:9">
      <c r="B456" t="s">
        <v>67</v>
      </c>
      <c r="C456" s="3">
        <v>4</v>
      </c>
      <c r="D456" t="s">
        <v>164</v>
      </c>
      <c r="E456" s="33">
        <v>0</v>
      </c>
      <c r="F456" s="33">
        <v>0</v>
      </c>
      <c r="G456" s="33">
        <v>0</v>
      </c>
      <c r="H456" s="33">
        <v>0</v>
      </c>
      <c r="I456" s="33">
        <v>0</v>
      </c>
    </row>
    <row r="457" spans="2:9">
      <c r="B457" t="s">
        <v>67</v>
      </c>
      <c r="C457" s="3">
        <v>5</v>
      </c>
      <c r="D457" t="s">
        <v>165</v>
      </c>
      <c r="E457" s="33">
        <v>0.69</v>
      </c>
      <c r="F457" s="33">
        <v>0.37</v>
      </c>
      <c r="G457" s="33">
        <v>0.02</v>
      </c>
      <c r="H457" s="33">
        <v>0.11</v>
      </c>
      <c r="I457" s="33">
        <v>0.41</v>
      </c>
    </row>
    <row r="458" spans="2:9">
      <c r="B458" t="s">
        <v>67</v>
      </c>
      <c r="C458" s="3">
        <v>6</v>
      </c>
      <c r="D458" t="s">
        <v>166</v>
      </c>
      <c r="E458" s="33">
        <v>0</v>
      </c>
      <c r="F458" s="33">
        <v>0.02</v>
      </c>
      <c r="G458" s="33">
        <v>0</v>
      </c>
      <c r="H458" s="33">
        <v>0.01</v>
      </c>
      <c r="I458" s="33">
        <v>0</v>
      </c>
    </row>
    <row r="459" spans="2:9">
      <c r="B459" t="s">
        <v>67</v>
      </c>
      <c r="C459" s="3">
        <v>7</v>
      </c>
      <c r="D459" t="s">
        <v>167</v>
      </c>
      <c r="E459" s="33">
        <v>0</v>
      </c>
      <c r="F459" s="33">
        <v>0</v>
      </c>
      <c r="G459" s="33">
        <v>0</v>
      </c>
      <c r="H459" s="33">
        <v>0</v>
      </c>
      <c r="I459" s="33">
        <v>0</v>
      </c>
    </row>
    <row r="460" spans="2:9">
      <c r="B460" t="s">
        <v>67</v>
      </c>
      <c r="C460" s="3">
        <v>8</v>
      </c>
      <c r="D460" t="s">
        <v>168</v>
      </c>
      <c r="E460" s="33">
        <v>0</v>
      </c>
      <c r="F460" s="33">
        <v>0</v>
      </c>
      <c r="G460" s="33">
        <v>0</v>
      </c>
      <c r="H460" s="33">
        <v>0</v>
      </c>
      <c r="I460" s="33">
        <v>0</v>
      </c>
    </row>
    <row r="461" spans="2:9">
      <c r="B461" t="s">
        <v>67</v>
      </c>
      <c r="C461" s="3">
        <v>9</v>
      </c>
      <c r="D461" t="s">
        <v>169</v>
      </c>
      <c r="E461" s="33">
        <v>0.02</v>
      </c>
      <c r="F461" s="33">
        <v>0.34</v>
      </c>
      <c r="G461" s="33">
        <v>0.33</v>
      </c>
      <c r="H461" s="33">
        <v>0.02</v>
      </c>
      <c r="I461" s="33">
        <v>0</v>
      </c>
    </row>
    <row r="462" spans="2:9">
      <c r="B462" t="s">
        <v>27</v>
      </c>
      <c r="C462" s="3">
        <v>0</v>
      </c>
      <c r="D462" t="s">
        <v>160</v>
      </c>
      <c r="E462" s="33">
        <v>0.11</v>
      </c>
      <c r="F462" s="33">
        <v>0.14000000000000001</v>
      </c>
      <c r="G462" s="33">
        <v>0.02</v>
      </c>
      <c r="H462" s="33">
        <v>0.15</v>
      </c>
      <c r="I462" s="33">
        <v>0.04</v>
      </c>
    </row>
    <row r="463" spans="2:9">
      <c r="B463" t="s">
        <v>27</v>
      </c>
      <c r="C463" s="3">
        <v>1</v>
      </c>
      <c r="D463" t="s">
        <v>161</v>
      </c>
      <c r="E463" s="33">
        <v>0.16</v>
      </c>
      <c r="F463" s="33">
        <v>0.14000000000000001</v>
      </c>
      <c r="G463" s="33">
        <v>0.08</v>
      </c>
      <c r="H463" s="33">
        <v>0.12</v>
      </c>
      <c r="I463" s="33">
        <v>0.1</v>
      </c>
    </row>
    <row r="464" spans="2:9">
      <c r="B464" t="s">
        <v>27</v>
      </c>
      <c r="C464" s="3">
        <v>2</v>
      </c>
      <c r="D464" t="s">
        <v>162</v>
      </c>
      <c r="E464" s="33">
        <v>0.18</v>
      </c>
      <c r="F464" s="33">
        <v>0</v>
      </c>
      <c r="G464" s="33">
        <v>0</v>
      </c>
      <c r="H464" s="33">
        <v>7.0000000000000007E-2</v>
      </c>
      <c r="I464" s="33">
        <v>0.2</v>
      </c>
    </row>
    <row r="465" spans="2:9">
      <c r="B465" t="s">
        <v>27</v>
      </c>
      <c r="C465" s="3">
        <v>3</v>
      </c>
      <c r="D465" t="s">
        <v>163</v>
      </c>
      <c r="E465" s="33">
        <v>0.02</v>
      </c>
      <c r="F465" s="33">
        <v>0.01</v>
      </c>
      <c r="G465" s="33">
        <v>0.06</v>
      </c>
      <c r="H465" s="33">
        <v>0.16</v>
      </c>
      <c r="I465" s="33">
        <v>0.06</v>
      </c>
    </row>
    <row r="466" spans="2:9">
      <c r="B466" t="s">
        <v>27</v>
      </c>
      <c r="C466" s="3">
        <v>4</v>
      </c>
      <c r="D466" t="s">
        <v>164</v>
      </c>
      <c r="E466" s="33">
        <v>0</v>
      </c>
      <c r="F466" s="33">
        <v>0.09</v>
      </c>
      <c r="G466" s="33">
        <v>0</v>
      </c>
      <c r="H466" s="33">
        <v>0.02</v>
      </c>
      <c r="I466" s="33">
        <v>0.14000000000000001</v>
      </c>
    </row>
    <row r="467" spans="2:9">
      <c r="B467" t="s">
        <v>27</v>
      </c>
      <c r="C467" s="3">
        <v>5</v>
      </c>
      <c r="D467" t="s">
        <v>165</v>
      </c>
      <c r="E467" s="33">
        <v>0.05</v>
      </c>
      <c r="F467" s="33">
        <v>0.28999999999999998</v>
      </c>
      <c r="G467" s="33">
        <v>0.37</v>
      </c>
      <c r="H467" s="33">
        <v>0.34</v>
      </c>
      <c r="I467" s="33">
        <v>0.22</v>
      </c>
    </row>
    <row r="468" spans="2:9">
      <c r="B468" t="s">
        <v>27</v>
      </c>
      <c r="C468" s="3">
        <v>6</v>
      </c>
      <c r="D468" t="s">
        <v>166</v>
      </c>
      <c r="E468" s="33">
        <v>0.02</v>
      </c>
      <c r="F468" s="33">
        <v>0.04</v>
      </c>
      <c r="G468" s="33">
        <v>0</v>
      </c>
      <c r="H468" s="33">
        <v>0.37</v>
      </c>
      <c r="I468" s="33">
        <v>0.01</v>
      </c>
    </row>
    <row r="469" spans="2:9">
      <c r="B469" t="s">
        <v>27</v>
      </c>
      <c r="C469" s="3">
        <v>7</v>
      </c>
      <c r="D469" t="s">
        <v>167</v>
      </c>
      <c r="E469" s="33">
        <v>0</v>
      </c>
      <c r="F469" s="33">
        <v>0</v>
      </c>
      <c r="G469" s="33">
        <v>0.04</v>
      </c>
      <c r="H469" s="33">
        <v>0.06</v>
      </c>
      <c r="I469" s="33">
        <v>0</v>
      </c>
    </row>
    <row r="470" spans="2:9">
      <c r="B470" t="s">
        <v>27</v>
      </c>
      <c r="C470" s="3">
        <v>8</v>
      </c>
      <c r="D470" t="s">
        <v>168</v>
      </c>
      <c r="E470" s="33">
        <v>0.12</v>
      </c>
      <c r="F470" s="33">
        <v>0.24</v>
      </c>
      <c r="G470" s="33">
        <v>0.25</v>
      </c>
      <c r="H470" s="33">
        <v>0.06</v>
      </c>
      <c r="I470" s="33">
        <v>0.21</v>
      </c>
    </row>
    <row r="471" spans="2:9">
      <c r="B471" t="s">
        <v>27</v>
      </c>
      <c r="C471" s="3">
        <v>9</v>
      </c>
      <c r="D471" t="s">
        <v>169</v>
      </c>
      <c r="E471" s="33">
        <v>0.22</v>
      </c>
      <c r="F471" s="33">
        <v>0.55000000000000004</v>
      </c>
      <c r="G471" s="33">
        <v>0.27</v>
      </c>
      <c r="H471" s="33">
        <v>0.37</v>
      </c>
      <c r="I471" s="33">
        <v>0.23</v>
      </c>
    </row>
    <row r="472" spans="2:9">
      <c r="B472" t="s">
        <v>73</v>
      </c>
      <c r="C472" s="3">
        <v>0</v>
      </c>
      <c r="D472" t="s">
        <v>160</v>
      </c>
      <c r="E472" s="33">
        <v>0.35</v>
      </c>
      <c r="F472" s="33">
        <v>0.05</v>
      </c>
      <c r="G472" s="33">
        <v>0</v>
      </c>
      <c r="H472" s="33">
        <v>0.06</v>
      </c>
      <c r="I472" s="33">
        <v>0.08</v>
      </c>
    </row>
    <row r="473" spans="2:9">
      <c r="B473" t="s">
        <v>73</v>
      </c>
      <c r="C473" s="3">
        <v>1</v>
      </c>
      <c r="D473" t="s">
        <v>161</v>
      </c>
      <c r="E473" s="33">
        <v>0.03</v>
      </c>
      <c r="F473" s="33">
        <v>0.11</v>
      </c>
      <c r="G473" s="33">
        <v>0.11</v>
      </c>
      <c r="H473" s="33">
        <v>0.08</v>
      </c>
      <c r="I473" s="33">
        <v>0.04</v>
      </c>
    </row>
    <row r="474" spans="2:9">
      <c r="B474" t="s">
        <v>73</v>
      </c>
      <c r="C474" s="3">
        <v>2</v>
      </c>
      <c r="D474" t="s">
        <v>162</v>
      </c>
      <c r="E474" s="33">
        <v>1.73</v>
      </c>
      <c r="F474" s="33">
        <v>5.55</v>
      </c>
      <c r="G474" s="33">
        <v>1.98</v>
      </c>
      <c r="H474" s="33">
        <v>1.05</v>
      </c>
      <c r="I474" s="33">
        <v>1.93</v>
      </c>
    </row>
    <row r="475" spans="2:9">
      <c r="B475" t="s">
        <v>73</v>
      </c>
      <c r="C475" s="3">
        <v>3</v>
      </c>
      <c r="D475" t="s">
        <v>163</v>
      </c>
      <c r="E475" s="33">
        <v>0</v>
      </c>
      <c r="F475" s="33">
        <v>0.03</v>
      </c>
      <c r="G475" s="33">
        <v>0.01</v>
      </c>
      <c r="H475" s="33">
        <v>0.02</v>
      </c>
      <c r="I475" s="33">
        <v>0.03</v>
      </c>
    </row>
    <row r="476" spans="2:9">
      <c r="B476" t="s">
        <v>73</v>
      </c>
      <c r="C476" s="3">
        <v>4</v>
      </c>
      <c r="D476" t="s">
        <v>164</v>
      </c>
      <c r="E476" s="33">
        <v>0</v>
      </c>
      <c r="F476" s="33">
        <v>0</v>
      </c>
      <c r="G476" s="33">
        <v>0</v>
      </c>
      <c r="H476" s="33">
        <v>0</v>
      </c>
      <c r="I476" s="33">
        <v>0.04</v>
      </c>
    </row>
    <row r="477" spans="2:9">
      <c r="B477" t="s">
        <v>73</v>
      </c>
      <c r="C477" s="3">
        <v>5</v>
      </c>
      <c r="D477" t="s">
        <v>165</v>
      </c>
      <c r="E477" s="33">
        <v>0.71</v>
      </c>
      <c r="F477" s="33">
        <v>0.19</v>
      </c>
      <c r="G477" s="33">
        <v>0.28000000000000003</v>
      </c>
      <c r="H477" s="33">
        <v>0.04</v>
      </c>
      <c r="I477" s="33">
        <v>0.26</v>
      </c>
    </row>
    <row r="478" spans="2:9">
      <c r="B478" t="s">
        <v>73</v>
      </c>
      <c r="C478" s="3">
        <v>6</v>
      </c>
      <c r="D478" t="s">
        <v>166</v>
      </c>
      <c r="E478" s="33">
        <v>0.21</v>
      </c>
      <c r="F478" s="33">
        <v>0.14000000000000001</v>
      </c>
      <c r="G478" s="33">
        <v>0.06</v>
      </c>
      <c r="H478" s="33">
        <v>0.03</v>
      </c>
      <c r="I478" s="33">
        <v>0.12</v>
      </c>
    </row>
    <row r="479" spans="2:9">
      <c r="B479" t="s">
        <v>73</v>
      </c>
      <c r="C479" s="3">
        <v>7</v>
      </c>
      <c r="D479" t="s">
        <v>167</v>
      </c>
      <c r="E479" s="33">
        <v>0</v>
      </c>
      <c r="F479" s="33">
        <v>0.01</v>
      </c>
      <c r="G479" s="33">
        <v>0.65</v>
      </c>
      <c r="H479" s="33">
        <v>0</v>
      </c>
      <c r="I479" s="33">
        <v>0</v>
      </c>
    </row>
    <row r="480" spans="2:9">
      <c r="B480" t="s">
        <v>73</v>
      </c>
      <c r="C480" s="3">
        <v>8</v>
      </c>
      <c r="D480" t="s">
        <v>168</v>
      </c>
      <c r="E480" s="33">
        <v>0.03</v>
      </c>
      <c r="F480" s="33">
        <v>0</v>
      </c>
      <c r="G480" s="33">
        <v>0.12</v>
      </c>
      <c r="H480" s="33">
        <v>0</v>
      </c>
      <c r="I480" s="33">
        <v>0.05</v>
      </c>
    </row>
    <row r="481" spans="2:9">
      <c r="B481" t="s">
        <v>73</v>
      </c>
      <c r="C481" s="3">
        <v>9</v>
      </c>
      <c r="D481" t="s">
        <v>169</v>
      </c>
      <c r="E481" s="33">
        <v>7.0000000000000007E-2</v>
      </c>
      <c r="F481" s="33">
        <v>0.01</v>
      </c>
      <c r="G481" s="33">
        <v>0.11</v>
      </c>
      <c r="H481" s="33">
        <v>0.02</v>
      </c>
      <c r="I481" s="33">
        <v>0.01</v>
      </c>
    </row>
    <row r="482" spans="2:9">
      <c r="B482" t="s">
        <v>6</v>
      </c>
      <c r="C482" s="3">
        <v>0</v>
      </c>
      <c r="D482" t="s">
        <v>160</v>
      </c>
      <c r="E482" s="33">
        <v>0.23</v>
      </c>
      <c r="F482" s="33">
        <v>0.11</v>
      </c>
      <c r="G482" s="33">
        <v>0.05</v>
      </c>
      <c r="H482" s="33">
        <v>0.09</v>
      </c>
      <c r="I482" s="33">
        <v>0.12</v>
      </c>
    </row>
    <row r="483" spans="2:9">
      <c r="B483" t="s">
        <v>6</v>
      </c>
      <c r="C483" s="3">
        <v>1</v>
      </c>
      <c r="D483" t="s">
        <v>161</v>
      </c>
      <c r="E483" s="33">
        <v>0.06</v>
      </c>
      <c r="F483" s="33">
        <v>7.0000000000000007E-2</v>
      </c>
      <c r="G483" s="33">
        <v>0.08</v>
      </c>
      <c r="H483" s="33">
        <v>0.11</v>
      </c>
      <c r="I483" s="33">
        <v>0.06</v>
      </c>
    </row>
    <row r="484" spans="2:9">
      <c r="B484" t="s">
        <v>6</v>
      </c>
      <c r="C484" s="3">
        <v>2</v>
      </c>
      <c r="D484" t="s">
        <v>162</v>
      </c>
      <c r="E484" s="33">
        <v>0</v>
      </c>
      <c r="F484" s="33">
        <v>0</v>
      </c>
      <c r="G484" s="33">
        <v>0.13</v>
      </c>
      <c r="H484" s="33">
        <v>0</v>
      </c>
      <c r="I484" s="33">
        <v>0</v>
      </c>
    </row>
    <row r="485" spans="2:9">
      <c r="B485" t="s">
        <v>6</v>
      </c>
      <c r="C485" s="3">
        <v>3</v>
      </c>
      <c r="D485" t="s">
        <v>163</v>
      </c>
      <c r="E485" s="33">
        <v>0.18</v>
      </c>
      <c r="F485" s="33">
        <v>0.28999999999999998</v>
      </c>
      <c r="G485" s="33">
        <v>7.0000000000000007E-2</v>
      </c>
      <c r="H485" s="33">
        <v>0.04</v>
      </c>
      <c r="I485" s="33">
        <v>0.28999999999999998</v>
      </c>
    </row>
    <row r="486" spans="2:9">
      <c r="B486" t="s">
        <v>6</v>
      </c>
      <c r="C486" s="3">
        <v>4</v>
      </c>
      <c r="D486" t="s">
        <v>164</v>
      </c>
      <c r="E486" s="33">
        <v>0.32</v>
      </c>
      <c r="F486" s="33">
        <v>0</v>
      </c>
      <c r="G486" s="33">
        <v>0.2</v>
      </c>
      <c r="H486" s="33">
        <v>0</v>
      </c>
      <c r="I486" s="33">
        <v>0.43</v>
      </c>
    </row>
    <row r="487" spans="2:9">
      <c r="B487" t="s">
        <v>6</v>
      </c>
      <c r="C487" s="3">
        <v>5</v>
      </c>
      <c r="D487" t="s">
        <v>165</v>
      </c>
      <c r="E487" s="33">
        <v>0.42</v>
      </c>
      <c r="F487" s="33">
        <v>0.92</v>
      </c>
      <c r="G487" s="33">
        <v>0.52</v>
      </c>
      <c r="H487" s="33">
        <v>0.41</v>
      </c>
      <c r="I487" s="33">
        <v>0.3</v>
      </c>
    </row>
    <row r="488" spans="2:9">
      <c r="B488" t="s">
        <v>6</v>
      </c>
      <c r="C488" s="3">
        <v>6</v>
      </c>
      <c r="D488" t="s">
        <v>166</v>
      </c>
      <c r="E488" s="33">
        <v>0.16</v>
      </c>
      <c r="F488" s="33">
        <v>0.32</v>
      </c>
      <c r="G488" s="33">
        <v>1.32</v>
      </c>
      <c r="H488" s="33">
        <v>0.5</v>
      </c>
      <c r="I488" s="33">
        <v>0.18</v>
      </c>
    </row>
    <row r="489" spans="2:9">
      <c r="B489" t="s">
        <v>6</v>
      </c>
      <c r="C489" s="3">
        <v>7</v>
      </c>
      <c r="D489" t="s">
        <v>167</v>
      </c>
      <c r="E489" s="33">
        <v>0</v>
      </c>
      <c r="F489" s="33">
        <v>0.28999999999999998</v>
      </c>
      <c r="G489" s="33">
        <v>0.01</v>
      </c>
      <c r="H489" s="33">
        <v>0</v>
      </c>
      <c r="I489" s="33">
        <v>0</v>
      </c>
    </row>
    <row r="490" spans="2:9">
      <c r="B490" t="s">
        <v>6</v>
      </c>
      <c r="C490" s="3">
        <v>8</v>
      </c>
      <c r="D490" t="s">
        <v>168</v>
      </c>
      <c r="E490" s="33">
        <v>0.02</v>
      </c>
      <c r="F490" s="33">
        <v>7.0000000000000007E-2</v>
      </c>
      <c r="G490" s="33">
        <v>0.11</v>
      </c>
      <c r="H490" s="33">
        <v>0.41</v>
      </c>
      <c r="I490" s="33">
        <v>0.01</v>
      </c>
    </row>
    <row r="491" spans="2:9">
      <c r="B491" t="s">
        <v>6</v>
      </c>
      <c r="C491" s="3">
        <v>9</v>
      </c>
      <c r="D491" t="s">
        <v>169</v>
      </c>
      <c r="E491" s="33">
        <v>0.24</v>
      </c>
      <c r="F491" s="33">
        <v>0.25</v>
      </c>
      <c r="G491" s="33">
        <v>0.41</v>
      </c>
      <c r="H491" s="33">
        <v>0.18</v>
      </c>
      <c r="I491" s="33">
        <v>0.22</v>
      </c>
    </row>
    <row r="492" spans="2:9">
      <c r="B492" t="s">
        <v>64</v>
      </c>
      <c r="C492" s="3">
        <v>0</v>
      </c>
      <c r="D492" t="s">
        <v>160</v>
      </c>
      <c r="E492" s="33">
        <v>0.02</v>
      </c>
      <c r="F492" s="33">
        <v>0</v>
      </c>
      <c r="G492" s="33">
        <v>0</v>
      </c>
      <c r="H492" s="33">
        <v>0</v>
      </c>
      <c r="I492" s="33">
        <v>0</v>
      </c>
    </row>
    <row r="493" spans="2:9">
      <c r="B493" t="s">
        <v>64</v>
      </c>
      <c r="C493" s="3">
        <v>1</v>
      </c>
      <c r="D493" t="s">
        <v>161</v>
      </c>
      <c r="E493" s="33">
        <v>0.08</v>
      </c>
      <c r="F493" s="33">
        <v>0.18</v>
      </c>
      <c r="G493" s="33">
        <v>0.19</v>
      </c>
      <c r="H493" s="33">
        <v>0.22</v>
      </c>
      <c r="I493" s="33">
        <v>0.12</v>
      </c>
    </row>
    <row r="494" spans="2:9">
      <c r="B494" t="s">
        <v>64</v>
      </c>
      <c r="C494" s="3">
        <v>2</v>
      </c>
      <c r="D494" t="s">
        <v>162</v>
      </c>
      <c r="E494" s="33">
        <v>0</v>
      </c>
      <c r="F494" s="33">
        <v>1</v>
      </c>
      <c r="G494" s="33">
        <v>1</v>
      </c>
      <c r="H494" s="33">
        <v>3</v>
      </c>
      <c r="I494" s="33">
        <v>4.01</v>
      </c>
    </row>
    <row r="495" spans="2:9">
      <c r="B495" t="s">
        <v>64</v>
      </c>
      <c r="C495" s="3">
        <v>3</v>
      </c>
      <c r="D495" t="s">
        <v>163</v>
      </c>
      <c r="E495" s="33">
        <v>0</v>
      </c>
      <c r="F495" s="33">
        <v>0.01</v>
      </c>
      <c r="G495" s="33">
        <v>0</v>
      </c>
      <c r="H495" s="33">
        <v>0</v>
      </c>
      <c r="I495" s="33">
        <v>0</v>
      </c>
    </row>
    <row r="496" spans="2:9">
      <c r="B496" t="s">
        <v>64</v>
      </c>
      <c r="C496" s="3">
        <v>4</v>
      </c>
      <c r="D496" t="s">
        <v>164</v>
      </c>
      <c r="E496" s="33">
        <v>0</v>
      </c>
      <c r="F496" s="33">
        <v>0</v>
      </c>
      <c r="G496" s="33">
        <v>0</v>
      </c>
      <c r="H496" s="33">
        <v>0</v>
      </c>
      <c r="I496" s="33">
        <v>0</v>
      </c>
    </row>
    <row r="497" spans="2:9">
      <c r="B497" t="s">
        <v>64</v>
      </c>
      <c r="C497" s="3">
        <v>5</v>
      </c>
      <c r="D497" t="s">
        <v>165</v>
      </c>
      <c r="E497" s="33">
        <v>0.01</v>
      </c>
      <c r="F497" s="33">
        <v>0.14000000000000001</v>
      </c>
      <c r="G497" s="33">
        <v>0.01</v>
      </c>
      <c r="H497" s="33">
        <v>0.32</v>
      </c>
      <c r="I497" s="33">
        <v>0</v>
      </c>
    </row>
    <row r="498" spans="2:9">
      <c r="B498" t="s">
        <v>64</v>
      </c>
      <c r="C498" s="3">
        <v>6</v>
      </c>
      <c r="D498" t="s">
        <v>166</v>
      </c>
      <c r="E498" s="33">
        <v>0.05</v>
      </c>
      <c r="F498" s="33">
        <v>0</v>
      </c>
      <c r="G498" s="33">
        <v>0.01</v>
      </c>
      <c r="H498" s="33">
        <v>0.09</v>
      </c>
      <c r="I498" s="33">
        <v>0.06</v>
      </c>
    </row>
    <row r="499" spans="2:9">
      <c r="B499" t="s">
        <v>64</v>
      </c>
      <c r="C499" s="3">
        <v>7</v>
      </c>
      <c r="D499" t="s">
        <v>167</v>
      </c>
      <c r="E499" s="33">
        <v>0</v>
      </c>
      <c r="F499" s="33">
        <v>0</v>
      </c>
      <c r="G499" s="33">
        <v>0</v>
      </c>
      <c r="H499" s="33">
        <v>0</v>
      </c>
      <c r="I499" s="33">
        <v>0</v>
      </c>
    </row>
    <row r="500" spans="2:9">
      <c r="B500" t="s">
        <v>64</v>
      </c>
      <c r="C500" s="3">
        <v>8</v>
      </c>
      <c r="D500" t="s">
        <v>168</v>
      </c>
      <c r="E500" s="33">
        <v>0</v>
      </c>
      <c r="F500" s="33">
        <v>7.0000000000000007E-2</v>
      </c>
      <c r="G500" s="33">
        <v>0</v>
      </c>
      <c r="H500" s="33">
        <v>0</v>
      </c>
      <c r="I500" s="33">
        <v>0</v>
      </c>
    </row>
    <row r="501" spans="2:9">
      <c r="B501" t="s">
        <v>64</v>
      </c>
      <c r="C501" s="3">
        <v>9</v>
      </c>
      <c r="D501" t="s">
        <v>169</v>
      </c>
      <c r="E501" s="33">
        <v>0.01</v>
      </c>
      <c r="F501" s="33">
        <v>0</v>
      </c>
      <c r="G501" s="33">
        <v>0.03</v>
      </c>
      <c r="H501" s="33">
        <v>0.19</v>
      </c>
      <c r="I501" s="33">
        <v>0.01</v>
      </c>
    </row>
    <row r="502" spans="2:9">
      <c r="B502" t="s">
        <v>68</v>
      </c>
      <c r="C502" s="3">
        <v>0</v>
      </c>
      <c r="D502" t="s">
        <v>160</v>
      </c>
      <c r="E502" s="33">
        <v>0</v>
      </c>
      <c r="F502" s="33">
        <v>0</v>
      </c>
      <c r="G502" s="33">
        <v>0</v>
      </c>
      <c r="H502" s="33">
        <v>0</v>
      </c>
      <c r="I502" s="33">
        <v>0</v>
      </c>
    </row>
    <row r="503" spans="2:9">
      <c r="B503" t="s">
        <v>68</v>
      </c>
      <c r="C503" s="3">
        <v>1</v>
      </c>
      <c r="D503" t="s">
        <v>161</v>
      </c>
      <c r="E503" s="33">
        <v>0.06</v>
      </c>
      <c r="F503" s="33">
        <v>0.03</v>
      </c>
      <c r="G503" s="33">
        <v>0.22</v>
      </c>
      <c r="H503" s="33">
        <v>0.06</v>
      </c>
      <c r="I503" s="33">
        <v>0.1</v>
      </c>
    </row>
    <row r="504" spans="2:9">
      <c r="B504" t="s">
        <v>68</v>
      </c>
      <c r="C504" s="3">
        <v>2</v>
      </c>
      <c r="D504" t="s">
        <v>162</v>
      </c>
      <c r="E504" s="33">
        <v>0.3</v>
      </c>
      <c r="F504" s="33">
        <v>1.3</v>
      </c>
      <c r="G504" s="33">
        <v>1.08</v>
      </c>
      <c r="H504" s="33">
        <v>1.5</v>
      </c>
      <c r="I504" s="33">
        <v>1.39</v>
      </c>
    </row>
    <row r="505" spans="2:9">
      <c r="B505" t="s">
        <v>68</v>
      </c>
      <c r="C505" s="3">
        <v>3</v>
      </c>
      <c r="D505" t="s">
        <v>163</v>
      </c>
      <c r="E505" s="33">
        <v>0</v>
      </c>
      <c r="F505" s="33">
        <v>0</v>
      </c>
      <c r="G505" s="33">
        <v>0</v>
      </c>
      <c r="H505" s="33">
        <v>0</v>
      </c>
      <c r="I505" s="33">
        <v>0.01</v>
      </c>
    </row>
    <row r="506" spans="2:9">
      <c r="B506" t="s">
        <v>68</v>
      </c>
      <c r="C506" s="3">
        <v>4</v>
      </c>
      <c r="D506" t="s">
        <v>164</v>
      </c>
      <c r="E506" s="33">
        <v>0</v>
      </c>
      <c r="F506" s="33">
        <v>0</v>
      </c>
      <c r="G506" s="33">
        <v>0</v>
      </c>
      <c r="H506" s="33">
        <v>0.01</v>
      </c>
      <c r="I506" s="33">
        <v>0.01</v>
      </c>
    </row>
    <row r="507" spans="2:9">
      <c r="B507" t="s">
        <v>68</v>
      </c>
      <c r="C507" s="3">
        <v>5</v>
      </c>
      <c r="D507" t="s">
        <v>165</v>
      </c>
      <c r="E507" s="33">
        <v>0.01</v>
      </c>
      <c r="F507" s="33">
        <v>0.04</v>
      </c>
      <c r="G507" s="33">
        <v>0.44</v>
      </c>
      <c r="H507" s="33">
        <v>0.04</v>
      </c>
      <c r="I507" s="33">
        <v>0.02</v>
      </c>
    </row>
    <row r="508" spans="2:9">
      <c r="B508" t="s">
        <v>68</v>
      </c>
      <c r="C508" s="3">
        <v>6</v>
      </c>
      <c r="D508" t="s">
        <v>166</v>
      </c>
      <c r="E508" s="33">
        <v>0.01</v>
      </c>
      <c r="F508" s="33">
        <v>0.01</v>
      </c>
      <c r="G508" s="33">
        <v>0.06</v>
      </c>
      <c r="H508" s="33">
        <v>0.16</v>
      </c>
      <c r="I508" s="33">
        <v>0.15</v>
      </c>
    </row>
    <row r="509" spans="2:9">
      <c r="B509" t="s">
        <v>68</v>
      </c>
      <c r="C509" s="3">
        <v>7</v>
      </c>
      <c r="D509" t="s">
        <v>167</v>
      </c>
      <c r="E509" s="33">
        <v>0</v>
      </c>
      <c r="F509" s="33">
        <v>0</v>
      </c>
      <c r="G509" s="33">
        <v>0</v>
      </c>
      <c r="H509" s="33">
        <v>0</v>
      </c>
      <c r="I509" s="33">
        <v>0</v>
      </c>
    </row>
    <row r="510" spans="2:9">
      <c r="B510" t="s">
        <v>68</v>
      </c>
      <c r="C510" s="3">
        <v>8</v>
      </c>
      <c r="D510" t="s">
        <v>168</v>
      </c>
      <c r="E510" s="33">
        <v>0</v>
      </c>
      <c r="F510" s="33">
        <v>0</v>
      </c>
      <c r="G510" s="33">
        <v>0</v>
      </c>
      <c r="H510" s="33">
        <v>0</v>
      </c>
      <c r="I510" s="33">
        <v>0</v>
      </c>
    </row>
    <row r="511" spans="2:9">
      <c r="B511" t="s">
        <v>68</v>
      </c>
      <c r="C511" s="3">
        <v>9</v>
      </c>
      <c r="D511" t="s">
        <v>169</v>
      </c>
      <c r="E511" s="33">
        <v>0.02</v>
      </c>
      <c r="F511" s="33">
        <v>0</v>
      </c>
      <c r="G511" s="33">
        <v>0.01</v>
      </c>
      <c r="H511" s="33">
        <v>0</v>
      </c>
      <c r="I511" s="33">
        <v>0.01</v>
      </c>
    </row>
    <row r="512" spans="2:9">
      <c r="B512" t="s">
        <v>76</v>
      </c>
      <c r="C512" s="3">
        <v>0</v>
      </c>
      <c r="D512" t="s">
        <v>160</v>
      </c>
      <c r="E512" s="33">
        <v>0.12</v>
      </c>
      <c r="F512" s="33">
        <v>0.05</v>
      </c>
      <c r="G512" s="33">
        <v>0.06</v>
      </c>
      <c r="H512" s="33">
        <v>0.08</v>
      </c>
      <c r="I512" s="33">
        <v>0.7</v>
      </c>
    </row>
    <row r="513" spans="2:9">
      <c r="B513" t="s">
        <v>76</v>
      </c>
      <c r="C513" s="3">
        <v>1</v>
      </c>
      <c r="D513" t="s">
        <v>161</v>
      </c>
      <c r="E513" s="33">
        <v>0.1</v>
      </c>
      <c r="F513" s="33">
        <v>0.62</v>
      </c>
      <c r="G513" s="33">
        <v>0.05</v>
      </c>
      <c r="H513" s="33">
        <v>0.14000000000000001</v>
      </c>
      <c r="I513" s="33">
        <v>0.04</v>
      </c>
    </row>
    <row r="514" spans="2:9">
      <c r="B514" t="s">
        <v>76</v>
      </c>
      <c r="C514" s="3">
        <v>2</v>
      </c>
      <c r="D514" t="s">
        <v>162</v>
      </c>
      <c r="E514" s="33">
        <v>2</v>
      </c>
      <c r="F514" s="33">
        <v>1</v>
      </c>
      <c r="G514" s="33">
        <v>1.53</v>
      </c>
      <c r="H514" s="33">
        <v>0</v>
      </c>
      <c r="I514" s="33">
        <v>2.0099999999999998</v>
      </c>
    </row>
    <row r="515" spans="2:9">
      <c r="B515" t="s">
        <v>76</v>
      </c>
      <c r="C515" s="3">
        <v>3</v>
      </c>
      <c r="D515" t="s">
        <v>163</v>
      </c>
      <c r="E515" s="33">
        <v>0.06</v>
      </c>
      <c r="F515" s="33">
        <v>0.12</v>
      </c>
      <c r="G515" s="33">
        <v>0.04</v>
      </c>
      <c r="H515" s="33">
        <v>0.42</v>
      </c>
      <c r="I515" s="33">
        <v>0.31</v>
      </c>
    </row>
    <row r="516" spans="2:9">
      <c r="B516" t="s">
        <v>76</v>
      </c>
      <c r="C516" s="3">
        <v>4</v>
      </c>
      <c r="D516" t="s">
        <v>164</v>
      </c>
      <c r="E516" s="33">
        <v>0.01</v>
      </c>
      <c r="F516" s="33">
        <v>0.01</v>
      </c>
      <c r="G516" s="33">
        <v>0</v>
      </c>
      <c r="H516" s="33">
        <v>0.02</v>
      </c>
      <c r="I516" s="33">
        <v>0.01</v>
      </c>
    </row>
    <row r="517" spans="2:9">
      <c r="B517" t="s">
        <v>76</v>
      </c>
      <c r="C517" s="3">
        <v>5</v>
      </c>
      <c r="D517" t="s">
        <v>165</v>
      </c>
      <c r="E517" s="33">
        <v>0.03</v>
      </c>
      <c r="F517" s="33">
        <v>0.15</v>
      </c>
      <c r="G517" s="33">
        <v>0.22</v>
      </c>
      <c r="H517" s="33">
        <v>0.02</v>
      </c>
      <c r="I517" s="33">
        <v>0.08</v>
      </c>
    </row>
    <row r="518" spans="2:9">
      <c r="B518" t="s">
        <v>76</v>
      </c>
      <c r="C518" s="3">
        <v>6</v>
      </c>
      <c r="D518" t="s">
        <v>166</v>
      </c>
      <c r="E518" s="33">
        <v>1.02</v>
      </c>
      <c r="F518" s="33">
        <v>0</v>
      </c>
      <c r="G518" s="33">
        <v>0</v>
      </c>
      <c r="H518" s="33">
        <v>0</v>
      </c>
      <c r="I518" s="33">
        <v>0.17</v>
      </c>
    </row>
    <row r="519" spans="2:9">
      <c r="B519" t="s">
        <v>76</v>
      </c>
      <c r="C519" s="3">
        <v>7</v>
      </c>
      <c r="D519" t="s">
        <v>167</v>
      </c>
      <c r="E519" s="33">
        <v>0</v>
      </c>
      <c r="F519" s="33">
        <v>0</v>
      </c>
      <c r="G519" s="33">
        <v>0</v>
      </c>
      <c r="H519" s="33">
        <v>0</v>
      </c>
      <c r="I519" s="33">
        <v>0</v>
      </c>
    </row>
    <row r="520" spans="2:9">
      <c r="B520" t="s">
        <v>76</v>
      </c>
      <c r="C520" s="3">
        <v>8</v>
      </c>
      <c r="D520" t="s">
        <v>168</v>
      </c>
      <c r="E520" s="33">
        <v>0</v>
      </c>
      <c r="F520" s="33">
        <v>0.11</v>
      </c>
      <c r="G520" s="33">
        <v>0</v>
      </c>
      <c r="H520" s="33">
        <v>0.03</v>
      </c>
      <c r="I520" s="33">
        <v>0</v>
      </c>
    </row>
    <row r="521" spans="2:9">
      <c r="B521" t="s">
        <v>76</v>
      </c>
      <c r="C521" s="3">
        <v>9</v>
      </c>
      <c r="D521" t="s">
        <v>169</v>
      </c>
      <c r="E521" s="33">
        <v>0.06</v>
      </c>
      <c r="F521" s="33">
        <v>0.09</v>
      </c>
      <c r="G521" s="33">
        <v>0.11</v>
      </c>
      <c r="H521" s="33">
        <v>0.06</v>
      </c>
      <c r="I521" s="33">
        <v>0.11</v>
      </c>
    </row>
    <row r="522" spans="2:9">
      <c r="B522" t="s">
        <v>33</v>
      </c>
      <c r="C522" s="3">
        <v>0</v>
      </c>
      <c r="D522" t="s">
        <v>160</v>
      </c>
      <c r="E522" s="33">
        <v>0.43</v>
      </c>
      <c r="F522" s="33">
        <v>0.26</v>
      </c>
      <c r="G522" s="33">
        <v>0.48</v>
      </c>
      <c r="H522" s="33">
        <v>0.36</v>
      </c>
      <c r="I522" s="33">
        <v>0.42</v>
      </c>
    </row>
    <row r="523" spans="2:9">
      <c r="B523" t="s">
        <v>33</v>
      </c>
      <c r="C523" s="3">
        <v>1</v>
      </c>
      <c r="D523" t="s">
        <v>161</v>
      </c>
      <c r="E523" s="33">
        <v>0.11</v>
      </c>
      <c r="F523" s="33">
        <v>0.11</v>
      </c>
      <c r="G523" s="33">
        <v>0.11</v>
      </c>
      <c r="H523" s="33">
        <v>0.1</v>
      </c>
      <c r="I523" s="33">
        <v>0.18</v>
      </c>
    </row>
    <row r="524" spans="2:9">
      <c r="B524" t="s">
        <v>33</v>
      </c>
      <c r="C524" s="3">
        <v>2</v>
      </c>
      <c r="D524" t="s">
        <v>162</v>
      </c>
      <c r="E524" s="33">
        <v>0</v>
      </c>
      <c r="F524" s="33">
        <v>0.51</v>
      </c>
      <c r="G524" s="33">
        <v>0.55000000000000004</v>
      </c>
      <c r="H524" s="33">
        <v>0.69</v>
      </c>
      <c r="I524" s="33">
        <v>0.66</v>
      </c>
    </row>
    <row r="525" spans="2:9">
      <c r="B525" t="s">
        <v>33</v>
      </c>
      <c r="C525" s="3">
        <v>3</v>
      </c>
      <c r="D525" t="s">
        <v>163</v>
      </c>
      <c r="E525" s="33">
        <v>0.2</v>
      </c>
      <c r="F525" s="33">
        <v>0.21</v>
      </c>
      <c r="G525" s="33">
        <v>0.25</v>
      </c>
      <c r="H525" s="33">
        <v>0.66</v>
      </c>
      <c r="I525" s="33">
        <v>0.55000000000000004</v>
      </c>
    </row>
    <row r="526" spans="2:9">
      <c r="B526" t="s">
        <v>33</v>
      </c>
      <c r="C526" s="3">
        <v>4</v>
      </c>
      <c r="D526" t="s">
        <v>164</v>
      </c>
      <c r="E526" s="33">
        <v>7.0000000000000007E-2</v>
      </c>
      <c r="F526" s="33">
        <v>0.09</v>
      </c>
      <c r="G526" s="33">
        <v>0.1</v>
      </c>
      <c r="H526" s="33">
        <v>0.19</v>
      </c>
      <c r="I526" s="33">
        <v>0.05</v>
      </c>
    </row>
    <row r="527" spans="2:9">
      <c r="B527" t="s">
        <v>33</v>
      </c>
      <c r="C527" s="3">
        <v>5</v>
      </c>
      <c r="D527" t="s">
        <v>165</v>
      </c>
      <c r="E527" s="33">
        <v>0.41</v>
      </c>
      <c r="F527" s="33">
        <v>0.4</v>
      </c>
      <c r="G527" s="33">
        <v>0.66</v>
      </c>
      <c r="H527" s="33">
        <v>0.46</v>
      </c>
      <c r="I527" s="33">
        <v>0.73</v>
      </c>
    </row>
    <row r="528" spans="2:9">
      <c r="B528" t="s">
        <v>33</v>
      </c>
      <c r="C528" s="3">
        <v>6</v>
      </c>
      <c r="D528" t="s">
        <v>166</v>
      </c>
      <c r="E528" s="33">
        <v>0</v>
      </c>
      <c r="F528" s="33">
        <v>0</v>
      </c>
      <c r="G528" s="33">
        <v>0.04</v>
      </c>
      <c r="H528" s="33">
        <v>0.15</v>
      </c>
      <c r="I528" s="33">
        <v>0.9</v>
      </c>
    </row>
    <row r="529" spans="2:9">
      <c r="B529" t="s">
        <v>33</v>
      </c>
      <c r="C529" s="3">
        <v>7</v>
      </c>
      <c r="D529" t="s">
        <v>167</v>
      </c>
      <c r="E529" s="33">
        <v>0.04</v>
      </c>
      <c r="F529" s="33">
        <v>0.04</v>
      </c>
      <c r="G529" s="33">
        <v>0</v>
      </c>
      <c r="H529" s="33">
        <v>0</v>
      </c>
      <c r="I529" s="33">
        <v>0.12</v>
      </c>
    </row>
    <row r="530" spans="2:9">
      <c r="B530" t="s">
        <v>33</v>
      </c>
      <c r="C530" s="3">
        <v>8</v>
      </c>
      <c r="D530" t="s">
        <v>168</v>
      </c>
      <c r="E530" s="33">
        <v>0.03</v>
      </c>
      <c r="F530" s="33">
        <v>0.01</v>
      </c>
      <c r="G530" s="33">
        <v>0.02</v>
      </c>
      <c r="H530" s="33">
        <v>0.04</v>
      </c>
      <c r="I530" s="33">
        <v>0.02</v>
      </c>
    </row>
    <row r="531" spans="2:9">
      <c r="B531" t="s">
        <v>33</v>
      </c>
      <c r="C531" s="3">
        <v>9</v>
      </c>
      <c r="D531" t="s">
        <v>169</v>
      </c>
      <c r="E531" s="33">
        <v>0.67</v>
      </c>
      <c r="F531" s="33">
        <v>0.73</v>
      </c>
      <c r="G531" s="33">
        <v>0.6</v>
      </c>
      <c r="H531" s="33">
        <v>0.66</v>
      </c>
      <c r="I531" s="33">
        <v>0.86</v>
      </c>
    </row>
    <row r="532" spans="2:9">
      <c r="B532" t="s">
        <v>70</v>
      </c>
      <c r="C532" s="3">
        <v>0</v>
      </c>
      <c r="D532" t="s">
        <v>160</v>
      </c>
      <c r="E532" s="33">
        <v>0.02</v>
      </c>
      <c r="F532" s="33">
        <v>0.02</v>
      </c>
      <c r="G532" s="33">
        <v>0.01</v>
      </c>
      <c r="H532" s="33">
        <v>1</v>
      </c>
      <c r="I532" s="33">
        <v>0</v>
      </c>
    </row>
    <row r="533" spans="2:9">
      <c r="B533" t="s">
        <v>70</v>
      </c>
      <c r="C533" s="3">
        <v>1</v>
      </c>
      <c r="D533" t="s">
        <v>161</v>
      </c>
      <c r="E533" s="33">
        <v>0.05</v>
      </c>
      <c r="F533" s="33">
        <v>0.06</v>
      </c>
      <c r="G533" s="33">
        <v>0.19</v>
      </c>
      <c r="H533" s="33">
        <v>0.12</v>
      </c>
      <c r="I533" s="33">
        <v>7.0000000000000007E-2</v>
      </c>
    </row>
    <row r="534" spans="2:9">
      <c r="B534" t="s">
        <v>70</v>
      </c>
      <c r="C534" s="3">
        <v>2</v>
      </c>
      <c r="D534" t="s">
        <v>162</v>
      </c>
      <c r="E534" s="33">
        <v>2.2200000000000002</v>
      </c>
      <c r="F534" s="33">
        <v>1.9</v>
      </c>
      <c r="G534" s="33">
        <v>2</v>
      </c>
      <c r="H534" s="33">
        <v>2.02</v>
      </c>
      <c r="I534" s="33">
        <v>0.73</v>
      </c>
    </row>
    <row r="535" spans="2:9">
      <c r="B535" t="s">
        <v>70</v>
      </c>
      <c r="C535" s="3">
        <v>3</v>
      </c>
      <c r="D535" t="s">
        <v>163</v>
      </c>
      <c r="E535" s="33">
        <v>0.26</v>
      </c>
      <c r="F535" s="33">
        <v>0</v>
      </c>
      <c r="G535" s="33">
        <v>0.02</v>
      </c>
      <c r="H535" s="33">
        <v>0</v>
      </c>
      <c r="I535" s="33">
        <v>0.01</v>
      </c>
    </row>
    <row r="536" spans="2:9">
      <c r="B536" t="s">
        <v>70</v>
      </c>
      <c r="C536" s="3">
        <v>4</v>
      </c>
      <c r="D536" t="s">
        <v>164</v>
      </c>
      <c r="E536" s="33">
        <v>0</v>
      </c>
      <c r="F536" s="33">
        <v>0.2</v>
      </c>
      <c r="G536" s="33">
        <v>0.01</v>
      </c>
      <c r="H536" s="33">
        <v>0</v>
      </c>
      <c r="I536" s="33">
        <v>0.01</v>
      </c>
    </row>
    <row r="537" spans="2:9">
      <c r="B537" t="s">
        <v>70</v>
      </c>
      <c r="C537" s="3">
        <v>5</v>
      </c>
      <c r="D537" t="s">
        <v>165</v>
      </c>
      <c r="E537" s="33">
        <v>0.02</v>
      </c>
      <c r="F537" s="33">
        <v>0.2</v>
      </c>
      <c r="G537" s="33">
        <v>0.03</v>
      </c>
      <c r="H537" s="33">
        <v>0.75</v>
      </c>
      <c r="I537" s="33">
        <v>1</v>
      </c>
    </row>
    <row r="538" spans="2:9">
      <c r="B538" t="s">
        <v>70</v>
      </c>
      <c r="C538" s="3">
        <v>6</v>
      </c>
      <c r="D538" t="s">
        <v>166</v>
      </c>
      <c r="E538" s="33">
        <v>1.1399999999999999</v>
      </c>
      <c r="F538" s="33">
        <v>0.51</v>
      </c>
      <c r="G538" s="33">
        <v>0</v>
      </c>
      <c r="H538" s="33">
        <v>0.33</v>
      </c>
      <c r="I538" s="33">
        <v>0</v>
      </c>
    </row>
    <row r="539" spans="2:9">
      <c r="B539" t="s">
        <v>70</v>
      </c>
      <c r="C539" s="3">
        <v>7</v>
      </c>
      <c r="D539" t="s">
        <v>167</v>
      </c>
      <c r="E539" s="33">
        <v>0</v>
      </c>
      <c r="F539" s="33">
        <v>0</v>
      </c>
      <c r="G539" s="33">
        <v>0</v>
      </c>
      <c r="H539" s="33">
        <v>0</v>
      </c>
      <c r="I539" s="33">
        <v>0</v>
      </c>
    </row>
    <row r="540" spans="2:9">
      <c r="B540" t="s">
        <v>70</v>
      </c>
      <c r="C540" s="3">
        <v>8</v>
      </c>
      <c r="D540" t="s">
        <v>168</v>
      </c>
      <c r="E540" s="33">
        <v>0</v>
      </c>
      <c r="F540" s="33">
        <v>0</v>
      </c>
      <c r="G540" s="33">
        <v>0.31</v>
      </c>
      <c r="H540" s="33">
        <v>0</v>
      </c>
      <c r="I540" s="33">
        <v>0</v>
      </c>
    </row>
    <row r="541" spans="2:9">
      <c r="B541" t="s">
        <v>70</v>
      </c>
      <c r="C541" s="3">
        <v>9</v>
      </c>
      <c r="D541" t="s">
        <v>169</v>
      </c>
      <c r="E541" s="33">
        <v>0.01</v>
      </c>
      <c r="F541" s="33">
        <v>0.02</v>
      </c>
      <c r="G541" s="33">
        <v>0.01</v>
      </c>
      <c r="H541" s="33">
        <v>0.08</v>
      </c>
      <c r="I541" s="33">
        <v>0.47</v>
      </c>
    </row>
    <row r="542" spans="2:9">
      <c r="B542" t="s">
        <v>77</v>
      </c>
      <c r="C542" s="3">
        <v>0</v>
      </c>
      <c r="D542" t="s">
        <v>160</v>
      </c>
      <c r="E542" s="33">
        <v>0.39</v>
      </c>
      <c r="F542" s="33">
        <v>0.54</v>
      </c>
      <c r="G542" s="33">
        <v>0.31</v>
      </c>
      <c r="H542" s="33">
        <v>0.28999999999999998</v>
      </c>
      <c r="I542" s="33">
        <v>0.3</v>
      </c>
    </row>
    <row r="543" spans="2:9">
      <c r="B543" t="s">
        <v>77</v>
      </c>
      <c r="C543" s="3">
        <v>1</v>
      </c>
      <c r="D543" t="s">
        <v>161</v>
      </c>
      <c r="E543" s="33">
        <v>0.01</v>
      </c>
      <c r="F543" s="33">
        <v>0.01</v>
      </c>
      <c r="G543" s="33">
        <v>0.02</v>
      </c>
      <c r="H543" s="33">
        <v>0.01</v>
      </c>
      <c r="I543" s="33">
        <v>0.02</v>
      </c>
    </row>
    <row r="544" spans="2:9">
      <c r="B544" t="s">
        <v>77</v>
      </c>
      <c r="C544" s="3">
        <v>2</v>
      </c>
      <c r="D544" t="s">
        <v>162</v>
      </c>
      <c r="E544" s="33">
        <v>0.09</v>
      </c>
      <c r="F544" s="33">
        <v>0.2</v>
      </c>
      <c r="G544" s="33">
        <v>0.21</v>
      </c>
      <c r="H544" s="33">
        <v>0.4</v>
      </c>
      <c r="I544" s="33">
        <v>0.25</v>
      </c>
    </row>
    <row r="545" spans="2:9">
      <c r="B545" t="s">
        <v>77</v>
      </c>
      <c r="C545" s="3">
        <v>3</v>
      </c>
      <c r="D545" t="s">
        <v>163</v>
      </c>
      <c r="E545" s="33">
        <v>0.15</v>
      </c>
      <c r="F545" s="33">
        <v>0.17</v>
      </c>
      <c r="G545" s="33">
        <v>0.1</v>
      </c>
      <c r="H545" s="33">
        <v>0.19</v>
      </c>
      <c r="I545" s="33">
        <v>0.16</v>
      </c>
    </row>
    <row r="546" spans="2:9">
      <c r="B546" t="s">
        <v>77</v>
      </c>
      <c r="C546" s="3">
        <v>4</v>
      </c>
      <c r="D546" t="s">
        <v>164</v>
      </c>
      <c r="E546" s="33">
        <v>0.04</v>
      </c>
      <c r="F546" s="33">
        <v>0</v>
      </c>
      <c r="G546" s="33">
        <v>0.01</v>
      </c>
      <c r="H546" s="33">
        <v>0</v>
      </c>
      <c r="I546" s="33">
        <v>0.02</v>
      </c>
    </row>
    <row r="547" spans="2:9">
      <c r="B547" t="s">
        <v>77</v>
      </c>
      <c r="C547" s="3">
        <v>5</v>
      </c>
      <c r="D547" t="s">
        <v>165</v>
      </c>
      <c r="E547" s="33">
        <v>0.46</v>
      </c>
      <c r="F547" s="33">
        <v>0.4</v>
      </c>
      <c r="G547" s="33">
        <v>0.36</v>
      </c>
      <c r="H547" s="33">
        <v>0.42</v>
      </c>
      <c r="I547" s="33">
        <v>0.47</v>
      </c>
    </row>
    <row r="548" spans="2:9">
      <c r="B548" t="s">
        <v>77</v>
      </c>
      <c r="C548" s="3">
        <v>6</v>
      </c>
      <c r="D548" t="s">
        <v>166</v>
      </c>
      <c r="E548" s="33">
        <v>0.14000000000000001</v>
      </c>
      <c r="F548" s="33">
        <v>0.13</v>
      </c>
      <c r="G548" s="33">
        <v>0.11</v>
      </c>
      <c r="H548" s="33">
        <v>0.56000000000000005</v>
      </c>
      <c r="I548" s="33">
        <v>0.12</v>
      </c>
    </row>
    <row r="549" spans="2:9">
      <c r="B549" t="s">
        <v>77</v>
      </c>
      <c r="C549" s="3">
        <v>7</v>
      </c>
      <c r="D549" t="s">
        <v>167</v>
      </c>
      <c r="E549" s="33">
        <v>0</v>
      </c>
      <c r="F549" s="33">
        <v>0</v>
      </c>
      <c r="G549" s="33">
        <v>0</v>
      </c>
      <c r="H549" s="33">
        <v>0</v>
      </c>
      <c r="I549" s="33">
        <v>0</v>
      </c>
    </row>
    <row r="550" spans="2:9">
      <c r="B550" t="s">
        <v>77</v>
      </c>
      <c r="C550" s="3">
        <v>8</v>
      </c>
      <c r="D550" t="s">
        <v>168</v>
      </c>
      <c r="E550" s="33">
        <v>7.0000000000000007E-2</v>
      </c>
      <c r="F550" s="33">
        <v>0.04</v>
      </c>
      <c r="G550" s="33">
        <v>0.06</v>
      </c>
      <c r="H550" s="33">
        <v>0.04</v>
      </c>
      <c r="I550" s="33">
        <v>0.02</v>
      </c>
    </row>
    <row r="551" spans="2:9">
      <c r="B551" t="s">
        <v>77</v>
      </c>
      <c r="C551" s="3">
        <v>9</v>
      </c>
      <c r="D551" t="s">
        <v>169</v>
      </c>
      <c r="E551" s="33">
        <v>0.19</v>
      </c>
      <c r="F551" s="33">
        <v>0.21</v>
      </c>
      <c r="G551" s="33">
        <v>0.12</v>
      </c>
      <c r="H551" s="33">
        <v>0.14000000000000001</v>
      </c>
      <c r="I551" s="33">
        <v>0.14000000000000001</v>
      </c>
    </row>
    <row r="552" spans="2:9">
      <c r="B552" t="s">
        <v>47</v>
      </c>
      <c r="C552" s="3">
        <v>0</v>
      </c>
      <c r="D552" t="s">
        <v>160</v>
      </c>
      <c r="E552" s="33">
        <v>0.01</v>
      </c>
      <c r="F552" s="33">
        <v>0.09</v>
      </c>
      <c r="G552" s="33">
        <v>0.1</v>
      </c>
      <c r="H552" s="33">
        <v>0</v>
      </c>
      <c r="I552" s="33">
        <v>0.21</v>
      </c>
    </row>
    <row r="553" spans="2:9">
      <c r="B553" t="s">
        <v>47</v>
      </c>
      <c r="C553" s="3">
        <v>1</v>
      </c>
      <c r="D553" t="s">
        <v>161</v>
      </c>
      <c r="E553" s="33">
        <v>0.03</v>
      </c>
      <c r="F553" s="33">
        <v>0.03</v>
      </c>
      <c r="G553" s="33">
        <v>0.04</v>
      </c>
      <c r="H553" s="33">
        <v>0.04</v>
      </c>
      <c r="I553" s="33">
        <v>0.04</v>
      </c>
    </row>
    <row r="554" spans="2:9">
      <c r="B554" t="s">
        <v>47</v>
      </c>
      <c r="C554" s="3">
        <v>2</v>
      </c>
      <c r="D554" t="s">
        <v>162</v>
      </c>
      <c r="E554" s="33">
        <v>0</v>
      </c>
      <c r="F554" s="33">
        <v>0.71</v>
      </c>
      <c r="G554" s="33">
        <v>1.21</v>
      </c>
      <c r="H554" s="33">
        <v>1.24</v>
      </c>
      <c r="I554" s="33">
        <v>0.93</v>
      </c>
    </row>
    <row r="555" spans="2:9">
      <c r="B555" t="s">
        <v>47</v>
      </c>
      <c r="C555" s="3">
        <v>3</v>
      </c>
      <c r="D555" t="s">
        <v>163</v>
      </c>
      <c r="E555" s="33">
        <v>0.18</v>
      </c>
      <c r="F555" s="33">
        <v>0.46</v>
      </c>
      <c r="G555" s="33">
        <v>0.18</v>
      </c>
      <c r="H555" s="33">
        <v>0.18</v>
      </c>
      <c r="I555" s="33">
        <v>0.06</v>
      </c>
    </row>
    <row r="556" spans="2:9">
      <c r="B556" t="s">
        <v>47</v>
      </c>
      <c r="C556" s="3">
        <v>4</v>
      </c>
      <c r="D556" t="s">
        <v>164</v>
      </c>
      <c r="E556" s="33">
        <v>0</v>
      </c>
      <c r="F556" s="33">
        <v>0</v>
      </c>
      <c r="G556" s="33">
        <v>0</v>
      </c>
      <c r="H556" s="33">
        <v>0</v>
      </c>
      <c r="I556" s="33">
        <v>0</v>
      </c>
    </row>
    <row r="557" spans="2:9">
      <c r="B557" t="s">
        <v>47</v>
      </c>
      <c r="C557" s="3">
        <v>5</v>
      </c>
      <c r="D557" t="s">
        <v>165</v>
      </c>
      <c r="E557" s="33">
        <v>0.04</v>
      </c>
      <c r="F557" s="33">
        <v>0.94</v>
      </c>
      <c r="G557" s="33">
        <v>0.06</v>
      </c>
      <c r="H557" s="33">
        <v>0.16</v>
      </c>
      <c r="I557" s="33">
        <v>0.06</v>
      </c>
    </row>
    <row r="558" spans="2:9">
      <c r="B558" t="s">
        <v>47</v>
      </c>
      <c r="C558" s="3">
        <v>6</v>
      </c>
      <c r="D558" t="s">
        <v>166</v>
      </c>
      <c r="E558" s="33">
        <v>0.84</v>
      </c>
      <c r="F558" s="33">
        <v>1.68</v>
      </c>
      <c r="G558" s="33">
        <v>0.14000000000000001</v>
      </c>
      <c r="H558" s="33">
        <v>0.81</v>
      </c>
      <c r="I558" s="33">
        <v>1.1000000000000001</v>
      </c>
    </row>
    <row r="559" spans="2:9">
      <c r="B559" t="s">
        <v>47</v>
      </c>
      <c r="C559" s="3">
        <v>7</v>
      </c>
      <c r="D559" t="s">
        <v>167</v>
      </c>
      <c r="E559" s="33">
        <v>0</v>
      </c>
      <c r="F559" s="33">
        <v>0</v>
      </c>
      <c r="G559" s="33">
        <v>0</v>
      </c>
      <c r="H559" s="33">
        <v>0</v>
      </c>
      <c r="I559" s="33">
        <v>0</v>
      </c>
    </row>
    <row r="560" spans="2:9">
      <c r="B560" t="s">
        <v>47</v>
      </c>
      <c r="C560" s="3">
        <v>8</v>
      </c>
      <c r="D560" t="s">
        <v>168</v>
      </c>
      <c r="E560" s="33">
        <v>0</v>
      </c>
      <c r="F560" s="33">
        <v>0</v>
      </c>
      <c r="G560" s="33">
        <v>0</v>
      </c>
      <c r="H560" s="33">
        <v>0</v>
      </c>
      <c r="I560" s="33">
        <v>0</v>
      </c>
    </row>
    <row r="561" spans="2:9">
      <c r="B561" t="s">
        <v>47</v>
      </c>
      <c r="C561" s="3">
        <v>9</v>
      </c>
      <c r="D561" t="s">
        <v>169</v>
      </c>
      <c r="E561" s="33">
        <v>0.06</v>
      </c>
      <c r="F561" s="33">
        <v>0.16</v>
      </c>
      <c r="G561" s="33">
        <v>0.44</v>
      </c>
      <c r="H561" s="33">
        <v>0.17</v>
      </c>
      <c r="I561" s="33">
        <v>0.01</v>
      </c>
    </row>
    <row r="562" spans="2:9">
      <c r="B562" t="s">
        <v>51</v>
      </c>
      <c r="C562" s="3">
        <v>0</v>
      </c>
      <c r="D562" t="s">
        <v>160</v>
      </c>
      <c r="E562" s="33">
        <v>0.06</v>
      </c>
      <c r="F562" s="33">
        <v>0.06</v>
      </c>
      <c r="G562" s="33">
        <v>0.09</v>
      </c>
      <c r="H562" s="33">
        <v>0.26</v>
      </c>
      <c r="I562" s="33">
        <v>0.11</v>
      </c>
    </row>
    <row r="563" spans="2:9">
      <c r="B563" t="s">
        <v>51</v>
      </c>
      <c r="C563" s="3">
        <v>1</v>
      </c>
      <c r="D563" t="s">
        <v>161</v>
      </c>
      <c r="E563" s="33">
        <v>0.1</v>
      </c>
      <c r="F563" s="33">
        <v>0.04</v>
      </c>
      <c r="G563" s="33">
        <v>0.1</v>
      </c>
      <c r="H563" s="33">
        <v>0.1</v>
      </c>
      <c r="I563" s="33">
        <v>0.08</v>
      </c>
    </row>
    <row r="564" spans="2:9">
      <c r="B564" t="s">
        <v>51</v>
      </c>
      <c r="C564" s="3">
        <v>2</v>
      </c>
      <c r="D564" t="s">
        <v>162</v>
      </c>
      <c r="E564" s="33">
        <v>0.21</v>
      </c>
      <c r="F564" s="33">
        <v>0.18</v>
      </c>
      <c r="G564" s="33">
        <v>0.4</v>
      </c>
      <c r="H564" s="33">
        <v>0.22</v>
      </c>
      <c r="I564" s="33">
        <v>0.03</v>
      </c>
    </row>
    <row r="565" spans="2:9">
      <c r="B565" t="s">
        <v>51</v>
      </c>
      <c r="C565" s="3">
        <v>3</v>
      </c>
      <c r="D565" t="s">
        <v>163</v>
      </c>
      <c r="E565" s="33">
        <v>0.09</v>
      </c>
      <c r="F565" s="33">
        <v>0.18</v>
      </c>
      <c r="G565" s="33">
        <v>0.08</v>
      </c>
      <c r="H565" s="33">
        <v>0.32</v>
      </c>
      <c r="I565" s="33">
        <v>0.18</v>
      </c>
    </row>
    <row r="566" spans="2:9">
      <c r="B566" t="s">
        <v>51</v>
      </c>
      <c r="C566" s="3">
        <v>4</v>
      </c>
      <c r="D566" t="s">
        <v>164</v>
      </c>
      <c r="E566" s="33">
        <v>0.17</v>
      </c>
      <c r="F566" s="33">
        <v>0.06</v>
      </c>
      <c r="G566" s="33">
        <v>0.12</v>
      </c>
      <c r="H566" s="33">
        <v>0.13</v>
      </c>
      <c r="I566" s="33">
        <v>0.03</v>
      </c>
    </row>
    <row r="567" spans="2:9">
      <c r="B567" t="s">
        <v>51</v>
      </c>
      <c r="C567" s="3">
        <v>5</v>
      </c>
      <c r="D567" t="s">
        <v>165</v>
      </c>
      <c r="E567" s="33">
        <v>0.08</v>
      </c>
      <c r="F567" s="33">
        <v>0.19</v>
      </c>
      <c r="G567" s="33">
        <v>0.32</v>
      </c>
      <c r="H567" s="33">
        <v>0.24</v>
      </c>
      <c r="I567" s="33">
        <v>0.48</v>
      </c>
    </row>
    <row r="568" spans="2:9">
      <c r="B568" t="s">
        <v>51</v>
      </c>
      <c r="C568" s="3">
        <v>6</v>
      </c>
      <c r="D568" t="s">
        <v>166</v>
      </c>
      <c r="E568" s="33">
        <v>0.02</v>
      </c>
      <c r="F568" s="33">
        <v>0.04</v>
      </c>
      <c r="G568" s="33">
        <v>0.25</v>
      </c>
      <c r="H568" s="33">
        <v>0.1</v>
      </c>
      <c r="I568" s="33">
        <v>0.09</v>
      </c>
    </row>
    <row r="569" spans="2:9">
      <c r="B569" t="s">
        <v>51</v>
      </c>
      <c r="C569" s="3">
        <v>7</v>
      </c>
      <c r="D569" t="s">
        <v>167</v>
      </c>
      <c r="E569" s="33">
        <v>0</v>
      </c>
      <c r="F569" s="33">
        <v>0</v>
      </c>
      <c r="G569" s="33">
        <v>0</v>
      </c>
      <c r="H569" s="33">
        <v>0</v>
      </c>
      <c r="I569" s="33">
        <v>0</v>
      </c>
    </row>
    <row r="570" spans="2:9">
      <c r="B570" t="s">
        <v>51</v>
      </c>
      <c r="C570" s="3">
        <v>8</v>
      </c>
      <c r="D570" t="s">
        <v>168</v>
      </c>
      <c r="E570" s="33">
        <v>0</v>
      </c>
      <c r="F570" s="33">
        <v>0</v>
      </c>
      <c r="G570" s="33">
        <v>0.17</v>
      </c>
      <c r="H570" s="33">
        <v>0.05</v>
      </c>
      <c r="I570" s="33">
        <v>0.01</v>
      </c>
    </row>
    <row r="571" spans="2:9">
      <c r="B571" t="s">
        <v>51</v>
      </c>
      <c r="C571" s="3">
        <v>9</v>
      </c>
      <c r="D571" t="s">
        <v>169</v>
      </c>
      <c r="E571" s="33">
        <v>0.28000000000000003</v>
      </c>
      <c r="F571" s="33">
        <v>0.52</v>
      </c>
      <c r="G571" s="33">
        <v>0.32</v>
      </c>
      <c r="H571" s="33">
        <v>0.45</v>
      </c>
      <c r="I571" s="33">
        <v>0.61</v>
      </c>
    </row>
    <row r="572" spans="2:9">
      <c r="B572" t="s">
        <v>7</v>
      </c>
      <c r="C572" s="3">
        <v>0</v>
      </c>
      <c r="D572" t="s">
        <v>160</v>
      </c>
      <c r="E572" s="33">
        <v>0</v>
      </c>
      <c r="F572" s="33">
        <v>0</v>
      </c>
      <c r="G572" s="33">
        <v>0</v>
      </c>
      <c r="H572" s="33">
        <v>0.02</v>
      </c>
      <c r="I572" s="33">
        <v>0.02</v>
      </c>
    </row>
    <row r="573" spans="2:9">
      <c r="B573" t="s">
        <v>7</v>
      </c>
      <c r="C573" s="3">
        <v>1</v>
      </c>
      <c r="D573" t="s">
        <v>161</v>
      </c>
      <c r="E573" s="33">
        <v>0.14000000000000001</v>
      </c>
      <c r="F573" s="33">
        <v>0.16</v>
      </c>
      <c r="G573" s="33">
        <v>0.13</v>
      </c>
      <c r="H573" s="33">
        <v>0.32</v>
      </c>
      <c r="I573" s="33">
        <v>0.19</v>
      </c>
    </row>
    <row r="574" spans="2:9">
      <c r="B574" t="s">
        <v>7</v>
      </c>
      <c r="C574" s="3">
        <v>2</v>
      </c>
      <c r="D574" t="s">
        <v>162</v>
      </c>
      <c r="E574" s="33">
        <v>0</v>
      </c>
      <c r="F574" s="33">
        <v>1.48</v>
      </c>
      <c r="G574" s="33">
        <v>7.0000000000000007E-2</v>
      </c>
      <c r="H574" s="33">
        <v>0</v>
      </c>
      <c r="I574" s="33">
        <v>0.72</v>
      </c>
    </row>
    <row r="575" spans="2:9">
      <c r="B575" t="s">
        <v>7</v>
      </c>
      <c r="C575" s="3">
        <v>3</v>
      </c>
      <c r="D575" t="s">
        <v>163</v>
      </c>
      <c r="E575" s="33">
        <v>0.4</v>
      </c>
      <c r="F575" s="33">
        <v>0</v>
      </c>
      <c r="G575" s="33">
        <v>0.52</v>
      </c>
      <c r="H575" s="33">
        <v>0.21</v>
      </c>
      <c r="I575" s="33">
        <v>0</v>
      </c>
    </row>
    <row r="576" spans="2:9">
      <c r="B576" t="s">
        <v>7</v>
      </c>
      <c r="C576" s="3">
        <v>4</v>
      </c>
      <c r="D576" t="s">
        <v>164</v>
      </c>
      <c r="E576" s="33">
        <v>0.21</v>
      </c>
      <c r="F576" s="33">
        <v>0.2</v>
      </c>
      <c r="G576" s="33">
        <v>0</v>
      </c>
      <c r="H576" s="33">
        <v>0</v>
      </c>
      <c r="I576" s="33">
        <v>0</v>
      </c>
    </row>
    <row r="577" spans="2:9">
      <c r="B577" t="s">
        <v>7</v>
      </c>
      <c r="C577" s="3">
        <v>5</v>
      </c>
      <c r="D577" t="s">
        <v>165</v>
      </c>
      <c r="E577" s="33">
        <v>0.09</v>
      </c>
      <c r="F577" s="33">
        <v>0.41</v>
      </c>
      <c r="G577" s="33">
        <v>0.24</v>
      </c>
      <c r="H577" s="33">
        <v>0.12</v>
      </c>
      <c r="I577" s="33">
        <v>0.4</v>
      </c>
    </row>
    <row r="578" spans="2:9">
      <c r="B578" t="s">
        <v>7</v>
      </c>
      <c r="C578" s="3">
        <v>6</v>
      </c>
      <c r="D578" t="s">
        <v>166</v>
      </c>
      <c r="E578" s="33">
        <v>0.17</v>
      </c>
      <c r="F578" s="33">
        <v>1.1499999999999999</v>
      </c>
      <c r="G578" s="33">
        <v>1.51</v>
      </c>
      <c r="H578" s="33">
        <v>0.95</v>
      </c>
      <c r="I578" s="33">
        <v>0.84</v>
      </c>
    </row>
    <row r="579" spans="2:9">
      <c r="B579" t="s">
        <v>7</v>
      </c>
      <c r="C579" s="3">
        <v>7</v>
      </c>
      <c r="D579" t="s">
        <v>167</v>
      </c>
      <c r="E579" s="33">
        <v>0</v>
      </c>
      <c r="F579" s="33">
        <v>0</v>
      </c>
      <c r="G579" s="33">
        <v>0</v>
      </c>
      <c r="H579" s="33">
        <v>0</v>
      </c>
      <c r="I579" s="33">
        <v>0</v>
      </c>
    </row>
    <row r="580" spans="2:9">
      <c r="B580" t="s">
        <v>7</v>
      </c>
      <c r="C580" s="3">
        <v>8</v>
      </c>
      <c r="D580" t="s">
        <v>168</v>
      </c>
      <c r="E580" s="33">
        <v>0.02</v>
      </c>
      <c r="F580" s="33">
        <v>0</v>
      </c>
      <c r="G580" s="33">
        <v>0.02</v>
      </c>
      <c r="H580" s="33">
        <v>0</v>
      </c>
      <c r="I580" s="33">
        <v>0</v>
      </c>
    </row>
    <row r="581" spans="2:9">
      <c r="B581" t="s">
        <v>7</v>
      </c>
      <c r="C581" s="3">
        <v>9</v>
      </c>
      <c r="D581" t="s">
        <v>169</v>
      </c>
      <c r="E581" s="33">
        <v>0.31</v>
      </c>
      <c r="F581" s="33">
        <v>0.1</v>
      </c>
      <c r="G581" s="33">
        <v>0</v>
      </c>
      <c r="H581" s="33">
        <v>0.09</v>
      </c>
      <c r="I581" s="33">
        <v>0.1</v>
      </c>
    </row>
    <row r="582" spans="2:9">
      <c r="B582" t="s">
        <v>66</v>
      </c>
      <c r="C582" s="3">
        <v>0</v>
      </c>
      <c r="D582" t="s">
        <v>160</v>
      </c>
      <c r="E582" s="33">
        <v>0</v>
      </c>
      <c r="F582" s="33">
        <v>0</v>
      </c>
      <c r="G582" s="33">
        <v>0.09</v>
      </c>
      <c r="H582" s="33">
        <v>0</v>
      </c>
      <c r="I582" s="33">
        <v>0</v>
      </c>
    </row>
    <row r="583" spans="2:9">
      <c r="B583" t="s">
        <v>66</v>
      </c>
      <c r="C583" s="3">
        <v>1</v>
      </c>
      <c r="D583" t="s">
        <v>161</v>
      </c>
      <c r="E583" s="33">
        <v>7.0000000000000007E-2</v>
      </c>
      <c r="F583" s="33">
        <v>0.05</v>
      </c>
      <c r="G583" s="33">
        <v>0.08</v>
      </c>
      <c r="H583" s="33">
        <v>7.0000000000000007E-2</v>
      </c>
      <c r="I583" s="33">
        <v>0.14000000000000001</v>
      </c>
    </row>
    <row r="584" spans="2:9">
      <c r="B584" t="s">
        <v>66</v>
      </c>
      <c r="C584" s="3">
        <v>2</v>
      </c>
      <c r="D584" t="s">
        <v>162</v>
      </c>
      <c r="E584" s="33">
        <v>3.3</v>
      </c>
      <c r="F584" s="33">
        <v>2.54</v>
      </c>
      <c r="G584" s="33">
        <v>1.86</v>
      </c>
      <c r="H584" s="33">
        <v>4.17</v>
      </c>
      <c r="I584" s="33">
        <v>3.88</v>
      </c>
    </row>
    <row r="585" spans="2:9">
      <c r="B585" t="s">
        <v>66</v>
      </c>
      <c r="C585" s="3">
        <v>3</v>
      </c>
      <c r="D585" t="s">
        <v>163</v>
      </c>
      <c r="E585" s="33">
        <v>0</v>
      </c>
      <c r="F585" s="33">
        <v>0</v>
      </c>
      <c r="G585" s="33">
        <v>0</v>
      </c>
      <c r="H585" s="33">
        <v>0</v>
      </c>
      <c r="I585" s="33">
        <v>0</v>
      </c>
    </row>
    <row r="586" spans="2:9">
      <c r="B586" t="s">
        <v>66</v>
      </c>
      <c r="C586" s="3">
        <v>4</v>
      </c>
      <c r="D586" t="s">
        <v>164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</row>
    <row r="587" spans="2:9">
      <c r="B587" t="s">
        <v>66</v>
      </c>
      <c r="C587" s="3">
        <v>5</v>
      </c>
      <c r="D587" t="s">
        <v>165</v>
      </c>
      <c r="E587" s="33">
        <v>0.1</v>
      </c>
      <c r="F587" s="33">
        <v>0.27</v>
      </c>
      <c r="G587" s="33">
        <v>0.01</v>
      </c>
      <c r="H587" s="33">
        <v>0.23</v>
      </c>
      <c r="I587" s="33">
        <v>0.01</v>
      </c>
    </row>
    <row r="588" spans="2:9">
      <c r="B588" t="s">
        <v>66</v>
      </c>
      <c r="C588" s="3">
        <v>6</v>
      </c>
      <c r="D588" t="s">
        <v>166</v>
      </c>
      <c r="E588" s="33">
        <v>0.72</v>
      </c>
      <c r="F588" s="33">
        <v>0.01</v>
      </c>
      <c r="G588" s="33">
        <v>0.01</v>
      </c>
      <c r="H588" s="33">
        <v>0.02</v>
      </c>
      <c r="I588" s="33">
        <v>0.01</v>
      </c>
    </row>
    <row r="589" spans="2:9">
      <c r="B589" t="s">
        <v>66</v>
      </c>
      <c r="C589" s="3">
        <v>7</v>
      </c>
      <c r="D589" t="s">
        <v>167</v>
      </c>
      <c r="E589" s="33">
        <v>0</v>
      </c>
      <c r="F589" s="33">
        <v>0</v>
      </c>
      <c r="G589" s="33">
        <v>0</v>
      </c>
      <c r="H589" s="33">
        <v>0</v>
      </c>
      <c r="I589" s="33">
        <v>0</v>
      </c>
    </row>
    <row r="590" spans="2:9">
      <c r="B590" t="s">
        <v>66</v>
      </c>
      <c r="C590" s="3">
        <v>8</v>
      </c>
      <c r="D590" t="s">
        <v>168</v>
      </c>
      <c r="E590" s="33">
        <v>0</v>
      </c>
      <c r="F590" s="33">
        <v>0</v>
      </c>
      <c r="G590" s="33">
        <v>0</v>
      </c>
      <c r="H590" s="33">
        <v>0</v>
      </c>
      <c r="I590" s="33">
        <v>0</v>
      </c>
    </row>
    <row r="591" spans="2:9">
      <c r="B591" t="s">
        <v>66</v>
      </c>
      <c r="C591" s="3">
        <v>9</v>
      </c>
      <c r="D591" t="s">
        <v>169</v>
      </c>
      <c r="E591" s="33">
        <v>0</v>
      </c>
      <c r="F591" s="33">
        <v>0</v>
      </c>
      <c r="G591" s="33">
        <v>0</v>
      </c>
      <c r="H591" s="33">
        <v>0.01</v>
      </c>
      <c r="I591" s="33">
        <v>0</v>
      </c>
    </row>
    <row r="592" spans="2:9">
      <c r="B592" t="s">
        <v>12</v>
      </c>
      <c r="C592" s="3">
        <v>0</v>
      </c>
      <c r="D592" t="s">
        <v>160</v>
      </c>
      <c r="E592" s="33">
        <v>0.05</v>
      </c>
      <c r="F592" s="33">
        <v>0.02</v>
      </c>
      <c r="G592" s="33">
        <v>0.02</v>
      </c>
      <c r="H592" s="33">
        <v>0.05</v>
      </c>
      <c r="I592" s="33">
        <v>0</v>
      </c>
    </row>
    <row r="593" spans="2:9">
      <c r="B593" t="s">
        <v>12</v>
      </c>
      <c r="C593" s="3">
        <v>1</v>
      </c>
      <c r="D593" t="s">
        <v>161</v>
      </c>
      <c r="E593" s="33">
        <v>0</v>
      </c>
      <c r="F593" s="33">
        <v>0.16</v>
      </c>
      <c r="G593" s="33">
        <v>0.17</v>
      </c>
      <c r="H593" s="33">
        <v>0.04</v>
      </c>
      <c r="I593" s="33">
        <v>0.21</v>
      </c>
    </row>
    <row r="594" spans="2:9">
      <c r="B594" t="s">
        <v>12</v>
      </c>
      <c r="C594" s="3">
        <v>2</v>
      </c>
      <c r="D594" t="s">
        <v>162</v>
      </c>
      <c r="E594" s="33">
        <v>1.51</v>
      </c>
      <c r="F594" s="33">
        <v>1.54</v>
      </c>
      <c r="G594" s="33">
        <v>0.84</v>
      </c>
      <c r="H594" s="33">
        <v>0.28999999999999998</v>
      </c>
      <c r="I594" s="33">
        <v>0.45</v>
      </c>
    </row>
    <row r="595" spans="2:9">
      <c r="B595" t="s">
        <v>12</v>
      </c>
      <c r="C595" s="3">
        <v>3</v>
      </c>
      <c r="D595" t="s">
        <v>163</v>
      </c>
      <c r="E595" s="33">
        <v>0.2</v>
      </c>
      <c r="F595" s="33">
        <v>0.04</v>
      </c>
      <c r="G595" s="33">
        <v>0.04</v>
      </c>
      <c r="H595" s="33">
        <v>0.03</v>
      </c>
      <c r="I595" s="33">
        <v>0</v>
      </c>
    </row>
    <row r="596" spans="2:9">
      <c r="B596" t="s">
        <v>12</v>
      </c>
      <c r="C596" s="3">
        <v>4</v>
      </c>
      <c r="D596" t="s">
        <v>164</v>
      </c>
      <c r="E596" s="33">
        <v>0.01</v>
      </c>
      <c r="F596" s="33">
        <v>0</v>
      </c>
      <c r="G596" s="33">
        <v>0</v>
      </c>
      <c r="H596" s="33">
        <v>0</v>
      </c>
      <c r="I596" s="33">
        <v>0</v>
      </c>
    </row>
    <row r="597" spans="2:9">
      <c r="B597" t="s">
        <v>12</v>
      </c>
      <c r="C597" s="3">
        <v>5</v>
      </c>
      <c r="D597" t="s">
        <v>165</v>
      </c>
      <c r="E597" s="33">
        <v>0.26</v>
      </c>
      <c r="F597" s="33">
        <v>0.27</v>
      </c>
      <c r="G597" s="33">
        <v>0.14000000000000001</v>
      </c>
      <c r="H597" s="33">
        <v>0.05</v>
      </c>
      <c r="I597" s="33">
        <v>0.03</v>
      </c>
    </row>
    <row r="598" spans="2:9">
      <c r="B598" t="s">
        <v>12</v>
      </c>
      <c r="C598" s="3">
        <v>6</v>
      </c>
      <c r="D598" t="s">
        <v>166</v>
      </c>
      <c r="E598" s="33">
        <v>0.22</v>
      </c>
      <c r="F598" s="33">
        <v>0.02</v>
      </c>
      <c r="G598" s="33">
        <v>0</v>
      </c>
      <c r="H598" s="33">
        <v>0.02</v>
      </c>
      <c r="I598" s="33">
        <v>0.02</v>
      </c>
    </row>
    <row r="599" spans="2:9">
      <c r="B599" t="s">
        <v>12</v>
      </c>
      <c r="C599" s="3">
        <v>7</v>
      </c>
      <c r="D599" t="s">
        <v>167</v>
      </c>
      <c r="E599" s="33">
        <v>0</v>
      </c>
      <c r="F599" s="33">
        <v>0</v>
      </c>
      <c r="G599" s="33">
        <v>0.01</v>
      </c>
      <c r="H599" s="33">
        <v>0</v>
      </c>
      <c r="I599" s="33">
        <v>0</v>
      </c>
    </row>
    <row r="600" spans="2:9">
      <c r="B600" t="s">
        <v>12</v>
      </c>
      <c r="C600" s="3">
        <v>8</v>
      </c>
      <c r="D600" t="s">
        <v>168</v>
      </c>
      <c r="E600" s="33">
        <v>0</v>
      </c>
      <c r="F600" s="33">
        <v>0</v>
      </c>
      <c r="G600" s="33">
        <v>0</v>
      </c>
      <c r="H600" s="33">
        <v>0.02</v>
      </c>
      <c r="I600" s="33">
        <v>0</v>
      </c>
    </row>
    <row r="601" spans="2:9">
      <c r="B601" t="s">
        <v>12</v>
      </c>
      <c r="C601" s="3">
        <v>9</v>
      </c>
      <c r="D601" t="s">
        <v>169</v>
      </c>
      <c r="E601" s="33">
        <v>0.02</v>
      </c>
      <c r="F601" s="33">
        <v>0</v>
      </c>
      <c r="G601" s="33">
        <v>0</v>
      </c>
      <c r="H601" s="33">
        <v>0.01</v>
      </c>
      <c r="I601" s="33">
        <v>0</v>
      </c>
    </row>
  </sheetData>
  <mergeCells count="2">
    <mergeCell ref="E4:I4"/>
    <mergeCell ref="K4:O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D191-0A03-460E-9943-E4ED8A9869E0}">
  <sheetPr>
    <tabColor theme="5" tint="-0.249977111117893"/>
  </sheetPr>
  <dimension ref="B3:BQ599"/>
  <sheetViews>
    <sheetView workbookViewId="0"/>
  </sheetViews>
  <sheetFormatPr defaultRowHeight="14.45"/>
  <cols>
    <col min="2" max="2" width="59.7109375" bestFit="1" customWidth="1"/>
    <col min="3" max="3" width="15.7109375" style="3" customWidth="1"/>
    <col min="4" max="4" width="20.42578125" bestFit="1" customWidth="1"/>
    <col min="5" max="9" width="11.7109375" customWidth="1"/>
    <col min="11" max="15" width="11.7109375" customWidth="1"/>
  </cols>
  <sheetData>
    <row r="3" spans="2:65">
      <c r="B3" s="26" t="s">
        <v>171</v>
      </c>
      <c r="C3" s="23"/>
      <c r="D3" s="2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</row>
    <row r="4" spans="2:65">
      <c r="E4" s="113" t="s">
        <v>171</v>
      </c>
      <c r="F4" s="113"/>
      <c r="G4" s="113"/>
      <c r="H4" s="113"/>
      <c r="I4" s="113"/>
      <c r="K4" s="113" t="s">
        <v>159</v>
      </c>
      <c r="L4" s="113"/>
      <c r="M4" s="113"/>
      <c r="N4" s="113"/>
      <c r="O4" s="113"/>
    </row>
    <row r="5" spans="2:65">
      <c r="B5" s="25" t="s">
        <v>124</v>
      </c>
      <c r="C5" s="28"/>
      <c r="D5" s="25"/>
      <c r="E5" s="23">
        <v>2021</v>
      </c>
      <c r="F5" s="23">
        <v>2020</v>
      </c>
      <c r="G5" s="23">
        <v>2019</v>
      </c>
      <c r="H5" s="23">
        <v>2018</v>
      </c>
      <c r="I5" s="23">
        <v>2017</v>
      </c>
      <c r="K5" s="23">
        <v>2021</v>
      </c>
      <c r="L5" s="23">
        <v>2020</v>
      </c>
      <c r="M5" s="23">
        <v>2019</v>
      </c>
      <c r="N5" s="23">
        <v>2018</v>
      </c>
      <c r="O5" s="23">
        <v>2017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pans="2:65">
      <c r="B6" t="s">
        <v>160</v>
      </c>
      <c r="C6" s="3">
        <v>0</v>
      </c>
      <c r="E6" s="33">
        <f t="shared" ref="E6:I15" si="0">AVERAGEIFS(E$30:E$599,$B$30:$B$599,$B$320,$C$30:$C$599,$C6)</f>
        <v>0.32</v>
      </c>
      <c r="F6" s="33">
        <f t="shared" si="0"/>
        <v>0.18</v>
      </c>
      <c r="G6" s="33">
        <f t="shared" si="0"/>
        <v>0.16</v>
      </c>
      <c r="H6" s="33">
        <f t="shared" si="0"/>
        <v>0.5</v>
      </c>
      <c r="I6" s="33">
        <f t="shared" si="0"/>
        <v>0</v>
      </c>
      <c r="K6" s="18">
        <f t="shared" ref="K6:K15" si="1">E6/SUM($E$18:$E$27)</f>
        <v>7.7111693582480753E-2</v>
      </c>
      <c r="L6" s="18">
        <f t="shared" ref="L6:L15" si="2">F6/SUM($E$18:$E$27)</f>
        <v>4.3375327640145421E-2</v>
      </c>
      <c r="M6" s="18">
        <f t="shared" ref="M6:M15" si="3">G6/SUM($E$18:$E$27)</f>
        <v>3.8555846791240377E-2</v>
      </c>
      <c r="N6" s="18">
        <f t="shared" ref="N6:N15" si="4">H6/SUM($E$18:$E$27)</f>
        <v>0.12048702122262618</v>
      </c>
      <c r="O6" s="18">
        <f t="shared" ref="O6:O15" si="5">I6/SUM($E$18:$E$27)</f>
        <v>0</v>
      </c>
      <c r="P6" s="18"/>
    </row>
    <row r="7" spans="2:65">
      <c r="B7" t="s">
        <v>161</v>
      </c>
      <c r="C7" s="3">
        <v>1</v>
      </c>
      <c r="E7" s="33">
        <f t="shared" si="0"/>
        <v>0.04</v>
      </c>
      <c r="F7" s="33">
        <f t="shared" si="0"/>
        <v>0.03</v>
      </c>
      <c r="G7" s="33">
        <f t="shared" si="0"/>
        <v>0.04</v>
      </c>
      <c r="H7" s="33">
        <f t="shared" si="0"/>
        <v>0</v>
      </c>
      <c r="I7" s="33">
        <f t="shared" si="0"/>
        <v>0</v>
      </c>
      <c r="J7" s="19"/>
      <c r="K7" s="18">
        <f t="shared" si="1"/>
        <v>9.6389616978100941E-3</v>
      </c>
      <c r="L7" s="18">
        <f t="shared" si="2"/>
        <v>7.229221273357571E-3</v>
      </c>
      <c r="M7" s="18">
        <f t="shared" si="3"/>
        <v>9.6389616978100941E-3</v>
      </c>
      <c r="N7" s="18">
        <f t="shared" si="4"/>
        <v>0</v>
      </c>
      <c r="O7" s="18">
        <f t="shared" si="5"/>
        <v>0</v>
      </c>
      <c r="P7" s="18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</row>
    <row r="8" spans="2:65">
      <c r="B8" t="s">
        <v>162</v>
      </c>
      <c r="C8" s="3">
        <v>2</v>
      </c>
      <c r="E8" s="33">
        <f t="shared" si="0"/>
        <v>0</v>
      </c>
      <c r="F8" s="33">
        <f t="shared" si="0"/>
        <v>0.38</v>
      </c>
      <c r="G8" s="33">
        <f t="shared" si="0"/>
        <v>0.04</v>
      </c>
      <c r="H8" s="33">
        <f t="shared" si="0"/>
        <v>0.39</v>
      </c>
      <c r="I8" s="33">
        <f t="shared" si="0"/>
        <v>0</v>
      </c>
      <c r="J8" s="19"/>
      <c r="K8" s="18">
        <f t="shared" si="1"/>
        <v>0</v>
      </c>
      <c r="L8" s="18">
        <f t="shared" si="2"/>
        <v>9.15701361291959E-2</v>
      </c>
      <c r="M8" s="18">
        <f t="shared" si="3"/>
        <v>9.6389616978100941E-3</v>
      </c>
      <c r="N8" s="18">
        <f t="shared" si="4"/>
        <v>9.3979876553648423E-2</v>
      </c>
      <c r="O8" s="18">
        <f t="shared" si="5"/>
        <v>0</v>
      </c>
      <c r="P8" s="18"/>
    </row>
    <row r="9" spans="2:65">
      <c r="B9" t="s">
        <v>163</v>
      </c>
      <c r="C9" s="3">
        <v>3</v>
      </c>
      <c r="E9" s="33">
        <f t="shared" si="0"/>
        <v>0.06</v>
      </c>
      <c r="F9" s="33">
        <f t="shared" si="0"/>
        <v>0.39</v>
      </c>
      <c r="G9" s="33">
        <f t="shared" si="0"/>
        <v>0.25</v>
      </c>
      <c r="H9" s="33">
        <f t="shared" si="0"/>
        <v>0.16</v>
      </c>
      <c r="I9" s="33">
        <f t="shared" si="0"/>
        <v>0.03</v>
      </c>
      <c r="J9" s="19"/>
      <c r="K9" s="18">
        <f t="shared" si="1"/>
        <v>1.4458442546715142E-2</v>
      </c>
      <c r="L9" s="18">
        <f t="shared" si="2"/>
        <v>9.3979876553648423E-2</v>
      </c>
      <c r="M9" s="18">
        <f t="shared" si="3"/>
        <v>6.0243510611313091E-2</v>
      </c>
      <c r="N9" s="18">
        <f t="shared" si="4"/>
        <v>3.8555846791240377E-2</v>
      </c>
      <c r="O9" s="18">
        <f t="shared" si="5"/>
        <v>7.229221273357571E-3</v>
      </c>
      <c r="P9" s="18"/>
    </row>
    <row r="10" spans="2:65">
      <c r="B10" t="s">
        <v>164</v>
      </c>
      <c r="C10" s="3">
        <v>4</v>
      </c>
      <c r="E10" s="33">
        <f t="shared" si="0"/>
        <v>0</v>
      </c>
      <c r="F10" s="33">
        <f t="shared" si="0"/>
        <v>1.74</v>
      </c>
      <c r="G10" s="33">
        <f t="shared" si="0"/>
        <v>0</v>
      </c>
      <c r="H10" s="33">
        <f t="shared" si="0"/>
        <v>0</v>
      </c>
      <c r="I10" s="33">
        <f t="shared" si="0"/>
        <v>0.02</v>
      </c>
      <c r="K10" s="18">
        <f t="shared" si="1"/>
        <v>0</v>
      </c>
      <c r="L10" s="18">
        <f t="shared" si="2"/>
        <v>0.41929483385473909</v>
      </c>
      <c r="M10" s="18">
        <f t="shared" si="3"/>
        <v>0</v>
      </c>
      <c r="N10" s="18">
        <f t="shared" si="4"/>
        <v>0</v>
      </c>
      <c r="O10" s="18">
        <f t="shared" si="5"/>
        <v>4.8194808489050471E-3</v>
      </c>
      <c r="P10" s="18"/>
    </row>
    <row r="11" spans="2:65">
      <c r="B11" t="s">
        <v>165</v>
      </c>
      <c r="C11" s="3">
        <v>5</v>
      </c>
      <c r="D11" s="29"/>
      <c r="E11" s="33">
        <f t="shared" si="0"/>
        <v>0.48</v>
      </c>
      <c r="F11" s="33">
        <f t="shared" si="0"/>
        <v>0.41</v>
      </c>
      <c r="G11" s="33">
        <f t="shared" si="0"/>
        <v>0.11</v>
      </c>
      <c r="H11" s="33">
        <f t="shared" si="0"/>
        <v>0.5</v>
      </c>
      <c r="I11" s="33">
        <f t="shared" si="0"/>
        <v>0.35</v>
      </c>
      <c r="K11" s="18">
        <f t="shared" si="1"/>
        <v>0.11566754037372114</v>
      </c>
      <c r="L11" s="18">
        <f t="shared" si="2"/>
        <v>9.8799357402553467E-2</v>
      </c>
      <c r="M11" s="18">
        <f t="shared" si="3"/>
        <v>2.6507144668977762E-2</v>
      </c>
      <c r="N11" s="18">
        <f t="shared" si="4"/>
        <v>0.12048702122262618</v>
      </c>
      <c r="O11" s="18">
        <f t="shared" si="5"/>
        <v>8.434091485583832E-2</v>
      </c>
      <c r="P11" s="18"/>
    </row>
    <row r="12" spans="2:65">
      <c r="B12" t="s">
        <v>166</v>
      </c>
      <c r="C12" s="3">
        <v>6</v>
      </c>
      <c r="E12" s="33">
        <f t="shared" si="0"/>
        <v>1.96</v>
      </c>
      <c r="F12" s="33">
        <f t="shared" si="0"/>
        <v>2.2599999999999998</v>
      </c>
      <c r="G12" s="33">
        <f t="shared" si="0"/>
        <v>0.15</v>
      </c>
      <c r="H12" s="33">
        <f t="shared" si="0"/>
        <v>3.03</v>
      </c>
      <c r="I12" s="33">
        <f t="shared" si="0"/>
        <v>0.6</v>
      </c>
      <c r="K12" s="18">
        <f t="shared" si="1"/>
        <v>0.47230912319269464</v>
      </c>
      <c r="L12" s="18">
        <f t="shared" si="2"/>
        <v>0.54460133592627025</v>
      </c>
      <c r="M12" s="18">
        <f t="shared" si="3"/>
        <v>3.6146106366787854E-2</v>
      </c>
      <c r="N12" s="18">
        <f t="shared" si="4"/>
        <v>0.73015134860911457</v>
      </c>
      <c r="O12" s="18">
        <f t="shared" si="5"/>
        <v>0.14458442546715142</v>
      </c>
      <c r="P12" s="18"/>
    </row>
    <row r="13" spans="2:65">
      <c r="B13" t="s">
        <v>167</v>
      </c>
      <c r="C13" s="3">
        <v>7</v>
      </c>
      <c r="E13" s="33">
        <f t="shared" si="0"/>
        <v>0</v>
      </c>
      <c r="F13" s="33">
        <f t="shared" si="0"/>
        <v>0</v>
      </c>
      <c r="G13" s="33">
        <f t="shared" si="0"/>
        <v>0</v>
      </c>
      <c r="H13" s="33">
        <f t="shared" si="0"/>
        <v>0</v>
      </c>
      <c r="I13" s="33">
        <f t="shared" si="0"/>
        <v>0</v>
      </c>
      <c r="K13" s="18">
        <f t="shared" si="1"/>
        <v>0</v>
      </c>
      <c r="L13" s="18">
        <f t="shared" si="2"/>
        <v>0</v>
      </c>
      <c r="M13" s="18">
        <f t="shared" si="3"/>
        <v>0</v>
      </c>
      <c r="N13" s="18">
        <f t="shared" si="4"/>
        <v>0</v>
      </c>
      <c r="O13" s="18">
        <f t="shared" si="5"/>
        <v>0</v>
      </c>
      <c r="P13" s="18"/>
    </row>
    <row r="14" spans="2:65">
      <c r="B14" t="s">
        <v>168</v>
      </c>
      <c r="C14" s="3">
        <v>8</v>
      </c>
      <c r="E14" s="33">
        <f t="shared" si="0"/>
        <v>0</v>
      </c>
      <c r="F14" s="33">
        <f t="shared" si="0"/>
        <v>0.05</v>
      </c>
      <c r="G14" s="33">
        <f t="shared" si="0"/>
        <v>0.03</v>
      </c>
      <c r="H14" s="33">
        <f t="shared" si="0"/>
        <v>0.44</v>
      </c>
      <c r="I14" s="33">
        <f t="shared" si="0"/>
        <v>0.53</v>
      </c>
      <c r="K14" s="18">
        <f t="shared" si="1"/>
        <v>0</v>
      </c>
      <c r="L14" s="18">
        <f t="shared" si="2"/>
        <v>1.2048702122262618E-2</v>
      </c>
      <c r="M14" s="18">
        <f t="shared" si="3"/>
        <v>7.229221273357571E-3</v>
      </c>
      <c r="N14" s="18">
        <f t="shared" si="4"/>
        <v>0.10602857867591105</v>
      </c>
      <c r="O14" s="18">
        <f t="shared" si="5"/>
        <v>0.12771624249598376</v>
      </c>
      <c r="P14" s="18"/>
    </row>
    <row r="15" spans="2:65">
      <c r="B15" t="s">
        <v>169</v>
      </c>
      <c r="C15" s="3">
        <v>9</v>
      </c>
      <c r="E15" s="33">
        <f t="shared" si="0"/>
        <v>0.88</v>
      </c>
      <c r="F15" s="33">
        <f t="shared" si="0"/>
        <v>0.02</v>
      </c>
      <c r="G15" s="33">
        <f t="shared" si="0"/>
        <v>0.77</v>
      </c>
      <c r="H15" s="33">
        <f t="shared" si="0"/>
        <v>0.15</v>
      </c>
      <c r="I15" s="33">
        <f t="shared" si="0"/>
        <v>0.01</v>
      </c>
      <c r="K15" s="18">
        <f t="shared" si="1"/>
        <v>0.2120571573518221</v>
      </c>
      <c r="L15" s="18">
        <f t="shared" si="2"/>
        <v>4.8194808489050471E-3</v>
      </c>
      <c r="M15" s="18">
        <f t="shared" si="3"/>
        <v>0.18555001268284432</v>
      </c>
      <c r="N15" s="18">
        <f t="shared" si="4"/>
        <v>3.6146106366787854E-2</v>
      </c>
      <c r="O15" s="18">
        <f t="shared" si="5"/>
        <v>2.4097404244525235E-3</v>
      </c>
      <c r="P15" s="18"/>
    </row>
    <row r="17" spans="2:69">
      <c r="B17" s="25" t="s">
        <v>170</v>
      </c>
      <c r="C17" s="28"/>
      <c r="D17" s="25"/>
      <c r="E17" s="23">
        <v>2021</v>
      </c>
      <c r="F17" s="23">
        <v>2020</v>
      </c>
      <c r="G17" s="23">
        <v>2019</v>
      </c>
      <c r="H17" s="23">
        <v>2018</v>
      </c>
      <c r="I17" s="23">
        <v>2017</v>
      </c>
      <c r="K17" s="23">
        <v>2021</v>
      </c>
      <c r="L17" s="23">
        <v>2020</v>
      </c>
      <c r="M17" s="23">
        <v>2019</v>
      </c>
      <c r="N17" s="23">
        <v>2018</v>
      </c>
      <c r="O17" s="23">
        <v>2017</v>
      </c>
    </row>
    <row r="18" spans="2:69">
      <c r="B18" t="s">
        <v>160</v>
      </c>
      <c r="C18" s="3">
        <v>0</v>
      </c>
      <c r="E18" s="33">
        <f t="shared" ref="E18:I27" si="6">AVERAGEIF($C$30:$C$599,$C18,E$30:E$599)</f>
        <v>7.8070175438596456E-2</v>
      </c>
      <c r="F18" s="33">
        <f t="shared" si="6"/>
        <v>4.5789473684210498E-2</v>
      </c>
      <c r="G18" s="33">
        <f t="shared" si="6"/>
        <v>5.4912280701754364E-2</v>
      </c>
      <c r="H18" s="33">
        <f t="shared" si="6"/>
        <v>8.0701754385964886E-2</v>
      </c>
      <c r="I18" s="33">
        <f t="shared" si="6"/>
        <v>9.9999999999999992E-2</v>
      </c>
      <c r="K18" s="18">
        <f>E18/SUM($E$18:$E$27)</f>
        <v>1.8812885769848641E-2</v>
      </c>
      <c r="L18" s="18">
        <f>F18/SUM($E$18:$E$27)</f>
        <v>1.1034074575124706E-2</v>
      </c>
      <c r="M18" s="18">
        <f>G18/SUM($E$18:$E$27)</f>
        <v>1.3232434260590169E-2</v>
      </c>
      <c r="N18" s="18">
        <f>H18/SUM($E$18:$E$27)</f>
        <v>1.9447027986809834E-2</v>
      </c>
      <c r="O18" s="18">
        <f>I18/SUM($E$18:$E$27)</f>
        <v>2.4097404244525233E-2</v>
      </c>
      <c r="P18" s="18"/>
    </row>
    <row r="19" spans="2:69">
      <c r="B19" t="s">
        <v>161</v>
      </c>
      <c r="C19" s="3">
        <v>1</v>
      </c>
      <c r="E19" s="33">
        <f t="shared" si="6"/>
        <v>0.35070175438596496</v>
      </c>
      <c r="F19" s="33">
        <f t="shared" si="6"/>
        <v>0.2480701754385965</v>
      </c>
      <c r="G19" s="33">
        <f t="shared" si="6"/>
        <v>0.38315789473684214</v>
      </c>
      <c r="H19" s="33">
        <f t="shared" si="6"/>
        <v>0.48859649122807036</v>
      </c>
      <c r="I19" s="33">
        <f t="shared" si="6"/>
        <v>0.28456140350877185</v>
      </c>
      <c r="J19" s="19"/>
      <c r="K19" s="18">
        <f t="shared" ref="K19:K27" si="7">E19/SUM($E$18:$E$27)</f>
        <v>8.451001944702799E-2</v>
      </c>
      <c r="L19" s="18">
        <f t="shared" ref="L19:L27" si="8">F19/SUM($E$18:$E$27)</f>
        <v>5.977847298554155E-2</v>
      </c>
      <c r="M19" s="18">
        <f t="shared" ref="M19:M27" si="9">G19/SUM($E$18:$E$27)</f>
        <v>9.2331106789549339E-2</v>
      </c>
      <c r="N19" s="18">
        <f t="shared" ref="N19:N27" si="10">H19/SUM($E$18:$E$27)</f>
        <v>0.1177390716157944</v>
      </c>
      <c r="O19" s="18">
        <f t="shared" ref="O19:O27" si="11">I19/SUM($E$18:$E$27)</f>
        <v>6.8571911727403373E-2</v>
      </c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spans="2:69">
      <c r="B20" t="s">
        <v>162</v>
      </c>
      <c r="C20" s="3">
        <v>2</v>
      </c>
      <c r="E20" s="33">
        <f t="shared" si="6"/>
        <v>1.5947368421052632</v>
      </c>
      <c r="F20" s="33">
        <f t="shared" si="6"/>
        <v>2.3052631578947365</v>
      </c>
      <c r="G20" s="33">
        <f t="shared" si="6"/>
        <v>1.8822807017543859</v>
      </c>
      <c r="H20" s="33">
        <f t="shared" si="6"/>
        <v>2.4889473684210524</v>
      </c>
      <c r="I20" s="33">
        <f t="shared" si="6"/>
        <v>2.0498245614035087</v>
      </c>
      <c r="J20" s="19"/>
      <c r="K20" s="18">
        <f t="shared" si="7"/>
        <v>0.38429018347848143</v>
      </c>
      <c r="L20" s="18">
        <f t="shared" si="8"/>
        <v>0.55550858205800269</v>
      </c>
      <c r="M20" s="18">
        <f t="shared" si="9"/>
        <v>0.45358078971844079</v>
      </c>
      <c r="N20" s="18">
        <f t="shared" si="10"/>
        <v>0.59977170880189379</v>
      </c>
      <c r="O20" s="18">
        <f t="shared" si="11"/>
        <v>0.49395451086496989</v>
      </c>
      <c r="P20" s="18"/>
    </row>
    <row r="21" spans="2:69">
      <c r="B21" t="s">
        <v>163</v>
      </c>
      <c r="C21" s="3">
        <v>3</v>
      </c>
      <c r="E21" s="33">
        <f t="shared" si="6"/>
        <v>0.58052631578947367</v>
      </c>
      <c r="F21" s="33">
        <f t="shared" si="6"/>
        <v>0.34964912280701749</v>
      </c>
      <c r="G21" s="33">
        <f t="shared" si="6"/>
        <v>0.3203508771929825</v>
      </c>
      <c r="H21" s="33">
        <f t="shared" si="6"/>
        <v>0.49157894736842106</v>
      </c>
      <c r="I21" s="33">
        <f t="shared" si="6"/>
        <v>0.41649122807017547</v>
      </c>
      <c r="J21" s="19"/>
      <c r="K21" s="18">
        <f t="shared" si="7"/>
        <v>0.13989177306163861</v>
      </c>
      <c r="L21" s="18">
        <f t="shared" si="8"/>
        <v>8.4256362560243492E-2</v>
      </c>
      <c r="M21" s="18">
        <f t="shared" si="9"/>
        <v>7.7196245878075595E-2</v>
      </c>
      <c r="N21" s="18">
        <f t="shared" si="10"/>
        <v>0.11845776612835038</v>
      </c>
      <c r="O21" s="18">
        <f t="shared" si="11"/>
        <v>0.10036357487105775</v>
      </c>
      <c r="P21" s="18"/>
    </row>
    <row r="22" spans="2:69">
      <c r="B22" t="s">
        <v>164</v>
      </c>
      <c r="C22" s="3">
        <v>4</v>
      </c>
      <c r="E22" s="33">
        <f t="shared" si="6"/>
        <v>5.9473684210526297E-2</v>
      </c>
      <c r="F22" s="33">
        <f t="shared" si="6"/>
        <v>0.10245614035087716</v>
      </c>
      <c r="G22" s="33">
        <f t="shared" si="6"/>
        <v>3.2982456140350877E-2</v>
      </c>
      <c r="H22" s="33">
        <f t="shared" si="6"/>
        <v>1.315789473684211E-2</v>
      </c>
      <c r="I22" s="33">
        <f t="shared" si="6"/>
        <v>9.754385964912278E-2</v>
      </c>
      <c r="K22" s="18">
        <f t="shared" si="7"/>
        <v>1.4331614103322898E-2</v>
      </c>
      <c r="L22" s="18">
        <f t="shared" si="8"/>
        <v>2.4689270313689008E-2</v>
      </c>
      <c r="M22" s="18">
        <f t="shared" si="9"/>
        <v>7.9479157859135875E-3</v>
      </c>
      <c r="N22" s="18">
        <f t="shared" si="10"/>
        <v>3.1707110848059532E-3</v>
      </c>
      <c r="O22" s="18">
        <f t="shared" si="11"/>
        <v>2.350553817536145E-2</v>
      </c>
      <c r="P22" s="18"/>
    </row>
    <row r="23" spans="2:69">
      <c r="B23" t="s">
        <v>165</v>
      </c>
      <c r="C23" s="3">
        <v>5</v>
      </c>
      <c r="D23" s="29"/>
      <c r="E23" s="33">
        <f t="shared" si="6"/>
        <v>0.42842105263157904</v>
      </c>
      <c r="F23" s="33">
        <f t="shared" si="6"/>
        <v>0.62736842105263146</v>
      </c>
      <c r="G23" s="33">
        <f t="shared" si="6"/>
        <v>0.3940350877192984</v>
      </c>
      <c r="H23" s="33">
        <f t="shared" si="6"/>
        <v>0.52456140350877201</v>
      </c>
      <c r="I23" s="33">
        <f t="shared" si="6"/>
        <v>0.32210526315789473</v>
      </c>
      <c r="K23" s="18">
        <f t="shared" si="7"/>
        <v>0.10323835292128182</v>
      </c>
      <c r="L23" s="18">
        <f t="shared" si="8"/>
        <v>0.15117950452354778</v>
      </c>
      <c r="M23" s="18">
        <f t="shared" si="9"/>
        <v>9.4952227952988952E-2</v>
      </c>
      <c r="N23" s="18">
        <f t="shared" si="10"/>
        <v>0.12640568191426399</v>
      </c>
      <c r="O23" s="18">
        <f t="shared" si="11"/>
        <v>7.7619007356049707E-2</v>
      </c>
      <c r="P23" s="18"/>
    </row>
    <row r="24" spans="2:69">
      <c r="B24" t="s">
        <v>166</v>
      </c>
      <c r="C24" s="3">
        <v>6</v>
      </c>
      <c r="E24" s="33">
        <f t="shared" si="6"/>
        <v>0.87245614035087715</v>
      </c>
      <c r="F24" s="33">
        <f t="shared" si="6"/>
        <v>0.57824561403508756</v>
      </c>
      <c r="G24" s="33">
        <f t="shared" si="6"/>
        <v>0.53614035087719292</v>
      </c>
      <c r="H24" s="33">
        <f t="shared" si="6"/>
        <v>0.63701754385964915</v>
      </c>
      <c r="I24" s="33">
        <f t="shared" si="6"/>
        <v>0.23403508771929815</v>
      </c>
      <c r="K24" s="18">
        <f t="shared" si="7"/>
        <v>0.21023928299653333</v>
      </c>
      <c r="L24" s="18">
        <f t="shared" si="8"/>
        <v>0.13934218314027222</v>
      </c>
      <c r="M24" s="18">
        <f t="shared" si="9"/>
        <v>0.12919590766889319</v>
      </c>
      <c r="N24" s="18">
        <f t="shared" si="10"/>
        <v>0.15350469265240552</v>
      </c>
      <c r="O24" s="18">
        <f t="shared" si="11"/>
        <v>5.6396381161748513E-2</v>
      </c>
      <c r="P24" s="18"/>
    </row>
    <row r="25" spans="2:69">
      <c r="B25" t="s">
        <v>167</v>
      </c>
      <c r="C25" s="3">
        <v>7</v>
      </c>
      <c r="E25" s="33">
        <f t="shared" si="6"/>
        <v>6.6666666666666688E-3</v>
      </c>
      <c r="F25" s="33">
        <f t="shared" si="6"/>
        <v>1.3333333333333334E-2</v>
      </c>
      <c r="G25" s="33">
        <f t="shared" si="6"/>
        <v>0.12175438596491227</v>
      </c>
      <c r="H25" s="33">
        <f t="shared" si="6"/>
        <v>2.6666666666666672E-2</v>
      </c>
      <c r="I25" s="33">
        <f t="shared" si="6"/>
        <v>5.017543859649122E-2</v>
      </c>
      <c r="K25" s="18">
        <f t="shared" si="7"/>
        <v>1.6064936163016829E-3</v>
      </c>
      <c r="L25" s="18">
        <f t="shared" si="8"/>
        <v>3.212987232603365E-3</v>
      </c>
      <c r="M25" s="18">
        <f t="shared" si="9"/>
        <v>2.9339646571404407E-2</v>
      </c>
      <c r="N25" s="18">
        <f t="shared" si="10"/>
        <v>6.4259744652067309E-3</v>
      </c>
      <c r="O25" s="18">
        <f t="shared" si="11"/>
        <v>1.2090978270060029E-2</v>
      </c>
      <c r="P25" s="18"/>
    </row>
    <row r="26" spans="2:69">
      <c r="B26" t="s">
        <v>168</v>
      </c>
      <c r="C26" s="3">
        <v>8</v>
      </c>
      <c r="E26" s="33">
        <f t="shared" si="6"/>
        <v>1.6666666666666673E-2</v>
      </c>
      <c r="F26" s="33">
        <f t="shared" si="6"/>
        <v>1.8596491228070181E-2</v>
      </c>
      <c r="G26" s="33">
        <f t="shared" si="6"/>
        <v>2.2105263157894746E-2</v>
      </c>
      <c r="H26" s="33">
        <f t="shared" si="6"/>
        <v>2.6140350877192992E-2</v>
      </c>
      <c r="I26" s="33">
        <f t="shared" si="6"/>
        <v>2.8596491228070182E-2</v>
      </c>
      <c r="K26" s="18">
        <f t="shared" si="7"/>
        <v>4.0162340407542078E-3</v>
      </c>
      <c r="L26" s="18">
        <f t="shared" si="8"/>
        <v>4.4812716665257471E-3</v>
      </c>
      <c r="M26" s="18">
        <f t="shared" si="9"/>
        <v>5.3267946224740022E-3</v>
      </c>
      <c r="N26" s="18">
        <f t="shared" si="10"/>
        <v>6.299146021814494E-3</v>
      </c>
      <c r="O26" s="18">
        <f t="shared" si="11"/>
        <v>6.8910120909782711E-3</v>
      </c>
      <c r="P26" s="18"/>
    </row>
    <row r="27" spans="2:69">
      <c r="B27" t="s">
        <v>169</v>
      </c>
      <c r="C27" s="3">
        <v>9</v>
      </c>
      <c r="E27" s="33">
        <f t="shared" si="6"/>
        <v>0.16210526315789475</v>
      </c>
      <c r="F27" s="33">
        <f t="shared" si="6"/>
        <v>0.16315789473684206</v>
      </c>
      <c r="G27" s="33">
        <f t="shared" si="6"/>
        <v>0.22017543859649114</v>
      </c>
      <c r="H27" s="33">
        <f t="shared" si="6"/>
        <v>0.12789473684210526</v>
      </c>
      <c r="I27" s="33">
        <f t="shared" si="6"/>
        <v>0.18543859649122804</v>
      </c>
      <c r="K27" s="18">
        <f t="shared" si="7"/>
        <v>3.9063160564809338E-2</v>
      </c>
      <c r="L27" s="18">
        <f t="shared" si="8"/>
        <v>3.9316817451593794E-2</v>
      </c>
      <c r="M27" s="18">
        <f t="shared" si="9"/>
        <v>5.305656548575291E-2</v>
      </c>
      <c r="N27" s="18">
        <f t="shared" si="10"/>
        <v>3.0819311744313852E-2</v>
      </c>
      <c r="O27" s="18">
        <f t="shared" si="11"/>
        <v>4.4685888221865214E-2</v>
      </c>
      <c r="P27" s="18"/>
    </row>
    <row r="29" spans="2:69">
      <c r="B29" s="25" t="s">
        <v>126</v>
      </c>
      <c r="C29" s="28"/>
      <c r="D29" s="25"/>
      <c r="E29" s="23">
        <v>2021</v>
      </c>
      <c r="F29" s="23">
        <v>2020</v>
      </c>
      <c r="G29" s="23">
        <v>2019</v>
      </c>
      <c r="H29" s="23">
        <v>2018</v>
      </c>
      <c r="I29" s="23">
        <v>2017</v>
      </c>
      <c r="M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</row>
    <row r="30" spans="2:69">
      <c r="B30" t="s">
        <v>19</v>
      </c>
      <c r="C30" s="3">
        <v>0</v>
      </c>
      <c r="D30" t="s">
        <v>160</v>
      </c>
      <c r="E30" s="33">
        <v>0.02</v>
      </c>
      <c r="F30" s="33">
        <v>0.04</v>
      </c>
      <c r="G30" s="33">
        <v>0.04</v>
      </c>
      <c r="H30" s="33">
        <v>0.03</v>
      </c>
      <c r="I30" s="33">
        <v>0.02</v>
      </c>
      <c r="J30" s="20"/>
      <c r="M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</row>
    <row r="31" spans="2:69">
      <c r="B31" t="s">
        <v>19</v>
      </c>
      <c r="C31" s="3">
        <v>1</v>
      </c>
      <c r="D31" t="s">
        <v>161</v>
      </c>
      <c r="E31" s="33">
        <v>0.09</v>
      </c>
      <c r="F31" s="33">
        <v>0.11</v>
      </c>
      <c r="G31" s="33">
        <v>0.12</v>
      </c>
      <c r="H31" s="33">
        <v>0.08</v>
      </c>
      <c r="I31" s="33">
        <v>0.1</v>
      </c>
      <c r="J31" s="20"/>
      <c r="M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</row>
    <row r="32" spans="2:69">
      <c r="B32" t="s">
        <v>19</v>
      </c>
      <c r="C32" s="3">
        <v>2</v>
      </c>
      <c r="D32" t="s">
        <v>162</v>
      </c>
      <c r="E32" s="33">
        <v>7.0000000000000007E-2</v>
      </c>
      <c r="F32" s="33">
        <v>0.1</v>
      </c>
      <c r="G32" s="33">
        <v>7.0000000000000007E-2</v>
      </c>
      <c r="H32" s="33">
        <v>0.22</v>
      </c>
      <c r="I32" s="33">
        <v>7.0000000000000007E-2</v>
      </c>
      <c r="J32" s="20"/>
      <c r="M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</row>
    <row r="33" spans="2:69">
      <c r="B33" t="s">
        <v>19</v>
      </c>
      <c r="C33" s="3">
        <v>3</v>
      </c>
      <c r="D33" t="s">
        <v>163</v>
      </c>
      <c r="E33" s="33">
        <v>0.14000000000000001</v>
      </c>
      <c r="F33" s="33">
        <v>0.12</v>
      </c>
      <c r="G33" s="33">
        <v>0.28000000000000003</v>
      </c>
      <c r="H33" s="33">
        <v>0.13</v>
      </c>
      <c r="I33" s="33">
        <v>0.08</v>
      </c>
      <c r="J33" s="20"/>
      <c r="M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</row>
    <row r="34" spans="2:69">
      <c r="B34" t="s">
        <v>19</v>
      </c>
      <c r="C34" s="3">
        <v>4</v>
      </c>
      <c r="D34" t="s">
        <v>164</v>
      </c>
      <c r="E34" s="33">
        <v>0.03</v>
      </c>
      <c r="F34" s="33">
        <v>0.03</v>
      </c>
      <c r="G34" s="33">
        <v>0.01</v>
      </c>
      <c r="H34" s="33">
        <v>0.02</v>
      </c>
      <c r="I34" s="33">
        <v>0.04</v>
      </c>
      <c r="J34" s="20"/>
      <c r="M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</row>
    <row r="35" spans="2:69">
      <c r="B35" t="s">
        <v>19</v>
      </c>
      <c r="C35" s="3">
        <v>5</v>
      </c>
      <c r="D35" t="s">
        <v>165</v>
      </c>
      <c r="E35" s="33">
        <v>0.49</v>
      </c>
      <c r="F35" s="33">
        <v>0.46</v>
      </c>
      <c r="G35" s="33">
        <v>0.45</v>
      </c>
      <c r="H35" s="33">
        <v>0.51</v>
      </c>
      <c r="I35" s="33">
        <v>0.37</v>
      </c>
      <c r="J35" s="20"/>
    </row>
    <row r="36" spans="2:69">
      <c r="B36" t="s">
        <v>19</v>
      </c>
      <c r="C36" s="3">
        <v>6</v>
      </c>
      <c r="D36" t="s">
        <v>166</v>
      </c>
      <c r="E36" s="33">
        <v>0.13</v>
      </c>
      <c r="F36" s="33">
        <v>0.13</v>
      </c>
      <c r="G36" s="33">
        <v>0.24</v>
      </c>
      <c r="H36" s="33">
        <v>0.71</v>
      </c>
      <c r="I36" s="33">
        <v>0.24</v>
      </c>
      <c r="J36" s="20"/>
    </row>
    <row r="37" spans="2:69">
      <c r="B37" t="s">
        <v>19</v>
      </c>
      <c r="C37" s="3">
        <v>7</v>
      </c>
      <c r="D37" t="s">
        <v>167</v>
      </c>
      <c r="E37" s="33">
        <v>0.06</v>
      </c>
      <c r="F37" s="33">
        <v>0.05</v>
      </c>
      <c r="G37" s="33">
        <v>0.02</v>
      </c>
      <c r="H37" s="33">
        <v>0.04</v>
      </c>
      <c r="I37" s="33">
        <v>0.01</v>
      </c>
      <c r="J37" s="20"/>
    </row>
    <row r="38" spans="2:69">
      <c r="B38" t="s">
        <v>19</v>
      </c>
      <c r="C38" s="3">
        <v>8</v>
      </c>
      <c r="D38" t="s">
        <v>168</v>
      </c>
      <c r="E38" s="33">
        <v>0.01</v>
      </c>
      <c r="F38" s="33">
        <v>0</v>
      </c>
      <c r="G38" s="33">
        <v>0.02</v>
      </c>
      <c r="H38" s="33">
        <v>0.01</v>
      </c>
      <c r="I38" s="33">
        <v>0.01</v>
      </c>
      <c r="J38" s="20"/>
    </row>
    <row r="39" spans="2:69">
      <c r="B39" t="s">
        <v>19</v>
      </c>
      <c r="C39" s="3">
        <v>9</v>
      </c>
      <c r="D39" t="s">
        <v>169</v>
      </c>
      <c r="E39" s="33">
        <v>0.16</v>
      </c>
      <c r="F39" s="33">
        <v>0.15</v>
      </c>
      <c r="G39" s="33">
        <v>0.15</v>
      </c>
      <c r="H39" s="33">
        <v>0.13</v>
      </c>
      <c r="I39" s="33">
        <v>0.16</v>
      </c>
      <c r="J39" s="20"/>
    </row>
    <row r="40" spans="2:69">
      <c r="B40" t="s">
        <v>52</v>
      </c>
      <c r="C40" s="3">
        <v>0</v>
      </c>
      <c r="D40" t="s">
        <v>160</v>
      </c>
      <c r="E40" s="33">
        <v>0.39</v>
      </c>
      <c r="F40" s="33">
        <v>0.21</v>
      </c>
      <c r="G40" s="33">
        <v>0.16</v>
      </c>
      <c r="H40" s="33">
        <v>0.13</v>
      </c>
      <c r="I40" s="33">
        <v>0.43</v>
      </c>
      <c r="J40" s="20"/>
    </row>
    <row r="41" spans="2:69">
      <c r="B41" t="s">
        <v>52</v>
      </c>
      <c r="C41" s="3">
        <v>1</v>
      </c>
      <c r="D41" t="s">
        <v>161</v>
      </c>
      <c r="E41" s="33">
        <v>1.55</v>
      </c>
      <c r="F41" s="33">
        <v>3.15</v>
      </c>
      <c r="G41" s="33">
        <v>2.63</v>
      </c>
      <c r="H41" s="33">
        <v>3.14</v>
      </c>
      <c r="I41" s="33">
        <v>1.93</v>
      </c>
      <c r="J41" s="20"/>
    </row>
    <row r="42" spans="2:69">
      <c r="B42" t="s">
        <v>52</v>
      </c>
      <c r="C42" s="3">
        <v>2</v>
      </c>
      <c r="D42" t="s">
        <v>162</v>
      </c>
      <c r="E42" s="33">
        <v>3</v>
      </c>
      <c r="F42" s="33">
        <v>12.97</v>
      </c>
      <c r="G42" s="33">
        <v>2.6</v>
      </c>
      <c r="H42" s="33">
        <v>1.87</v>
      </c>
      <c r="I42" s="33">
        <v>4.8</v>
      </c>
      <c r="J42" s="20"/>
    </row>
    <row r="43" spans="2:69">
      <c r="B43" t="s">
        <v>52</v>
      </c>
      <c r="C43" s="3">
        <v>3</v>
      </c>
      <c r="D43" t="s">
        <v>163</v>
      </c>
      <c r="E43" s="33">
        <v>7.8</v>
      </c>
      <c r="F43" s="33">
        <v>2.02</v>
      </c>
      <c r="G43" s="33">
        <v>6.81</v>
      </c>
      <c r="H43" s="33">
        <v>5.36</v>
      </c>
      <c r="I43" s="33">
        <v>7.35</v>
      </c>
      <c r="J43" s="20"/>
    </row>
    <row r="44" spans="2:69">
      <c r="B44" t="s">
        <v>52</v>
      </c>
      <c r="C44" s="3">
        <v>4</v>
      </c>
      <c r="D44" t="s">
        <v>164</v>
      </c>
      <c r="E44" s="33">
        <v>0.18</v>
      </c>
      <c r="F44" s="33">
        <v>0.17</v>
      </c>
      <c r="G44" s="33">
        <v>0.3</v>
      </c>
      <c r="H44" s="33">
        <v>7.0000000000000007E-2</v>
      </c>
      <c r="I44" s="33">
        <v>0.38</v>
      </c>
      <c r="J44" s="20"/>
    </row>
    <row r="45" spans="2:69">
      <c r="B45" t="s">
        <v>52</v>
      </c>
      <c r="C45" s="3">
        <v>5</v>
      </c>
      <c r="D45" t="s">
        <v>165</v>
      </c>
      <c r="E45" s="33">
        <v>0.53</v>
      </c>
      <c r="F45" s="33">
        <v>1.01</v>
      </c>
      <c r="G45" s="33">
        <v>1.26</v>
      </c>
      <c r="H45" s="33">
        <v>2.83</v>
      </c>
      <c r="I45" s="33">
        <v>0.66</v>
      </c>
      <c r="J45" s="20"/>
    </row>
    <row r="46" spans="2:69">
      <c r="B46" t="s">
        <v>52</v>
      </c>
      <c r="C46" s="3">
        <v>6</v>
      </c>
      <c r="D46" t="s">
        <v>166</v>
      </c>
      <c r="E46" s="33">
        <v>0.08</v>
      </c>
      <c r="F46" s="33">
        <v>0.13</v>
      </c>
      <c r="G46" s="33">
        <v>2.16</v>
      </c>
      <c r="H46" s="33">
        <v>0.1</v>
      </c>
      <c r="I46" s="33">
        <v>0.04</v>
      </c>
      <c r="J46" s="20"/>
    </row>
    <row r="47" spans="2:69">
      <c r="B47" t="s">
        <v>52</v>
      </c>
      <c r="C47" s="3">
        <v>7</v>
      </c>
      <c r="D47" t="s">
        <v>167</v>
      </c>
      <c r="E47" s="33">
        <v>0</v>
      </c>
      <c r="F47" s="33">
        <v>0</v>
      </c>
      <c r="G47" s="33">
        <v>0.08</v>
      </c>
      <c r="H47" s="33">
        <v>7.0000000000000007E-2</v>
      </c>
      <c r="I47" s="33">
        <v>0.09</v>
      </c>
      <c r="J47" s="20"/>
    </row>
    <row r="48" spans="2:69">
      <c r="B48" t="s">
        <v>52</v>
      </c>
      <c r="C48" s="3">
        <v>8</v>
      </c>
      <c r="D48" t="s">
        <v>168</v>
      </c>
      <c r="E48" s="33">
        <v>0</v>
      </c>
      <c r="F48" s="33">
        <v>0</v>
      </c>
      <c r="G48" s="33">
        <v>0.02</v>
      </c>
      <c r="H48" s="33">
        <v>0</v>
      </c>
      <c r="I48" s="33">
        <v>0</v>
      </c>
      <c r="J48" s="20"/>
    </row>
    <row r="49" spans="2:10">
      <c r="B49" t="s">
        <v>52</v>
      </c>
      <c r="C49" s="3">
        <v>9</v>
      </c>
      <c r="D49" t="s">
        <v>169</v>
      </c>
      <c r="E49" s="33">
        <v>0.03</v>
      </c>
      <c r="F49" s="33">
        <v>0.1</v>
      </c>
      <c r="G49" s="33">
        <v>0.22</v>
      </c>
      <c r="H49" s="33">
        <v>0.26</v>
      </c>
      <c r="I49" s="33">
        <v>0.21</v>
      </c>
      <c r="J49" s="20"/>
    </row>
    <row r="50" spans="2:10">
      <c r="B50" t="s">
        <v>46</v>
      </c>
      <c r="C50" s="3">
        <v>0</v>
      </c>
      <c r="D50" t="s">
        <v>160</v>
      </c>
      <c r="E50" s="33">
        <v>0.01</v>
      </c>
      <c r="F50" s="33">
        <v>0</v>
      </c>
      <c r="G50" s="33">
        <v>0</v>
      </c>
      <c r="H50" s="33">
        <v>0</v>
      </c>
      <c r="I50" s="33">
        <v>0.01</v>
      </c>
      <c r="J50" s="20"/>
    </row>
    <row r="51" spans="2:10">
      <c r="B51" t="s">
        <v>46</v>
      </c>
      <c r="C51" s="3">
        <v>1</v>
      </c>
      <c r="D51" t="s">
        <v>161</v>
      </c>
      <c r="E51" s="33">
        <v>0.31</v>
      </c>
      <c r="F51" s="33">
        <v>0.22</v>
      </c>
      <c r="G51" s="33">
        <v>0.03</v>
      </c>
      <c r="H51" s="33">
        <v>0.06</v>
      </c>
      <c r="I51" s="33">
        <v>0.17</v>
      </c>
      <c r="J51" s="20"/>
    </row>
    <row r="52" spans="2:10">
      <c r="B52" t="s">
        <v>46</v>
      </c>
      <c r="C52" s="3">
        <v>2</v>
      </c>
      <c r="D52" t="s">
        <v>162</v>
      </c>
      <c r="E52" s="33">
        <v>0</v>
      </c>
      <c r="F52" s="33">
        <v>0</v>
      </c>
      <c r="G52" s="33">
        <v>0.2</v>
      </c>
      <c r="H52" s="33">
        <v>0</v>
      </c>
      <c r="I52" s="33">
        <v>0.01</v>
      </c>
      <c r="J52" s="20"/>
    </row>
    <row r="53" spans="2:10">
      <c r="B53" t="s">
        <v>46</v>
      </c>
      <c r="C53" s="3">
        <v>3</v>
      </c>
      <c r="D53" t="s">
        <v>163</v>
      </c>
      <c r="E53" s="33">
        <v>0.02</v>
      </c>
      <c r="F53" s="33">
        <v>0.32</v>
      </c>
      <c r="G53" s="33">
        <v>0.13</v>
      </c>
      <c r="H53" s="33">
        <v>0.88</v>
      </c>
      <c r="I53" s="33">
        <v>0.03</v>
      </c>
      <c r="J53" s="20"/>
    </row>
    <row r="54" spans="2:10">
      <c r="B54" t="s">
        <v>46</v>
      </c>
      <c r="C54" s="3">
        <v>4</v>
      </c>
      <c r="D54" t="s">
        <v>164</v>
      </c>
      <c r="E54" s="33">
        <v>0.01</v>
      </c>
      <c r="F54" s="33">
        <v>0</v>
      </c>
      <c r="G54" s="33">
        <v>0.08</v>
      </c>
      <c r="H54" s="33">
        <v>0.08</v>
      </c>
      <c r="I54" s="33">
        <v>2.1800000000000002</v>
      </c>
      <c r="J54" s="20"/>
    </row>
    <row r="55" spans="2:10">
      <c r="B55" t="s">
        <v>46</v>
      </c>
      <c r="C55" s="3">
        <v>5</v>
      </c>
      <c r="D55" t="s">
        <v>165</v>
      </c>
      <c r="E55" s="33">
        <v>0</v>
      </c>
      <c r="F55" s="33">
        <v>0</v>
      </c>
      <c r="G55" s="33">
        <v>0.17</v>
      </c>
      <c r="H55" s="33">
        <v>0.1</v>
      </c>
      <c r="I55" s="33">
        <v>0.19</v>
      </c>
      <c r="J55" s="20"/>
    </row>
    <row r="56" spans="2:10">
      <c r="B56" t="s">
        <v>46</v>
      </c>
      <c r="C56" s="3">
        <v>6</v>
      </c>
      <c r="D56" t="s">
        <v>166</v>
      </c>
      <c r="E56" s="33">
        <v>2.0299999999999998</v>
      </c>
      <c r="F56" s="33">
        <v>0.54</v>
      </c>
      <c r="G56" s="33">
        <v>0</v>
      </c>
      <c r="H56" s="33">
        <v>0.05</v>
      </c>
      <c r="I56" s="33">
        <v>0.16</v>
      </c>
      <c r="J56" s="20"/>
    </row>
    <row r="57" spans="2:10">
      <c r="B57" t="s">
        <v>46</v>
      </c>
      <c r="C57" s="3">
        <v>7</v>
      </c>
      <c r="D57" t="s">
        <v>167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20"/>
    </row>
    <row r="58" spans="2:10">
      <c r="B58" t="s">
        <v>46</v>
      </c>
      <c r="C58" s="3">
        <v>8</v>
      </c>
      <c r="D58" t="s">
        <v>168</v>
      </c>
      <c r="E58" s="33">
        <v>0</v>
      </c>
      <c r="F58" s="33">
        <v>0</v>
      </c>
      <c r="G58" s="33">
        <v>0.02</v>
      </c>
      <c r="H58" s="33">
        <v>0</v>
      </c>
      <c r="I58" s="33">
        <v>0</v>
      </c>
      <c r="J58" s="20"/>
    </row>
    <row r="59" spans="2:10">
      <c r="B59" t="s">
        <v>46</v>
      </c>
      <c r="C59" s="3">
        <v>9</v>
      </c>
      <c r="D59" t="s">
        <v>169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20"/>
    </row>
    <row r="60" spans="2:10">
      <c r="B60" t="s">
        <v>1</v>
      </c>
      <c r="C60" s="3">
        <v>0</v>
      </c>
      <c r="D60" t="s">
        <v>160</v>
      </c>
      <c r="E60" s="33">
        <v>0.1</v>
      </c>
      <c r="F60" s="33">
        <v>0.13</v>
      </c>
      <c r="G60" s="33">
        <v>0.08</v>
      </c>
      <c r="H60" s="33">
        <v>0.04</v>
      </c>
      <c r="I60" s="33">
        <v>0.02</v>
      </c>
      <c r="J60" s="20"/>
    </row>
    <row r="61" spans="2:10">
      <c r="B61" t="s">
        <v>1</v>
      </c>
      <c r="C61" s="3">
        <v>1</v>
      </c>
      <c r="D61" t="s">
        <v>161</v>
      </c>
      <c r="E61" s="33">
        <v>0.26</v>
      </c>
      <c r="F61" s="33">
        <v>0.13</v>
      </c>
      <c r="G61" s="33">
        <v>0.41</v>
      </c>
      <c r="H61" s="33">
        <v>0.49</v>
      </c>
      <c r="I61" s="33">
        <v>0.32</v>
      </c>
      <c r="J61" s="20"/>
    </row>
    <row r="62" spans="2:10">
      <c r="B62" t="s">
        <v>1</v>
      </c>
      <c r="C62" s="3">
        <v>2</v>
      </c>
      <c r="D62" t="s">
        <v>162</v>
      </c>
      <c r="E62" s="33">
        <v>0.06</v>
      </c>
      <c r="F62" s="33">
        <v>0.15</v>
      </c>
      <c r="G62" s="33">
        <v>1.47</v>
      </c>
      <c r="H62" s="33">
        <v>1.49</v>
      </c>
      <c r="I62" s="33">
        <v>1.83</v>
      </c>
      <c r="J62" s="20"/>
    </row>
    <row r="63" spans="2:10">
      <c r="B63" t="s">
        <v>1</v>
      </c>
      <c r="C63" s="3">
        <v>3</v>
      </c>
      <c r="D63" t="s">
        <v>163</v>
      </c>
      <c r="E63" s="33">
        <v>1</v>
      </c>
      <c r="F63" s="33">
        <v>0.31</v>
      </c>
      <c r="G63" s="33">
        <v>0.34</v>
      </c>
      <c r="H63" s="33">
        <v>0.34</v>
      </c>
      <c r="I63" s="33">
        <v>0.2</v>
      </c>
      <c r="J63" s="20"/>
    </row>
    <row r="64" spans="2:10">
      <c r="B64" t="s">
        <v>1</v>
      </c>
      <c r="C64" s="3">
        <v>4</v>
      </c>
      <c r="D64" t="s">
        <v>164</v>
      </c>
      <c r="E64" s="33">
        <v>0.01</v>
      </c>
      <c r="F64" s="33">
        <v>0.6</v>
      </c>
      <c r="G64" s="33">
        <v>0.06</v>
      </c>
      <c r="H64" s="33">
        <v>0</v>
      </c>
      <c r="I64" s="33">
        <v>0.15</v>
      </c>
      <c r="J64" s="20"/>
    </row>
    <row r="65" spans="2:23">
      <c r="B65" t="s">
        <v>1</v>
      </c>
      <c r="C65" s="3">
        <v>5</v>
      </c>
      <c r="D65" t="s">
        <v>165</v>
      </c>
      <c r="E65" s="33">
        <v>0.5</v>
      </c>
      <c r="F65" s="33">
        <v>0.41</v>
      </c>
      <c r="G65" s="33">
        <v>0.23</v>
      </c>
      <c r="H65" s="33">
        <v>0.28999999999999998</v>
      </c>
      <c r="I65" s="33">
        <v>0.1</v>
      </c>
      <c r="J65" s="20"/>
    </row>
    <row r="66" spans="2:23">
      <c r="B66" t="s">
        <v>1</v>
      </c>
      <c r="C66" s="3">
        <v>6</v>
      </c>
      <c r="D66" t="s">
        <v>166</v>
      </c>
      <c r="E66" s="33">
        <v>0.61</v>
      </c>
      <c r="F66" s="33">
        <v>0.13</v>
      </c>
      <c r="G66" s="33">
        <v>0.5</v>
      </c>
      <c r="H66" s="33">
        <v>0.93</v>
      </c>
      <c r="I66" s="33">
        <v>0.06</v>
      </c>
      <c r="J66" s="20"/>
    </row>
    <row r="67" spans="2:23">
      <c r="B67" t="s">
        <v>1</v>
      </c>
      <c r="C67" s="3">
        <v>7</v>
      </c>
      <c r="D67" t="s">
        <v>167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20"/>
    </row>
    <row r="68" spans="2:23">
      <c r="B68" t="s">
        <v>1</v>
      </c>
      <c r="C68" s="3">
        <v>8</v>
      </c>
      <c r="D68" t="s">
        <v>168</v>
      </c>
      <c r="E68" s="33">
        <v>0</v>
      </c>
      <c r="F68" s="33">
        <v>0</v>
      </c>
      <c r="G68" s="33">
        <v>0</v>
      </c>
      <c r="H68" s="33">
        <v>0.02</v>
      </c>
      <c r="I68" s="33">
        <v>0</v>
      </c>
      <c r="J68" s="20"/>
    </row>
    <row r="69" spans="2:23">
      <c r="B69" t="s">
        <v>1</v>
      </c>
      <c r="C69" s="3">
        <v>9</v>
      </c>
      <c r="D69" t="s">
        <v>169</v>
      </c>
      <c r="E69" s="33">
        <v>0.44</v>
      </c>
      <c r="F69" s="33">
        <v>0.57999999999999996</v>
      </c>
      <c r="G69" s="33">
        <v>0.25</v>
      </c>
      <c r="H69" s="33">
        <v>0.09</v>
      </c>
      <c r="I69" s="33">
        <v>0.46</v>
      </c>
      <c r="J69" s="20"/>
    </row>
    <row r="70" spans="2:23">
      <c r="B70" t="s">
        <v>4</v>
      </c>
      <c r="C70" s="3">
        <v>0</v>
      </c>
      <c r="D70" t="s">
        <v>160</v>
      </c>
      <c r="E70" s="33">
        <v>0.02</v>
      </c>
      <c r="F70" s="33">
        <v>0.03</v>
      </c>
      <c r="G70" s="33">
        <v>0.02</v>
      </c>
      <c r="H70" s="33">
        <v>0.01</v>
      </c>
      <c r="I70" s="33">
        <v>0.01</v>
      </c>
      <c r="J70" s="20"/>
    </row>
    <row r="71" spans="2:23">
      <c r="B71" t="s">
        <v>4</v>
      </c>
      <c r="C71" s="3">
        <v>1</v>
      </c>
      <c r="D71" t="s">
        <v>161</v>
      </c>
      <c r="E71" s="33">
        <v>0.08</v>
      </c>
      <c r="F71" s="33">
        <v>0.01</v>
      </c>
      <c r="G71" s="33">
        <v>0.06</v>
      </c>
      <c r="H71" s="33">
        <v>0.03</v>
      </c>
      <c r="I71" s="33">
        <v>0.02</v>
      </c>
      <c r="J71" s="20"/>
    </row>
    <row r="72" spans="2:23">
      <c r="B72" t="s">
        <v>4</v>
      </c>
      <c r="C72" s="3">
        <v>2</v>
      </c>
      <c r="D72" t="s">
        <v>162</v>
      </c>
      <c r="E72" s="33">
        <v>0.17</v>
      </c>
      <c r="F72" s="33">
        <v>0.08</v>
      </c>
      <c r="G72" s="33">
        <v>0.48</v>
      </c>
      <c r="H72" s="33">
        <v>0.67</v>
      </c>
      <c r="I72" s="33">
        <v>0.31</v>
      </c>
      <c r="J72" s="20"/>
    </row>
    <row r="73" spans="2:23">
      <c r="B73" t="s">
        <v>4</v>
      </c>
      <c r="C73" s="3">
        <v>3</v>
      </c>
      <c r="D73" t="s">
        <v>163</v>
      </c>
      <c r="E73" s="33">
        <v>0</v>
      </c>
      <c r="F73" s="33">
        <v>0</v>
      </c>
      <c r="G73" s="33">
        <v>0.03</v>
      </c>
      <c r="H73" s="33">
        <v>0.12</v>
      </c>
      <c r="I73" s="33">
        <v>0</v>
      </c>
      <c r="J73" s="20"/>
    </row>
    <row r="74" spans="2:23">
      <c r="B74" t="s">
        <v>4</v>
      </c>
      <c r="C74" s="3">
        <v>4</v>
      </c>
      <c r="D74" t="s">
        <v>164</v>
      </c>
      <c r="E74" s="33">
        <v>0</v>
      </c>
      <c r="F74" s="33">
        <v>0</v>
      </c>
      <c r="G74" s="33">
        <v>0.2</v>
      </c>
      <c r="H74" s="33">
        <v>0</v>
      </c>
      <c r="I74" s="33">
        <v>0.01</v>
      </c>
      <c r="J74" s="20"/>
    </row>
    <row r="75" spans="2:23">
      <c r="B75" t="s">
        <v>4</v>
      </c>
      <c r="C75" s="3">
        <v>5</v>
      </c>
      <c r="D75" t="s">
        <v>165</v>
      </c>
      <c r="E75" s="33">
        <v>0.36</v>
      </c>
      <c r="F75" s="33">
        <v>0.14000000000000001</v>
      </c>
      <c r="G75" s="33">
        <v>0.06</v>
      </c>
      <c r="H75" s="33">
        <v>0.14000000000000001</v>
      </c>
      <c r="I75" s="33">
        <v>0.17</v>
      </c>
      <c r="J75" s="20"/>
      <c r="O75" s="19"/>
      <c r="P75" s="19"/>
      <c r="Q75" s="19"/>
      <c r="R75" s="19"/>
      <c r="S75" s="19"/>
      <c r="T75" s="19"/>
      <c r="U75" s="19"/>
    </row>
    <row r="76" spans="2:23">
      <c r="B76" t="s">
        <v>4</v>
      </c>
      <c r="C76" s="3">
        <v>6</v>
      </c>
      <c r="D76" t="s">
        <v>166</v>
      </c>
      <c r="E76" s="33">
        <v>0.3</v>
      </c>
      <c r="F76" s="33">
        <v>0.77</v>
      </c>
      <c r="G76" s="33">
        <v>0.03</v>
      </c>
      <c r="H76" s="33">
        <v>0.34</v>
      </c>
      <c r="I76" s="33">
        <v>0</v>
      </c>
      <c r="J76" s="20"/>
    </row>
    <row r="77" spans="2:23">
      <c r="B77" t="s">
        <v>4</v>
      </c>
      <c r="C77" s="3">
        <v>7</v>
      </c>
      <c r="D77" t="s">
        <v>167</v>
      </c>
      <c r="E77" s="33">
        <v>0</v>
      </c>
      <c r="F77" s="33">
        <v>0.03</v>
      </c>
      <c r="G77" s="33">
        <v>0</v>
      </c>
      <c r="H77" s="33">
        <v>0</v>
      </c>
      <c r="I77" s="33">
        <v>0</v>
      </c>
      <c r="J77" s="20"/>
    </row>
    <row r="78" spans="2:23">
      <c r="B78" t="s">
        <v>4</v>
      </c>
      <c r="C78" s="3">
        <v>8</v>
      </c>
      <c r="D78" t="s">
        <v>168</v>
      </c>
      <c r="E78" s="33">
        <v>0</v>
      </c>
      <c r="F78" s="33">
        <v>0</v>
      </c>
      <c r="G78" s="33">
        <v>0</v>
      </c>
      <c r="H78" s="33">
        <v>0</v>
      </c>
      <c r="I78" s="33">
        <v>0.02</v>
      </c>
      <c r="J78" s="20"/>
    </row>
    <row r="79" spans="2:23">
      <c r="B79" t="s">
        <v>4</v>
      </c>
      <c r="C79" s="3">
        <v>9</v>
      </c>
      <c r="D79" t="s">
        <v>169</v>
      </c>
      <c r="E79" s="33">
        <v>0.08</v>
      </c>
      <c r="F79" s="33">
        <v>0.05</v>
      </c>
      <c r="G79" s="33">
        <v>0.22</v>
      </c>
      <c r="H79" s="33">
        <v>0.05</v>
      </c>
      <c r="I79" s="33">
        <v>0.05</v>
      </c>
      <c r="J79" s="20"/>
      <c r="K79" s="19"/>
      <c r="L79" s="19"/>
      <c r="M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2:23">
      <c r="B80" t="s">
        <v>28</v>
      </c>
      <c r="C80" s="3">
        <v>0</v>
      </c>
      <c r="D80" t="s">
        <v>160</v>
      </c>
      <c r="E80" s="33">
        <v>0.04</v>
      </c>
      <c r="F80" s="33">
        <v>0.08</v>
      </c>
      <c r="G80" s="33">
        <v>0.02</v>
      </c>
      <c r="H80" s="33">
        <v>0.03</v>
      </c>
      <c r="I80" s="33">
        <v>0.02</v>
      </c>
      <c r="J80" s="20"/>
    </row>
    <row r="81" spans="2:23">
      <c r="B81" t="s">
        <v>28</v>
      </c>
      <c r="C81" s="3">
        <v>1</v>
      </c>
      <c r="D81" t="s">
        <v>161</v>
      </c>
      <c r="E81" s="33">
        <v>0.12</v>
      </c>
      <c r="F81" s="33">
        <v>0.04</v>
      </c>
      <c r="G81" s="33">
        <v>0.15</v>
      </c>
      <c r="H81" s="33">
        <v>0.17</v>
      </c>
      <c r="I81" s="33">
        <v>0.09</v>
      </c>
      <c r="J81" s="20"/>
      <c r="Q81" s="19"/>
      <c r="R81" s="19"/>
      <c r="S81" s="19"/>
      <c r="T81" s="19"/>
      <c r="U81" s="19"/>
      <c r="V81" s="19"/>
      <c r="W81" s="19"/>
    </row>
    <row r="82" spans="2:23">
      <c r="B82" t="s">
        <v>28</v>
      </c>
      <c r="C82" s="3">
        <v>2</v>
      </c>
      <c r="D82" t="s">
        <v>162</v>
      </c>
      <c r="E82" s="33">
        <v>0</v>
      </c>
      <c r="F82" s="33">
        <v>0.06</v>
      </c>
      <c r="G82" s="33">
        <v>0.01</v>
      </c>
      <c r="H82" s="33">
        <v>0.05</v>
      </c>
      <c r="I82" s="33">
        <v>0.02</v>
      </c>
      <c r="J82" s="20"/>
    </row>
    <row r="83" spans="2:23">
      <c r="B83" t="s">
        <v>28</v>
      </c>
      <c r="C83" s="3">
        <v>3</v>
      </c>
      <c r="D83" t="s">
        <v>163</v>
      </c>
      <c r="E83" s="33">
        <v>0.09</v>
      </c>
      <c r="F83" s="33">
        <v>0.33</v>
      </c>
      <c r="G83" s="33">
        <v>0.05</v>
      </c>
      <c r="H83" s="33">
        <v>0.81</v>
      </c>
      <c r="I83" s="33">
        <v>0.18</v>
      </c>
      <c r="J83" s="20"/>
    </row>
    <row r="84" spans="2:23">
      <c r="B84" t="s">
        <v>28</v>
      </c>
      <c r="C84" s="3">
        <v>4</v>
      </c>
      <c r="D84" t="s">
        <v>164</v>
      </c>
      <c r="E84" s="33">
        <v>0.08</v>
      </c>
      <c r="F84" s="33">
        <v>0.18</v>
      </c>
      <c r="G84" s="33">
        <v>0.01</v>
      </c>
      <c r="H84" s="33">
        <v>0</v>
      </c>
      <c r="I84" s="33">
        <v>0</v>
      </c>
      <c r="J84" s="20"/>
    </row>
    <row r="85" spans="2:23">
      <c r="B85" t="s">
        <v>28</v>
      </c>
      <c r="C85" s="3">
        <v>5</v>
      </c>
      <c r="D85" t="s">
        <v>165</v>
      </c>
      <c r="E85" s="33">
        <v>0.36</v>
      </c>
      <c r="F85" s="33">
        <v>0.38</v>
      </c>
      <c r="G85" s="33">
        <v>0.62</v>
      </c>
      <c r="H85" s="33">
        <v>0.42</v>
      </c>
      <c r="I85" s="33">
        <v>0.36</v>
      </c>
      <c r="J85" s="20"/>
    </row>
    <row r="86" spans="2:23">
      <c r="B86" t="s">
        <v>28</v>
      </c>
      <c r="C86" s="3">
        <v>6</v>
      </c>
      <c r="D86" t="s">
        <v>166</v>
      </c>
      <c r="E86" s="33">
        <v>0.74</v>
      </c>
      <c r="F86" s="33">
        <v>0.83</v>
      </c>
      <c r="G86" s="33">
        <v>1.1499999999999999</v>
      </c>
      <c r="H86" s="33">
        <v>2.02</v>
      </c>
      <c r="I86" s="33">
        <v>0.72</v>
      </c>
      <c r="J86" s="20"/>
    </row>
    <row r="87" spans="2:23">
      <c r="B87" t="s">
        <v>28</v>
      </c>
      <c r="C87" s="3">
        <v>7</v>
      </c>
      <c r="D87" t="s">
        <v>167</v>
      </c>
      <c r="E87" s="33">
        <v>0</v>
      </c>
      <c r="F87" s="33">
        <v>0</v>
      </c>
      <c r="G87" s="33">
        <v>0</v>
      </c>
      <c r="H87" s="33">
        <v>0.11</v>
      </c>
      <c r="I87" s="33">
        <v>0</v>
      </c>
    </row>
    <row r="88" spans="2:23">
      <c r="B88" t="s">
        <v>28</v>
      </c>
      <c r="C88" s="3">
        <v>8</v>
      </c>
      <c r="D88" t="s">
        <v>168</v>
      </c>
      <c r="E88" s="33">
        <v>0.01</v>
      </c>
      <c r="F88" s="33">
        <v>0</v>
      </c>
      <c r="G88" s="33">
        <v>0</v>
      </c>
      <c r="H88" s="33">
        <v>0.01</v>
      </c>
      <c r="I88" s="33">
        <v>0</v>
      </c>
    </row>
    <row r="89" spans="2:23">
      <c r="B89" t="s">
        <v>28</v>
      </c>
      <c r="C89" s="3">
        <v>9</v>
      </c>
      <c r="D89" t="s">
        <v>169</v>
      </c>
      <c r="E89" s="33">
        <v>0.08</v>
      </c>
      <c r="F89" s="33">
        <v>0.03</v>
      </c>
      <c r="G89" s="33">
        <v>0.09</v>
      </c>
      <c r="H89" s="33">
        <v>7.0000000000000007E-2</v>
      </c>
      <c r="I89" s="33">
        <v>0.14000000000000001</v>
      </c>
    </row>
    <row r="90" spans="2:23">
      <c r="B90" t="s">
        <v>17</v>
      </c>
      <c r="C90" s="3">
        <v>0</v>
      </c>
      <c r="D90" t="s">
        <v>160</v>
      </c>
      <c r="E90" s="33">
        <v>0.05</v>
      </c>
      <c r="F90" s="33">
        <v>0.03</v>
      </c>
      <c r="G90" s="33">
        <v>0.02</v>
      </c>
      <c r="H90" s="33">
        <v>0.14000000000000001</v>
      </c>
      <c r="I90" s="33">
        <v>0.48</v>
      </c>
    </row>
    <row r="91" spans="2:23">
      <c r="B91" t="s">
        <v>17</v>
      </c>
      <c r="C91" s="3">
        <v>1</v>
      </c>
      <c r="D91" t="s">
        <v>161</v>
      </c>
      <c r="E91" s="33">
        <v>0.12</v>
      </c>
      <c r="F91" s="33">
        <v>0.15</v>
      </c>
      <c r="G91" s="33">
        <v>0.23</v>
      </c>
      <c r="H91" s="33">
        <v>0.31</v>
      </c>
      <c r="I91" s="33">
        <v>0.28000000000000003</v>
      </c>
    </row>
    <row r="92" spans="2:23">
      <c r="B92" t="s">
        <v>17</v>
      </c>
      <c r="C92" s="3">
        <v>2</v>
      </c>
      <c r="D92" t="s">
        <v>162</v>
      </c>
      <c r="E92" s="33">
        <v>2.21</v>
      </c>
      <c r="F92" s="33">
        <v>2.0699999999999998</v>
      </c>
      <c r="G92" s="33">
        <v>1.1599999999999999</v>
      </c>
      <c r="H92" s="33">
        <v>7.96</v>
      </c>
      <c r="I92" s="33">
        <v>5.81</v>
      </c>
    </row>
    <row r="93" spans="2:23">
      <c r="B93" t="s">
        <v>17</v>
      </c>
      <c r="C93" s="3">
        <v>3</v>
      </c>
      <c r="D93" t="s">
        <v>163</v>
      </c>
      <c r="E93" s="33">
        <v>4.3600000000000003</v>
      </c>
      <c r="F93" s="33">
        <v>1.58</v>
      </c>
      <c r="G93" s="33">
        <v>1.23</v>
      </c>
      <c r="H93" s="33">
        <v>1.1200000000000001</v>
      </c>
      <c r="I93" s="33">
        <v>1.63</v>
      </c>
    </row>
    <row r="94" spans="2:23">
      <c r="B94" t="s">
        <v>17</v>
      </c>
      <c r="C94" s="3">
        <v>4</v>
      </c>
      <c r="D94" t="s">
        <v>164</v>
      </c>
      <c r="E94" s="33">
        <v>0.02</v>
      </c>
      <c r="F94" s="33">
        <v>0.59</v>
      </c>
      <c r="G94" s="33">
        <v>0</v>
      </c>
      <c r="H94" s="33">
        <v>0.02</v>
      </c>
      <c r="I94" s="33">
        <v>0.18</v>
      </c>
    </row>
    <row r="95" spans="2:23">
      <c r="B95" t="s">
        <v>17</v>
      </c>
      <c r="C95" s="3">
        <v>5</v>
      </c>
      <c r="D95" t="s">
        <v>165</v>
      </c>
      <c r="E95" s="33">
        <v>1.19</v>
      </c>
      <c r="F95" s="33">
        <v>0.26</v>
      </c>
      <c r="G95" s="33">
        <v>0.8</v>
      </c>
      <c r="H95" s="33">
        <v>0.42</v>
      </c>
      <c r="I95" s="33">
        <v>0.28999999999999998</v>
      </c>
    </row>
    <row r="96" spans="2:23">
      <c r="B96" t="s">
        <v>17</v>
      </c>
      <c r="C96" s="3">
        <v>6</v>
      </c>
      <c r="D96" t="s">
        <v>166</v>
      </c>
      <c r="E96" s="33">
        <v>1.21</v>
      </c>
      <c r="F96" s="33">
        <v>1.91</v>
      </c>
      <c r="G96" s="33">
        <v>7.11</v>
      </c>
      <c r="H96" s="33">
        <v>1.56</v>
      </c>
      <c r="I96" s="33">
        <v>0.39</v>
      </c>
    </row>
    <row r="97" spans="2:9">
      <c r="B97" t="s">
        <v>17</v>
      </c>
      <c r="C97" s="3">
        <v>7</v>
      </c>
      <c r="D97" t="s">
        <v>167</v>
      </c>
      <c r="E97" s="33">
        <v>0</v>
      </c>
      <c r="F97" s="33">
        <v>0.02</v>
      </c>
      <c r="G97" s="33">
        <v>0.04</v>
      </c>
      <c r="H97" s="33">
        <v>0.01</v>
      </c>
      <c r="I97" s="33">
        <v>0</v>
      </c>
    </row>
    <row r="98" spans="2:9">
      <c r="B98" t="s">
        <v>17</v>
      </c>
      <c r="C98" s="3">
        <v>8</v>
      </c>
      <c r="D98" t="s">
        <v>168</v>
      </c>
      <c r="E98" s="33">
        <v>0</v>
      </c>
      <c r="F98" s="33">
        <v>0.06</v>
      </c>
      <c r="G98" s="33">
        <v>0.18</v>
      </c>
      <c r="H98" s="33">
        <v>0.02</v>
      </c>
      <c r="I98" s="33">
        <v>0</v>
      </c>
    </row>
    <row r="99" spans="2:9">
      <c r="B99" t="s">
        <v>17</v>
      </c>
      <c r="C99" s="3">
        <v>9</v>
      </c>
      <c r="D99" t="s">
        <v>169</v>
      </c>
      <c r="E99" s="33">
        <v>0.48</v>
      </c>
      <c r="F99" s="33">
        <v>0.49</v>
      </c>
      <c r="G99" s="33">
        <v>0.61</v>
      </c>
      <c r="H99" s="33">
        <v>0.15</v>
      </c>
      <c r="I99" s="33">
        <v>0.57999999999999996</v>
      </c>
    </row>
    <row r="100" spans="2:9">
      <c r="B100" t="s">
        <v>63</v>
      </c>
      <c r="C100" s="3">
        <v>0</v>
      </c>
      <c r="D100" t="s">
        <v>160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</row>
    <row r="101" spans="2:9">
      <c r="B101" t="s">
        <v>63</v>
      </c>
      <c r="C101" s="3">
        <v>1</v>
      </c>
      <c r="D101" t="s">
        <v>161</v>
      </c>
      <c r="E101" s="33">
        <v>0.08</v>
      </c>
      <c r="F101" s="33">
        <v>0.05</v>
      </c>
      <c r="G101" s="33">
        <v>0.04</v>
      </c>
      <c r="H101" s="33">
        <v>0.09</v>
      </c>
      <c r="I101" s="33">
        <v>0.09</v>
      </c>
    </row>
    <row r="102" spans="2:9">
      <c r="B102" t="s">
        <v>63</v>
      </c>
      <c r="C102" s="3">
        <v>2</v>
      </c>
      <c r="D102" t="s">
        <v>162</v>
      </c>
      <c r="E102" s="33">
        <v>1.08</v>
      </c>
      <c r="F102" s="33">
        <v>0</v>
      </c>
      <c r="G102" s="33">
        <v>0</v>
      </c>
      <c r="H102" s="33">
        <v>0</v>
      </c>
      <c r="I102" s="33">
        <v>0</v>
      </c>
    </row>
    <row r="103" spans="2:9">
      <c r="B103" t="s">
        <v>63</v>
      </c>
      <c r="C103" s="3">
        <v>3</v>
      </c>
      <c r="D103" t="s">
        <v>163</v>
      </c>
      <c r="E103" s="33">
        <v>0</v>
      </c>
      <c r="F103" s="33">
        <v>0</v>
      </c>
      <c r="G103" s="33">
        <v>0.05</v>
      </c>
      <c r="H103" s="33">
        <v>0.02</v>
      </c>
      <c r="I103" s="33">
        <v>0</v>
      </c>
    </row>
    <row r="104" spans="2:9">
      <c r="B104" t="s">
        <v>63</v>
      </c>
      <c r="C104" s="3">
        <v>4</v>
      </c>
      <c r="D104" t="s">
        <v>164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</row>
    <row r="105" spans="2:9">
      <c r="B105" t="s">
        <v>63</v>
      </c>
      <c r="C105" s="3">
        <v>5</v>
      </c>
      <c r="D105" t="s">
        <v>165</v>
      </c>
      <c r="E105" s="33">
        <v>7.0000000000000007E-2</v>
      </c>
      <c r="F105" s="33">
        <v>0.13</v>
      </c>
      <c r="G105" s="33">
        <v>0.18</v>
      </c>
      <c r="H105" s="33">
        <v>0.15</v>
      </c>
      <c r="I105" s="33">
        <v>0.02</v>
      </c>
    </row>
    <row r="106" spans="2:9">
      <c r="B106" t="s">
        <v>63</v>
      </c>
      <c r="C106" s="3">
        <v>6</v>
      </c>
      <c r="D106" t="s">
        <v>166</v>
      </c>
      <c r="E106" s="33">
        <v>0.11</v>
      </c>
      <c r="F106" s="33">
        <v>0.09</v>
      </c>
      <c r="G106" s="33">
        <v>0.17</v>
      </c>
      <c r="H106" s="33">
        <v>0.99</v>
      </c>
      <c r="I106" s="33">
        <v>0</v>
      </c>
    </row>
    <row r="107" spans="2:9">
      <c r="B107" t="s">
        <v>63</v>
      </c>
      <c r="C107" s="3">
        <v>7</v>
      </c>
      <c r="D107" t="s">
        <v>167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</row>
    <row r="108" spans="2:9">
      <c r="B108" t="s">
        <v>63</v>
      </c>
      <c r="C108" s="3">
        <v>8</v>
      </c>
      <c r="D108" t="s">
        <v>168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</row>
    <row r="109" spans="2:9">
      <c r="B109" t="s">
        <v>63</v>
      </c>
      <c r="C109" s="3">
        <v>9</v>
      </c>
      <c r="D109" t="s">
        <v>169</v>
      </c>
      <c r="E109" s="33">
        <v>0</v>
      </c>
      <c r="F109" s="33">
        <v>0.01</v>
      </c>
      <c r="G109" s="33">
        <v>0</v>
      </c>
      <c r="H109" s="33">
        <v>0</v>
      </c>
      <c r="I109" s="33">
        <v>0.02</v>
      </c>
    </row>
    <row r="110" spans="2:9">
      <c r="B110" t="s">
        <v>65</v>
      </c>
      <c r="C110" s="3">
        <v>0</v>
      </c>
      <c r="D110" t="s">
        <v>160</v>
      </c>
      <c r="E110" s="33">
        <v>0.1</v>
      </c>
      <c r="F110" s="33">
        <v>0.01</v>
      </c>
      <c r="G110" s="33">
        <v>0.01</v>
      </c>
      <c r="H110" s="33">
        <v>0</v>
      </c>
      <c r="I110" s="33">
        <v>0</v>
      </c>
    </row>
    <row r="111" spans="2:9">
      <c r="B111" t="s">
        <v>65</v>
      </c>
      <c r="C111" s="3">
        <v>1</v>
      </c>
      <c r="D111" t="s">
        <v>161</v>
      </c>
      <c r="E111" s="33">
        <v>2.25</v>
      </c>
      <c r="F111" s="33">
        <v>0.11</v>
      </c>
      <c r="G111" s="33">
        <v>6.03</v>
      </c>
      <c r="H111" s="33">
        <v>11.46</v>
      </c>
      <c r="I111" s="33">
        <v>0.12</v>
      </c>
    </row>
    <row r="112" spans="2:9">
      <c r="B112" t="s">
        <v>65</v>
      </c>
      <c r="C112" s="3">
        <v>2</v>
      </c>
      <c r="D112" t="s">
        <v>162</v>
      </c>
      <c r="E112" s="33">
        <v>9.51</v>
      </c>
      <c r="F112" s="33">
        <v>34.15</v>
      </c>
      <c r="G112" s="33">
        <v>31.56</v>
      </c>
      <c r="H112" s="33">
        <v>10.51</v>
      </c>
      <c r="I112" s="33">
        <v>15.8</v>
      </c>
    </row>
    <row r="113" spans="2:9">
      <c r="B113" t="s">
        <v>65</v>
      </c>
      <c r="C113" s="3">
        <v>3</v>
      </c>
      <c r="D113" t="s">
        <v>163</v>
      </c>
      <c r="E113" s="33">
        <v>0</v>
      </c>
      <c r="F113" s="33">
        <v>0.12</v>
      </c>
      <c r="G113" s="33">
        <v>0</v>
      </c>
      <c r="H113" s="33">
        <v>0</v>
      </c>
      <c r="I113" s="33">
        <v>0</v>
      </c>
    </row>
    <row r="114" spans="2:9">
      <c r="B114" t="s">
        <v>65</v>
      </c>
      <c r="C114" s="3">
        <v>4</v>
      </c>
      <c r="D114" t="s">
        <v>164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</row>
    <row r="115" spans="2:9">
      <c r="B115" t="s">
        <v>65</v>
      </c>
      <c r="C115" s="3">
        <v>5</v>
      </c>
      <c r="D115" t="s">
        <v>165</v>
      </c>
      <c r="E115" s="33">
        <v>0.02</v>
      </c>
      <c r="F115" s="33">
        <v>4.68</v>
      </c>
      <c r="G115" s="33">
        <v>0.48</v>
      </c>
      <c r="H115" s="33">
        <v>0.32</v>
      </c>
      <c r="I115" s="33">
        <v>0.1</v>
      </c>
    </row>
    <row r="116" spans="2:9">
      <c r="B116" t="s">
        <v>65</v>
      </c>
      <c r="C116" s="3">
        <v>6</v>
      </c>
      <c r="D116" t="s">
        <v>166</v>
      </c>
      <c r="E116" s="33">
        <v>0.19</v>
      </c>
      <c r="F116" s="33">
        <v>0.95</v>
      </c>
      <c r="G116" s="33">
        <v>0.02</v>
      </c>
      <c r="H116" s="33">
        <v>0.01</v>
      </c>
      <c r="I116" s="33">
        <v>0.7</v>
      </c>
    </row>
    <row r="117" spans="2:9">
      <c r="B117" t="s">
        <v>65</v>
      </c>
      <c r="C117" s="3">
        <v>7</v>
      </c>
      <c r="D117" t="s">
        <v>167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</row>
    <row r="118" spans="2:9">
      <c r="B118" t="s">
        <v>65</v>
      </c>
      <c r="C118" s="3">
        <v>8</v>
      </c>
      <c r="D118" t="s">
        <v>168</v>
      </c>
      <c r="E118" s="33">
        <v>0</v>
      </c>
      <c r="F118" s="33">
        <v>0</v>
      </c>
      <c r="G118" s="33">
        <v>0</v>
      </c>
      <c r="H118" s="33">
        <v>0</v>
      </c>
      <c r="I118" s="33">
        <v>0.01</v>
      </c>
    </row>
    <row r="119" spans="2:9">
      <c r="B119" t="s">
        <v>65</v>
      </c>
      <c r="C119" s="3">
        <v>9</v>
      </c>
      <c r="D119" t="s">
        <v>169</v>
      </c>
      <c r="E119" s="33">
        <v>0.12</v>
      </c>
      <c r="F119" s="33">
        <v>0.01</v>
      </c>
      <c r="G119" s="33">
        <v>0.37</v>
      </c>
      <c r="H119" s="33">
        <v>0.73</v>
      </c>
      <c r="I119" s="33">
        <v>0.01</v>
      </c>
    </row>
    <row r="120" spans="2:9">
      <c r="B120" t="s">
        <v>60</v>
      </c>
      <c r="C120" s="3">
        <v>0</v>
      </c>
      <c r="D120" t="s">
        <v>160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</row>
    <row r="121" spans="2:9">
      <c r="B121" t="s">
        <v>60</v>
      </c>
      <c r="C121" s="3">
        <v>1</v>
      </c>
      <c r="D121" t="s">
        <v>161</v>
      </c>
      <c r="E121" s="33">
        <v>0.02</v>
      </c>
      <c r="F121" s="33">
        <v>0.03</v>
      </c>
      <c r="G121" s="33">
        <v>0.02</v>
      </c>
      <c r="H121" s="33">
        <v>0.39</v>
      </c>
      <c r="I121" s="33">
        <v>0.09</v>
      </c>
    </row>
    <row r="122" spans="2:9">
      <c r="B122" t="s">
        <v>60</v>
      </c>
      <c r="C122" s="3">
        <v>2</v>
      </c>
      <c r="D122" t="s">
        <v>162</v>
      </c>
      <c r="E122" s="33">
        <v>0</v>
      </c>
      <c r="F122" s="33">
        <v>0</v>
      </c>
      <c r="G122" s="33">
        <v>0</v>
      </c>
      <c r="H122" s="33">
        <v>27.84</v>
      </c>
      <c r="I122" s="33">
        <v>0</v>
      </c>
    </row>
    <row r="123" spans="2:9">
      <c r="B123" t="s">
        <v>60</v>
      </c>
      <c r="C123" s="3">
        <v>3</v>
      </c>
      <c r="D123" t="s">
        <v>163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</row>
    <row r="124" spans="2:9">
      <c r="B124" t="s">
        <v>60</v>
      </c>
      <c r="C124" s="3">
        <v>4</v>
      </c>
      <c r="D124" t="s">
        <v>164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</row>
    <row r="125" spans="2:9">
      <c r="B125" t="s">
        <v>60</v>
      </c>
      <c r="C125" s="3">
        <v>5</v>
      </c>
      <c r="D125" t="s">
        <v>165</v>
      </c>
      <c r="E125" s="33">
        <v>0</v>
      </c>
      <c r="F125" s="33">
        <v>0</v>
      </c>
      <c r="G125" s="33">
        <v>0</v>
      </c>
      <c r="H125" s="33">
        <v>0.21</v>
      </c>
      <c r="I125" s="33">
        <v>0.01</v>
      </c>
    </row>
    <row r="126" spans="2:9">
      <c r="B126" t="s">
        <v>60</v>
      </c>
      <c r="C126" s="3">
        <v>6</v>
      </c>
      <c r="D126" t="s">
        <v>166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</row>
    <row r="127" spans="2:9">
      <c r="B127" t="s">
        <v>60</v>
      </c>
      <c r="C127" s="3">
        <v>7</v>
      </c>
      <c r="D127" t="s">
        <v>167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</row>
    <row r="128" spans="2:9">
      <c r="B128" t="s">
        <v>60</v>
      </c>
      <c r="C128" s="3">
        <v>8</v>
      </c>
      <c r="D128" t="s">
        <v>168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</row>
    <row r="129" spans="2:9">
      <c r="B129" t="s">
        <v>60</v>
      </c>
      <c r="C129" s="3">
        <v>9</v>
      </c>
      <c r="D129" t="s">
        <v>169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</row>
    <row r="130" spans="2:9">
      <c r="B130" t="s">
        <v>69</v>
      </c>
      <c r="C130" s="3">
        <v>0</v>
      </c>
      <c r="D130" t="s">
        <v>160</v>
      </c>
      <c r="E130" s="33">
        <v>0</v>
      </c>
      <c r="F130" s="33">
        <v>0.1</v>
      </c>
      <c r="G130" s="33">
        <v>0.04</v>
      </c>
      <c r="H130" s="33">
        <v>0.08</v>
      </c>
      <c r="I130" s="33">
        <v>7.0000000000000007E-2</v>
      </c>
    </row>
    <row r="131" spans="2:9">
      <c r="B131" t="s">
        <v>69</v>
      </c>
      <c r="C131" s="3">
        <v>1</v>
      </c>
      <c r="D131" t="s">
        <v>161</v>
      </c>
      <c r="E131" s="33">
        <v>0.03</v>
      </c>
      <c r="F131" s="33">
        <v>0.01</v>
      </c>
      <c r="G131" s="33">
        <v>0.01</v>
      </c>
      <c r="H131" s="33">
        <v>0.08</v>
      </c>
      <c r="I131" s="33">
        <v>0.04</v>
      </c>
    </row>
    <row r="132" spans="2:9">
      <c r="B132" t="s">
        <v>69</v>
      </c>
      <c r="C132" s="3">
        <v>2</v>
      </c>
      <c r="D132" t="s">
        <v>162</v>
      </c>
      <c r="E132" s="33">
        <v>0.73</v>
      </c>
      <c r="F132" s="33">
        <v>2.2599999999999998</v>
      </c>
      <c r="G132" s="33">
        <v>0.81</v>
      </c>
      <c r="H132" s="33">
        <v>1.32</v>
      </c>
      <c r="I132" s="33">
        <v>0</v>
      </c>
    </row>
    <row r="133" spans="2:9">
      <c r="B133" t="s">
        <v>69</v>
      </c>
      <c r="C133" s="3">
        <v>3</v>
      </c>
      <c r="D133" t="s">
        <v>163</v>
      </c>
      <c r="E133" s="33">
        <v>1.57</v>
      </c>
      <c r="F133" s="33">
        <v>0.47</v>
      </c>
      <c r="G133" s="33">
        <v>0.04</v>
      </c>
      <c r="H133" s="33">
        <v>0.04</v>
      </c>
      <c r="I133" s="33">
        <v>0</v>
      </c>
    </row>
    <row r="134" spans="2:9">
      <c r="B134" t="s">
        <v>69</v>
      </c>
      <c r="C134" s="3">
        <v>4</v>
      </c>
      <c r="D134" t="s">
        <v>164</v>
      </c>
      <c r="E134" s="33">
        <v>0.01</v>
      </c>
      <c r="F134" s="33">
        <v>0.57999999999999996</v>
      </c>
      <c r="G134" s="33">
        <v>0.02</v>
      </c>
      <c r="H134" s="33">
        <v>0</v>
      </c>
      <c r="I134" s="33">
        <v>0.01</v>
      </c>
    </row>
    <row r="135" spans="2:9">
      <c r="B135" t="s">
        <v>69</v>
      </c>
      <c r="C135" s="3">
        <v>5</v>
      </c>
      <c r="D135" t="s">
        <v>165</v>
      </c>
      <c r="E135" s="33">
        <v>0.21</v>
      </c>
      <c r="F135" s="33">
        <v>0.32</v>
      </c>
      <c r="G135" s="33">
        <v>0.38</v>
      </c>
      <c r="H135" s="33">
        <v>0.04</v>
      </c>
      <c r="I135" s="33">
        <v>0.16</v>
      </c>
    </row>
    <row r="136" spans="2:9">
      <c r="B136" t="s">
        <v>69</v>
      </c>
      <c r="C136" s="3">
        <v>6</v>
      </c>
      <c r="D136" t="s">
        <v>166</v>
      </c>
      <c r="E136" s="33">
        <v>0.09</v>
      </c>
      <c r="F136" s="33">
        <v>1.55</v>
      </c>
      <c r="G136" s="33">
        <v>0.5</v>
      </c>
      <c r="H136" s="33">
        <v>0.22</v>
      </c>
      <c r="I136" s="33">
        <v>0.05</v>
      </c>
    </row>
    <row r="137" spans="2:9">
      <c r="B137" t="s">
        <v>69</v>
      </c>
      <c r="C137" s="3">
        <v>7</v>
      </c>
      <c r="D137" t="s">
        <v>167</v>
      </c>
      <c r="E137" s="33">
        <v>0</v>
      </c>
      <c r="F137" s="33">
        <v>0</v>
      </c>
      <c r="G137" s="33">
        <v>0</v>
      </c>
      <c r="H137" s="33">
        <v>1</v>
      </c>
      <c r="I137" s="33">
        <v>0</v>
      </c>
    </row>
    <row r="138" spans="2:9">
      <c r="B138" t="s">
        <v>69</v>
      </c>
      <c r="C138" s="3">
        <v>8</v>
      </c>
      <c r="D138" t="s">
        <v>168</v>
      </c>
      <c r="E138" s="33">
        <v>0.17</v>
      </c>
      <c r="F138" s="33">
        <v>0</v>
      </c>
      <c r="G138" s="33">
        <v>0</v>
      </c>
      <c r="H138" s="33">
        <v>0.01</v>
      </c>
      <c r="I138" s="33">
        <v>0</v>
      </c>
    </row>
    <row r="139" spans="2:9">
      <c r="B139" t="s">
        <v>69</v>
      </c>
      <c r="C139" s="3">
        <v>9</v>
      </c>
      <c r="D139" t="s">
        <v>169</v>
      </c>
      <c r="E139" s="33">
        <v>7.0000000000000007E-2</v>
      </c>
      <c r="F139" s="33">
        <v>0.56999999999999995</v>
      </c>
      <c r="G139" s="33">
        <v>0.87</v>
      </c>
      <c r="H139" s="33">
        <v>0.16</v>
      </c>
      <c r="I139" s="33">
        <v>0.28999999999999998</v>
      </c>
    </row>
    <row r="140" spans="2:9">
      <c r="B140" t="s">
        <v>23</v>
      </c>
      <c r="C140" s="3">
        <v>0</v>
      </c>
      <c r="D140" t="s">
        <v>160</v>
      </c>
      <c r="E140" s="33">
        <v>0.01</v>
      </c>
      <c r="F140" s="33">
        <v>0.12</v>
      </c>
      <c r="G140" s="33">
        <v>0.04</v>
      </c>
      <c r="H140" s="33">
        <v>0.08</v>
      </c>
      <c r="I140" s="33">
        <v>7.0000000000000007E-2</v>
      </c>
    </row>
    <row r="141" spans="2:9">
      <c r="B141" t="s">
        <v>23</v>
      </c>
      <c r="C141" s="3">
        <v>1</v>
      </c>
      <c r="D141" t="s">
        <v>161</v>
      </c>
      <c r="E141" s="33">
        <v>0.28999999999999998</v>
      </c>
      <c r="F141" s="33">
        <v>0.22</v>
      </c>
      <c r="G141" s="33">
        <v>0.3</v>
      </c>
      <c r="H141" s="33">
        <v>0.32</v>
      </c>
      <c r="I141" s="33">
        <v>0.21</v>
      </c>
    </row>
    <row r="142" spans="2:9">
      <c r="B142" t="s">
        <v>23</v>
      </c>
      <c r="C142" s="3">
        <v>2</v>
      </c>
      <c r="D142" t="s">
        <v>162</v>
      </c>
      <c r="E142" s="33">
        <v>0</v>
      </c>
      <c r="F142" s="33">
        <v>0.02</v>
      </c>
      <c r="G142" s="33">
        <v>0.09</v>
      </c>
      <c r="H142" s="33">
        <v>0.05</v>
      </c>
      <c r="I142" s="33">
        <v>0.01</v>
      </c>
    </row>
    <row r="143" spans="2:9">
      <c r="B143" t="s">
        <v>23</v>
      </c>
      <c r="C143" s="3">
        <v>3</v>
      </c>
      <c r="D143" t="s">
        <v>163</v>
      </c>
      <c r="E143" s="33">
        <v>0.17</v>
      </c>
      <c r="F143" s="33">
        <v>0.06</v>
      </c>
      <c r="G143" s="33">
        <v>0.08</v>
      </c>
      <c r="H143" s="33">
        <v>0.04</v>
      </c>
      <c r="I143" s="33">
        <v>0.05</v>
      </c>
    </row>
    <row r="144" spans="2:9">
      <c r="B144" t="s">
        <v>23</v>
      </c>
      <c r="C144" s="3">
        <v>4</v>
      </c>
      <c r="D144" t="s">
        <v>164</v>
      </c>
      <c r="E144" s="33">
        <v>0.02</v>
      </c>
      <c r="F144" s="33">
        <v>0.12</v>
      </c>
      <c r="G144" s="33">
        <v>0.01</v>
      </c>
      <c r="H144" s="33">
        <v>0.02</v>
      </c>
      <c r="I144" s="33">
        <v>0</v>
      </c>
    </row>
    <row r="145" spans="2:9">
      <c r="B145" t="s">
        <v>23</v>
      </c>
      <c r="C145" s="3">
        <v>5</v>
      </c>
      <c r="D145" t="s">
        <v>165</v>
      </c>
      <c r="E145" s="33">
        <v>0.17</v>
      </c>
      <c r="F145" s="33">
        <v>0.22</v>
      </c>
      <c r="G145" s="33">
        <v>0.08</v>
      </c>
      <c r="H145" s="33">
        <v>0.25</v>
      </c>
      <c r="I145" s="33">
        <v>0.22</v>
      </c>
    </row>
    <row r="146" spans="2:9">
      <c r="B146" t="s">
        <v>23</v>
      </c>
      <c r="C146" s="3">
        <v>6</v>
      </c>
      <c r="D146" t="s">
        <v>166</v>
      </c>
      <c r="E146" s="33">
        <v>0.12</v>
      </c>
      <c r="F146" s="33">
        <v>0.04</v>
      </c>
      <c r="G146" s="33">
        <v>0.23</v>
      </c>
      <c r="H146" s="33">
        <v>0.52</v>
      </c>
      <c r="I146" s="33">
        <v>0.09</v>
      </c>
    </row>
    <row r="147" spans="2:9">
      <c r="B147" t="s">
        <v>23</v>
      </c>
      <c r="C147" s="3">
        <v>7</v>
      </c>
      <c r="D147" t="s">
        <v>167</v>
      </c>
      <c r="E147" s="33">
        <v>0.04</v>
      </c>
      <c r="F147" s="33">
        <v>0</v>
      </c>
      <c r="G147" s="33">
        <v>0.01</v>
      </c>
      <c r="H147" s="33">
        <v>0.01</v>
      </c>
      <c r="I147" s="33">
        <v>0</v>
      </c>
    </row>
    <row r="148" spans="2:9">
      <c r="B148" t="s">
        <v>23</v>
      </c>
      <c r="C148" s="3">
        <v>8</v>
      </c>
      <c r="D148" t="s">
        <v>168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</row>
    <row r="149" spans="2:9">
      <c r="B149" t="s">
        <v>23</v>
      </c>
      <c r="C149" s="3">
        <v>9</v>
      </c>
      <c r="D149" t="s">
        <v>169</v>
      </c>
      <c r="E149" s="33">
        <v>0.04</v>
      </c>
      <c r="F149" s="33">
        <v>0.08</v>
      </c>
      <c r="G149" s="33">
        <v>0.12</v>
      </c>
      <c r="H149" s="33">
        <v>0.05</v>
      </c>
      <c r="I149" s="33">
        <v>0.08</v>
      </c>
    </row>
    <row r="150" spans="2:9">
      <c r="B150" t="s">
        <v>48</v>
      </c>
      <c r="C150" s="3">
        <v>0</v>
      </c>
      <c r="D150" t="s">
        <v>160</v>
      </c>
      <c r="E150" s="33">
        <v>0.02</v>
      </c>
      <c r="F150" s="33">
        <v>0.01</v>
      </c>
      <c r="G150" s="33">
        <v>0.01</v>
      </c>
      <c r="H150" s="33">
        <v>0</v>
      </c>
      <c r="I150" s="33">
        <v>0</v>
      </c>
    </row>
    <row r="151" spans="2:9">
      <c r="B151" t="s">
        <v>48</v>
      </c>
      <c r="C151" s="3">
        <v>1</v>
      </c>
      <c r="D151" t="s">
        <v>161</v>
      </c>
      <c r="E151" s="33">
        <v>0.31</v>
      </c>
      <c r="F151" s="33">
        <v>0.2</v>
      </c>
      <c r="G151" s="33">
        <v>0.14000000000000001</v>
      </c>
      <c r="H151" s="33">
        <v>0.36</v>
      </c>
      <c r="I151" s="33">
        <v>0.17</v>
      </c>
    </row>
    <row r="152" spans="2:9">
      <c r="B152" t="s">
        <v>48</v>
      </c>
      <c r="C152" s="3">
        <v>2</v>
      </c>
      <c r="D152" t="s">
        <v>162</v>
      </c>
      <c r="E152" s="33">
        <v>1.82</v>
      </c>
      <c r="F152" s="33">
        <v>2.29</v>
      </c>
      <c r="G152" s="33">
        <v>1.91</v>
      </c>
      <c r="H152" s="33">
        <v>1.43</v>
      </c>
      <c r="I152" s="33">
        <v>3.02</v>
      </c>
    </row>
    <row r="153" spans="2:9">
      <c r="B153" t="s">
        <v>48</v>
      </c>
      <c r="C153" s="3">
        <v>3</v>
      </c>
      <c r="D153" t="s">
        <v>163</v>
      </c>
      <c r="E153" s="33">
        <v>1.0900000000000001</v>
      </c>
      <c r="F153" s="33">
        <v>0.79</v>
      </c>
      <c r="G153" s="33">
        <v>1.27</v>
      </c>
      <c r="H153" s="33">
        <v>0.01</v>
      </c>
      <c r="I153" s="33">
        <v>1.17</v>
      </c>
    </row>
    <row r="154" spans="2:9">
      <c r="B154" t="s">
        <v>48</v>
      </c>
      <c r="C154" s="3">
        <v>4</v>
      </c>
      <c r="D154" t="s">
        <v>164</v>
      </c>
      <c r="E154" s="33">
        <v>0</v>
      </c>
      <c r="F154" s="33">
        <v>0</v>
      </c>
      <c r="G154" s="33">
        <v>0</v>
      </c>
      <c r="H154" s="33">
        <v>0.01</v>
      </c>
      <c r="I154" s="33">
        <v>7.0000000000000007E-2</v>
      </c>
    </row>
    <row r="155" spans="2:9">
      <c r="B155" t="s">
        <v>48</v>
      </c>
      <c r="C155" s="3">
        <v>5</v>
      </c>
      <c r="D155" t="s">
        <v>165</v>
      </c>
      <c r="E155" s="33">
        <v>0.09</v>
      </c>
      <c r="F155" s="33">
        <v>0.05</v>
      </c>
      <c r="G155" s="33">
        <v>0.13</v>
      </c>
      <c r="H155" s="33">
        <v>0.04</v>
      </c>
      <c r="I155" s="33">
        <v>0.04</v>
      </c>
    </row>
    <row r="156" spans="2:9">
      <c r="B156" t="s">
        <v>48</v>
      </c>
      <c r="C156" s="3">
        <v>6</v>
      </c>
      <c r="D156" t="s">
        <v>166</v>
      </c>
      <c r="E156" s="33">
        <v>1.1299999999999999</v>
      </c>
      <c r="F156" s="33">
        <v>0.38</v>
      </c>
      <c r="G156" s="33">
        <v>0.03</v>
      </c>
      <c r="H156" s="33">
        <v>0.08</v>
      </c>
      <c r="I156" s="33">
        <v>0.06</v>
      </c>
    </row>
    <row r="157" spans="2:9">
      <c r="B157" t="s">
        <v>48</v>
      </c>
      <c r="C157" s="3">
        <v>7</v>
      </c>
      <c r="D157" t="s">
        <v>167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</row>
    <row r="158" spans="2:9">
      <c r="B158" t="s">
        <v>48</v>
      </c>
      <c r="C158" s="3">
        <v>8</v>
      </c>
      <c r="D158" t="s">
        <v>168</v>
      </c>
      <c r="E158" s="33">
        <v>0</v>
      </c>
      <c r="F158" s="33">
        <v>0.02</v>
      </c>
      <c r="G158" s="33">
        <v>0.08</v>
      </c>
      <c r="H158" s="33">
        <v>0.01</v>
      </c>
      <c r="I158" s="33">
        <v>0.01</v>
      </c>
    </row>
    <row r="159" spans="2:9">
      <c r="B159" t="s">
        <v>48</v>
      </c>
      <c r="C159" s="3">
        <v>9</v>
      </c>
      <c r="D159" t="s">
        <v>169</v>
      </c>
      <c r="E159" s="33">
        <v>0.01</v>
      </c>
      <c r="F159" s="33">
        <v>0.01</v>
      </c>
      <c r="G159" s="33">
        <v>0</v>
      </c>
      <c r="H159" s="33">
        <v>0</v>
      </c>
      <c r="I159" s="33">
        <v>0</v>
      </c>
    </row>
    <row r="160" spans="2:9">
      <c r="B160" t="s">
        <v>13</v>
      </c>
      <c r="C160" s="3">
        <v>0</v>
      </c>
      <c r="D160" t="s">
        <v>160</v>
      </c>
      <c r="E160" s="33">
        <v>0.92</v>
      </c>
      <c r="F160" s="33">
        <v>0.02</v>
      </c>
      <c r="G160" s="33">
        <v>0.01</v>
      </c>
      <c r="H160" s="33">
        <v>0.02</v>
      </c>
      <c r="I160" s="33">
        <v>0</v>
      </c>
    </row>
    <row r="161" spans="2:9">
      <c r="B161" t="s">
        <v>13</v>
      </c>
      <c r="C161" s="3">
        <v>1</v>
      </c>
      <c r="D161" t="s">
        <v>161</v>
      </c>
      <c r="E161" s="33">
        <v>0.55000000000000004</v>
      </c>
      <c r="F161" s="33">
        <v>0.37</v>
      </c>
      <c r="G161" s="33">
        <v>0.2</v>
      </c>
      <c r="H161" s="33">
        <v>0.26</v>
      </c>
      <c r="I161" s="33">
        <v>0.12</v>
      </c>
    </row>
    <row r="162" spans="2:9">
      <c r="B162" t="s">
        <v>13</v>
      </c>
      <c r="C162" s="3">
        <v>2</v>
      </c>
      <c r="D162" t="s">
        <v>162</v>
      </c>
      <c r="E162" s="33">
        <v>2.77</v>
      </c>
      <c r="F162" s="33">
        <v>1.3</v>
      </c>
      <c r="G162" s="33">
        <v>1.78</v>
      </c>
      <c r="H162" s="33">
        <v>1.68</v>
      </c>
      <c r="I162" s="33">
        <v>2.5499999999999998</v>
      </c>
    </row>
    <row r="163" spans="2:9">
      <c r="B163" t="s">
        <v>13</v>
      </c>
      <c r="C163" s="3">
        <v>3</v>
      </c>
      <c r="D163" t="s">
        <v>163</v>
      </c>
      <c r="E163" s="33">
        <v>0.45</v>
      </c>
      <c r="F163" s="33">
        <v>0.19</v>
      </c>
      <c r="G163" s="33">
        <v>0.06</v>
      </c>
      <c r="H163" s="33">
        <v>0.19</v>
      </c>
      <c r="I163" s="33">
        <v>0.12</v>
      </c>
    </row>
    <row r="164" spans="2:9">
      <c r="B164" t="s">
        <v>13</v>
      </c>
      <c r="C164" s="3">
        <v>4</v>
      </c>
      <c r="D164" t="s">
        <v>164</v>
      </c>
      <c r="E164" s="33">
        <v>0.01</v>
      </c>
      <c r="F164" s="33">
        <v>0.02</v>
      </c>
      <c r="G164" s="33">
        <v>0</v>
      </c>
      <c r="H164" s="33">
        <v>0</v>
      </c>
      <c r="I164" s="33">
        <v>0.01</v>
      </c>
    </row>
    <row r="165" spans="2:9">
      <c r="B165" t="s">
        <v>13</v>
      </c>
      <c r="C165" s="3">
        <v>5</v>
      </c>
      <c r="D165" t="s">
        <v>165</v>
      </c>
      <c r="E165" s="33">
        <v>7.0000000000000007E-2</v>
      </c>
      <c r="F165" s="33">
        <v>0.1</v>
      </c>
      <c r="G165" s="33">
        <v>0.5</v>
      </c>
      <c r="H165" s="33">
        <v>0.22</v>
      </c>
      <c r="I165" s="33">
        <v>0.21</v>
      </c>
    </row>
    <row r="166" spans="2:9">
      <c r="B166" t="s">
        <v>13</v>
      </c>
      <c r="C166" s="3">
        <v>6</v>
      </c>
      <c r="D166" t="s">
        <v>166</v>
      </c>
      <c r="E166" s="33">
        <v>7.0000000000000007E-2</v>
      </c>
      <c r="F166" s="33">
        <v>0.01</v>
      </c>
      <c r="G166" s="33">
        <v>0.04</v>
      </c>
      <c r="H166" s="33">
        <v>0.23</v>
      </c>
      <c r="I166" s="33">
        <v>7.0000000000000007E-2</v>
      </c>
    </row>
    <row r="167" spans="2:9">
      <c r="B167" t="s">
        <v>13</v>
      </c>
      <c r="C167" s="3">
        <v>7</v>
      </c>
      <c r="D167" t="s">
        <v>167</v>
      </c>
      <c r="E167" s="33">
        <v>0.1</v>
      </c>
      <c r="F167" s="33">
        <v>0</v>
      </c>
      <c r="G167" s="33">
        <v>0</v>
      </c>
      <c r="H167" s="33">
        <v>0</v>
      </c>
      <c r="I167" s="33">
        <v>0</v>
      </c>
    </row>
    <row r="168" spans="2:9">
      <c r="B168" t="s">
        <v>13</v>
      </c>
      <c r="C168" s="3">
        <v>8</v>
      </c>
      <c r="D168" t="s">
        <v>168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</row>
    <row r="169" spans="2:9">
      <c r="B169" t="s">
        <v>13</v>
      </c>
      <c r="C169" s="3">
        <v>9</v>
      </c>
      <c r="D169" t="s">
        <v>169</v>
      </c>
      <c r="E169" s="33">
        <v>0.01</v>
      </c>
      <c r="F169" s="33">
        <v>0.08</v>
      </c>
      <c r="G169" s="33">
        <v>0.13</v>
      </c>
      <c r="H169" s="33">
        <v>0.03</v>
      </c>
      <c r="I169" s="33">
        <v>0.25</v>
      </c>
    </row>
    <row r="170" spans="2:9">
      <c r="B170" t="s">
        <v>22</v>
      </c>
      <c r="C170" s="3">
        <v>0</v>
      </c>
      <c r="D170" t="s">
        <v>160</v>
      </c>
      <c r="E170" s="33">
        <v>0.13</v>
      </c>
      <c r="F170" s="33">
        <v>7.0000000000000007E-2</v>
      </c>
      <c r="G170" s="33">
        <v>7.0000000000000007E-2</v>
      </c>
      <c r="H170" s="33">
        <v>0.15</v>
      </c>
      <c r="I170" s="33">
        <v>0.1</v>
      </c>
    </row>
    <row r="171" spans="2:9">
      <c r="B171" t="s">
        <v>22</v>
      </c>
      <c r="C171" s="3">
        <v>1</v>
      </c>
      <c r="D171" t="s">
        <v>161</v>
      </c>
      <c r="E171" s="33">
        <v>0.11</v>
      </c>
      <c r="F171" s="33">
        <v>0.05</v>
      </c>
      <c r="G171" s="33">
        <v>0.1</v>
      </c>
      <c r="H171" s="33">
        <v>0.1</v>
      </c>
      <c r="I171" s="33">
        <v>0.12</v>
      </c>
    </row>
    <row r="172" spans="2:9">
      <c r="B172" t="s">
        <v>22</v>
      </c>
      <c r="C172" s="3">
        <v>2</v>
      </c>
      <c r="D172" t="s">
        <v>162</v>
      </c>
      <c r="E172" s="33">
        <v>0.57999999999999996</v>
      </c>
      <c r="F172" s="33">
        <v>1.1100000000000001</v>
      </c>
      <c r="G172" s="33">
        <v>0.3</v>
      </c>
      <c r="H172" s="33">
        <v>1.46</v>
      </c>
      <c r="I172" s="33">
        <v>0.75</v>
      </c>
    </row>
    <row r="173" spans="2:9">
      <c r="B173" t="s">
        <v>22</v>
      </c>
      <c r="C173" s="3">
        <v>3</v>
      </c>
      <c r="D173" t="s">
        <v>163</v>
      </c>
      <c r="E173" s="33">
        <v>0.3</v>
      </c>
      <c r="F173" s="33">
        <v>0.45</v>
      </c>
      <c r="G173" s="33">
        <v>0.18</v>
      </c>
      <c r="H173" s="33">
        <v>0.16</v>
      </c>
      <c r="I173" s="33">
        <v>0.18</v>
      </c>
    </row>
    <row r="174" spans="2:9">
      <c r="B174" t="s">
        <v>22</v>
      </c>
      <c r="C174" s="3">
        <v>4</v>
      </c>
      <c r="D174" t="s">
        <v>164</v>
      </c>
      <c r="E174" s="33">
        <v>0</v>
      </c>
      <c r="F174" s="33">
        <v>0.04</v>
      </c>
      <c r="G174" s="33">
        <v>0</v>
      </c>
      <c r="H174" s="33">
        <v>0</v>
      </c>
      <c r="I174" s="33">
        <v>0</v>
      </c>
    </row>
    <row r="175" spans="2:9">
      <c r="B175" t="s">
        <v>22</v>
      </c>
      <c r="C175" s="3">
        <v>5</v>
      </c>
      <c r="D175" t="s">
        <v>165</v>
      </c>
      <c r="E175" s="33">
        <v>0.39</v>
      </c>
      <c r="F175" s="33">
        <v>0.28999999999999998</v>
      </c>
      <c r="G175" s="33">
        <v>0.36</v>
      </c>
      <c r="H175" s="33">
        <v>0.5</v>
      </c>
      <c r="I175" s="33">
        <v>0.27</v>
      </c>
    </row>
    <row r="176" spans="2:9">
      <c r="B176" t="s">
        <v>22</v>
      </c>
      <c r="C176" s="3">
        <v>6</v>
      </c>
      <c r="D176" t="s">
        <v>166</v>
      </c>
      <c r="E176" s="33">
        <v>0.45</v>
      </c>
      <c r="F176" s="33">
        <v>0.78</v>
      </c>
      <c r="G176" s="33">
        <v>0.16</v>
      </c>
      <c r="H176" s="33">
        <v>2.74</v>
      </c>
      <c r="I176" s="33">
        <v>0.3</v>
      </c>
    </row>
    <row r="177" spans="2:9">
      <c r="B177" t="s">
        <v>22</v>
      </c>
      <c r="C177" s="3">
        <v>7</v>
      </c>
      <c r="D177" t="s">
        <v>167</v>
      </c>
      <c r="E177" s="33">
        <v>0.01</v>
      </c>
      <c r="F177" s="33">
        <v>0</v>
      </c>
      <c r="G177" s="33">
        <v>0.01</v>
      </c>
      <c r="H177" s="33">
        <v>0</v>
      </c>
      <c r="I177" s="33">
        <v>0.01</v>
      </c>
    </row>
    <row r="178" spans="2:9">
      <c r="B178" t="s">
        <v>22</v>
      </c>
      <c r="C178" s="3">
        <v>8</v>
      </c>
      <c r="D178" t="s">
        <v>168</v>
      </c>
      <c r="E178" s="33">
        <v>0.03</v>
      </c>
      <c r="F178" s="33">
        <v>0.32</v>
      </c>
      <c r="G178" s="33">
        <v>0.02</v>
      </c>
      <c r="H178" s="33">
        <v>0.05</v>
      </c>
      <c r="I178" s="33">
        <v>0.02</v>
      </c>
    </row>
    <row r="179" spans="2:9">
      <c r="B179" t="s">
        <v>22</v>
      </c>
      <c r="C179" s="3">
        <v>9</v>
      </c>
      <c r="D179" t="s">
        <v>169</v>
      </c>
      <c r="E179" s="33">
        <v>0.16</v>
      </c>
      <c r="F179" s="33">
        <v>0.22</v>
      </c>
      <c r="G179" s="33">
        <v>0.44</v>
      </c>
      <c r="H179" s="33">
        <v>0.14000000000000001</v>
      </c>
      <c r="I179" s="33">
        <v>0.14000000000000001</v>
      </c>
    </row>
    <row r="180" spans="2:9">
      <c r="B180" t="s">
        <v>49</v>
      </c>
      <c r="C180" s="3">
        <v>0</v>
      </c>
      <c r="D180" t="s">
        <v>160</v>
      </c>
      <c r="E180" s="33">
        <v>0.02</v>
      </c>
      <c r="F180" s="33">
        <v>0.01</v>
      </c>
      <c r="G180" s="33">
        <v>0.03</v>
      </c>
      <c r="H180" s="33">
        <v>0.02</v>
      </c>
      <c r="I180" s="33">
        <v>0.2</v>
      </c>
    </row>
    <row r="181" spans="2:9">
      <c r="B181" t="s">
        <v>49</v>
      </c>
      <c r="C181" s="3">
        <v>1</v>
      </c>
      <c r="D181" t="s">
        <v>161</v>
      </c>
      <c r="E181" s="33">
        <v>0.1</v>
      </c>
      <c r="F181" s="33">
        <v>7.0000000000000007E-2</v>
      </c>
      <c r="G181" s="33">
        <v>0.12</v>
      </c>
      <c r="H181" s="33">
        <v>0.1</v>
      </c>
      <c r="I181" s="33">
        <v>0.26</v>
      </c>
    </row>
    <row r="182" spans="2:9">
      <c r="B182" t="s">
        <v>49</v>
      </c>
      <c r="C182" s="3">
        <v>2</v>
      </c>
      <c r="D182" t="s">
        <v>162</v>
      </c>
      <c r="E182" s="33">
        <v>7.0000000000000007E-2</v>
      </c>
      <c r="F182" s="33">
        <v>0.18</v>
      </c>
      <c r="G182" s="33">
        <v>0.2</v>
      </c>
      <c r="H182" s="33">
        <v>0.37</v>
      </c>
      <c r="I182" s="33">
        <v>0.05</v>
      </c>
    </row>
    <row r="183" spans="2:9">
      <c r="B183" t="s">
        <v>49</v>
      </c>
      <c r="C183" s="3">
        <v>3</v>
      </c>
      <c r="D183" t="s">
        <v>163</v>
      </c>
      <c r="E183" s="33">
        <v>0.31</v>
      </c>
      <c r="F183" s="33">
        <v>0.16</v>
      </c>
      <c r="G183" s="33">
        <v>0.2</v>
      </c>
      <c r="H183" s="33">
        <v>0.06</v>
      </c>
      <c r="I183" s="33">
        <v>0.13</v>
      </c>
    </row>
    <row r="184" spans="2:9">
      <c r="B184" t="s">
        <v>49</v>
      </c>
      <c r="C184" s="3">
        <v>4</v>
      </c>
      <c r="D184" t="s">
        <v>164</v>
      </c>
      <c r="E184" s="33">
        <v>0.01</v>
      </c>
      <c r="F184" s="33">
        <v>0.01</v>
      </c>
      <c r="G184" s="33">
        <v>0.02</v>
      </c>
      <c r="H184" s="33">
        <v>0</v>
      </c>
      <c r="I184" s="33">
        <v>0.1</v>
      </c>
    </row>
    <row r="185" spans="2:9">
      <c r="B185" t="s">
        <v>49</v>
      </c>
      <c r="C185" s="3">
        <v>5</v>
      </c>
      <c r="D185" t="s">
        <v>165</v>
      </c>
      <c r="E185" s="33">
        <v>0.11</v>
      </c>
      <c r="F185" s="33">
        <v>0.36</v>
      </c>
      <c r="G185" s="33">
        <v>0.18</v>
      </c>
      <c r="H185" s="33">
        <v>0.11</v>
      </c>
      <c r="I185" s="33">
        <v>0.54</v>
      </c>
    </row>
    <row r="186" spans="2:9">
      <c r="B186" t="s">
        <v>49</v>
      </c>
      <c r="C186" s="3">
        <v>6</v>
      </c>
      <c r="D186" t="s">
        <v>166</v>
      </c>
      <c r="E186" s="33">
        <v>0</v>
      </c>
      <c r="F186" s="33">
        <v>0.09</v>
      </c>
      <c r="G186" s="33">
        <v>0.06</v>
      </c>
      <c r="H186" s="33">
        <v>0.88</v>
      </c>
      <c r="I186" s="33">
        <v>0.12</v>
      </c>
    </row>
    <row r="187" spans="2:9">
      <c r="B187" t="s">
        <v>49</v>
      </c>
      <c r="C187" s="3">
        <v>7</v>
      </c>
      <c r="D187" t="s">
        <v>167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</row>
    <row r="188" spans="2:9">
      <c r="B188" t="s">
        <v>49</v>
      </c>
      <c r="C188" s="3">
        <v>8</v>
      </c>
      <c r="D188" t="s">
        <v>168</v>
      </c>
      <c r="E188" s="33">
        <v>0</v>
      </c>
      <c r="F188" s="33">
        <v>0.01</v>
      </c>
      <c r="G188" s="33">
        <v>0.02</v>
      </c>
      <c r="H188" s="33">
        <v>0.02</v>
      </c>
      <c r="I188" s="33">
        <v>0.01</v>
      </c>
    </row>
    <row r="189" spans="2:9">
      <c r="B189" t="s">
        <v>49</v>
      </c>
      <c r="C189" s="3">
        <v>9</v>
      </c>
      <c r="D189" t="s">
        <v>169</v>
      </c>
      <c r="E189" s="33">
        <v>0.09</v>
      </c>
      <c r="F189" s="33">
        <v>0.14000000000000001</v>
      </c>
      <c r="G189" s="33">
        <v>0.28999999999999998</v>
      </c>
      <c r="H189" s="33">
        <v>7.0000000000000007E-2</v>
      </c>
      <c r="I189" s="33">
        <v>0.17</v>
      </c>
    </row>
    <row r="190" spans="2:9">
      <c r="B190" t="s">
        <v>24</v>
      </c>
      <c r="C190" s="3">
        <v>0</v>
      </c>
      <c r="D190" t="s">
        <v>160</v>
      </c>
      <c r="E190" s="33">
        <v>0.02</v>
      </c>
      <c r="F190" s="33">
        <v>0.12</v>
      </c>
      <c r="G190" s="33">
        <v>0.1</v>
      </c>
      <c r="H190" s="33">
        <v>0.06</v>
      </c>
      <c r="I190" s="33">
        <v>0.23</v>
      </c>
    </row>
    <row r="191" spans="2:9">
      <c r="B191" t="s">
        <v>24</v>
      </c>
      <c r="C191" s="3">
        <v>1</v>
      </c>
      <c r="D191" t="s">
        <v>161</v>
      </c>
      <c r="E191" s="33">
        <v>0.21</v>
      </c>
      <c r="F191" s="33">
        <v>0.11</v>
      </c>
      <c r="G191" s="33">
        <v>0.27</v>
      </c>
      <c r="H191" s="33">
        <v>0.1</v>
      </c>
      <c r="I191" s="33">
        <v>0.15</v>
      </c>
    </row>
    <row r="192" spans="2:9">
      <c r="B192" t="s">
        <v>24</v>
      </c>
      <c r="C192" s="3">
        <v>2</v>
      </c>
      <c r="D192" t="s">
        <v>162</v>
      </c>
      <c r="E192" s="33">
        <v>1.78</v>
      </c>
      <c r="F192" s="33">
        <v>0.75</v>
      </c>
      <c r="G192" s="33">
        <v>1.64</v>
      </c>
      <c r="H192" s="33">
        <v>1.64</v>
      </c>
      <c r="I192" s="33">
        <v>1.43</v>
      </c>
    </row>
    <row r="193" spans="2:9">
      <c r="B193" t="s">
        <v>24</v>
      </c>
      <c r="C193" s="3">
        <v>3</v>
      </c>
      <c r="D193" t="s">
        <v>163</v>
      </c>
      <c r="E193" s="33">
        <v>0.14000000000000001</v>
      </c>
      <c r="F193" s="33">
        <v>0.5</v>
      </c>
      <c r="G193" s="33">
        <v>0.28000000000000003</v>
      </c>
      <c r="H193" s="33">
        <v>0.83</v>
      </c>
      <c r="I193" s="33">
        <v>0.16</v>
      </c>
    </row>
    <row r="194" spans="2:9">
      <c r="B194" t="s">
        <v>24</v>
      </c>
      <c r="C194" s="3">
        <v>4</v>
      </c>
      <c r="D194" t="s">
        <v>164</v>
      </c>
      <c r="E194" s="33">
        <v>0.06</v>
      </c>
      <c r="F194" s="33">
        <v>0.17</v>
      </c>
      <c r="G194" s="33">
        <v>0</v>
      </c>
      <c r="H194" s="33">
        <v>0.01</v>
      </c>
      <c r="I194" s="33">
        <v>0</v>
      </c>
    </row>
    <row r="195" spans="2:9">
      <c r="B195" t="s">
        <v>24</v>
      </c>
      <c r="C195" s="3">
        <v>5</v>
      </c>
      <c r="D195" t="s">
        <v>165</v>
      </c>
      <c r="E195" s="33">
        <v>0.32</v>
      </c>
      <c r="F195" s="33">
        <v>0.49</v>
      </c>
      <c r="G195" s="33">
        <v>0.97</v>
      </c>
      <c r="H195" s="33">
        <v>0.82</v>
      </c>
      <c r="I195" s="33">
        <v>0.54</v>
      </c>
    </row>
    <row r="196" spans="2:9">
      <c r="B196" t="s">
        <v>24</v>
      </c>
      <c r="C196" s="3">
        <v>6</v>
      </c>
      <c r="D196" t="s">
        <v>166</v>
      </c>
      <c r="E196" s="33">
        <v>0.13</v>
      </c>
      <c r="F196" s="33">
        <v>0.02</v>
      </c>
      <c r="G196" s="33">
        <v>0.02</v>
      </c>
      <c r="H196" s="33">
        <v>0.48</v>
      </c>
      <c r="I196" s="33">
        <v>0.2</v>
      </c>
    </row>
    <row r="197" spans="2:9">
      <c r="B197" t="s">
        <v>24</v>
      </c>
      <c r="C197" s="3">
        <v>7</v>
      </c>
      <c r="D197" t="s">
        <v>167</v>
      </c>
      <c r="E197" s="33">
        <v>0</v>
      </c>
      <c r="F197" s="33">
        <v>0</v>
      </c>
      <c r="G197" s="33">
        <v>0.01</v>
      </c>
      <c r="H197" s="33">
        <v>0</v>
      </c>
      <c r="I197" s="33">
        <v>0</v>
      </c>
    </row>
    <row r="198" spans="2:9">
      <c r="B198" t="s">
        <v>24</v>
      </c>
      <c r="C198" s="3">
        <v>8</v>
      </c>
      <c r="D198" t="s">
        <v>168</v>
      </c>
      <c r="E198" s="33">
        <v>0.06</v>
      </c>
      <c r="F198" s="33">
        <v>0</v>
      </c>
      <c r="G198" s="33">
        <v>0</v>
      </c>
      <c r="H198" s="33">
        <v>0.14000000000000001</v>
      </c>
      <c r="I198" s="33">
        <v>0.02</v>
      </c>
    </row>
    <row r="199" spans="2:9">
      <c r="B199" t="s">
        <v>24</v>
      </c>
      <c r="C199" s="3">
        <v>9</v>
      </c>
      <c r="D199" t="s">
        <v>169</v>
      </c>
      <c r="E199" s="33">
        <v>0.15</v>
      </c>
      <c r="F199" s="33">
        <v>0.06</v>
      </c>
      <c r="G199" s="33">
        <v>0.08</v>
      </c>
      <c r="H199" s="33">
        <v>0.14000000000000001</v>
      </c>
      <c r="I199" s="33">
        <v>0.05</v>
      </c>
    </row>
    <row r="200" spans="2:9">
      <c r="B200" t="s">
        <v>45</v>
      </c>
      <c r="C200" s="3">
        <v>0</v>
      </c>
      <c r="D200" t="s">
        <v>160</v>
      </c>
      <c r="E200" s="33">
        <v>0</v>
      </c>
      <c r="F200" s="33">
        <v>0</v>
      </c>
      <c r="G200" s="33">
        <v>0.04</v>
      </c>
      <c r="H200" s="33">
        <v>0.04</v>
      </c>
      <c r="I200" s="33">
        <v>0</v>
      </c>
    </row>
    <row r="201" spans="2:9">
      <c r="B201" t="s">
        <v>45</v>
      </c>
      <c r="C201" s="3">
        <v>1</v>
      </c>
      <c r="D201" t="s">
        <v>161</v>
      </c>
      <c r="E201" s="33">
        <v>0.06</v>
      </c>
      <c r="F201" s="33">
        <v>0.12</v>
      </c>
      <c r="G201" s="33">
        <v>0.05</v>
      </c>
      <c r="H201" s="33">
        <v>7.0000000000000007E-2</v>
      </c>
      <c r="I201" s="33">
        <v>0.05</v>
      </c>
    </row>
    <row r="202" spans="2:9">
      <c r="B202" t="s">
        <v>45</v>
      </c>
      <c r="C202" s="3">
        <v>2</v>
      </c>
      <c r="D202" t="s">
        <v>162</v>
      </c>
      <c r="E202" s="33">
        <v>6.03</v>
      </c>
      <c r="F202" s="33">
        <v>1.37</v>
      </c>
      <c r="G202" s="33">
        <v>0.19</v>
      </c>
      <c r="H202" s="33">
        <v>0.11</v>
      </c>
      <c r="I202" s="33">
        <v>9.1300000000000008</v>
      </c>
    </row>
    <row r="203" spans="2:9">
      <c r="B203" t="s">
        <v>45</v>
      </c>
      <c r="C203" s="3">
        <v>3</v>
      </c>
      <c r="D203" t="s">
        <v>163</v>
      </c>
      <c r="E203" s="33">
        <v>0.5</v>
      </c>
      <c r="F203" s="33">
        <v>0</v>
      </c>
      <c r="G203" s="33">
        <v>0.06</v>
      </c>
      <c r="H203" s="33">
        <v>0</v>
      </c>
      <c r="I203" s="33">
        <v>0.12</v>
      </c>
    </row>
    <row r="204" spans="2:9">
      <c r="B204" t="s">
        <v>45</v>
      </c>
      <c r="C204" s="3">
        <v>4</v>
      </c>
      <c r="D204" t="s">
        <v>164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</row>
    <row r="205" spans="2:9">
      <c r="B205" t="s">
        <v>45</v>
      </c>
      <c r="C205" s="3">
        <v>5</v>
      </c>
      <c r="D205" t="s">
        <v>165</v>
      </c>
      <c r="E205" s="33">
        <v>0.05</v>
      </c>
      <c r="F205" s="33">
        <v>0.06</v>
      </c>
      <c r="G205" s="33">
        <v>0.12</v>
      </c>
      <c r="H205" s="33">
        <v>0.02</v>
      </c>
      <c r="I205" s="33">
        <v>0.02</v>
      </c>
    </row>
    <row r="206" spans="2:9">
      <c r="B206" t="s">
        <v>45</v>
      </c>
      <c r="C206" s="3">
        <v>6</v>
      </c>
      <c r="D206" t="s">
        <v>166</v>
      </c>
      <c r="E206" s="33">
        <v>0.04</v>
      </c>
      <c r="F206" s="33">
        <v>0</v>
      </c>
      <c r="G206" s="33">
        <v>0</v>
      </c>
      <c r="H206" s="33">
        <v>0.03</v>
      </c>
      <c r="I206" s="33">
        <v>0</v>
      </c>
    </row>
    <row r="207" spans="2:9">
      <c r="B207" t="s">
        <v>45</v>
      </c>
      <c r="C207" s="3">
        <v>7</v>
      </c>
      <c r="D207" t="s">
        <v>167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</row>
    <row r="208" spans="2:9">
      <c r="B208" t="s">
        <v>45</v>
      </c>
      <c r="C208" s="3">
        <v>8</v>
      </c>
      <c r="D208" t="s">
        <v>168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</row>
    <row r="209" spans="2:9">
      <c r="B209" t="s">
        <v>45</v>
      </c>
      <c r="C209" s="3">
        <v>9</v>
      </c>
      <c r="D209" t="s">
        <v>169</v>
      </c>
      <c r="E209" s="33">
        <v>0.11</v>
      </c>
      <c r="F209" s="33">
        <v>0.02</v>
      </c>
      <c r="G209" s="33">
        <v>0.09</v>
      </c>
      <c r="H209" s="33">
        <v>0.01</v>
      </c>
      <c r="I209" s="33">
        <v>0.16</v>
      </c>
    </row>
    <row r="210" spans="2:9">
      <c r="B210" t="s">
        <v>15</v>
      </c>
      <c r="C210" s="3">
        <v>0</v>
      </c>
      <c r="D210" t="s">
        <v>160</v>
      </c>
      <c r="E210" s="33">
        <v>0.01</v>
      </c>
      <c r="F210" s="33">
        <v>0</v>
      </c>
      <c r="G210" s="33">
        <v>0.02</v>
      </c>
      <c r="H210" s="33">
        <v>0.01</v>
      </c>
      <c r="I210" s="33">
        <v>0</v>
      </c>
    </row>
    <row r="211" spans="2:9">
      <c r="B211" t="s">
        <v>15</v>
      </c>
      <c r="C211" s="3">
        <v>1</v>
      </c>
      <c r="D211" t="s">
        <v>161</v>
      </c>
      <c r="E211" s="33">
        <v>0.35</v>
      </c>
      <c r="F211" s="33">
        <v>0.28000000000000003</v>
      </c>
      <c r="G211" s="33">
        <v>0.3</v>
      </c>
      <c r="H211" s="33">
        <v>0.42</v>
      </c>
      <c r="I211" s="33">
        <v>0.26</v>
      </c>
    </row>
    <row r="212" spans="2:9">
      <c r="B212" t="s">
        <v>15</v>
      </c>
      <c r="C212" s="3">
        <v>2</v>
      </c>
      <c r="D212" t="s">
        <v>162</v>
      </c>
      <c r="E212" s="33">
        <v>2.69</v>
      </c>
      <c r="F212" s="33">
        <v>1.19</v>
      </c>
      <c r="G212" s="33">
        <v>1.86</v>
      </c>
      <c r="H212" s="33">
        <v>6.29</v>
      </c>
      <c r="I212" s="33">
        <v>2.46</v>
      </c>
    </row>
    <row r="213" spans="2:9">
      <c r="B213" t="s">
        <v>15</v>
      </c>
      <c r="C213" s="3">
        <v>3</v>
      </c>
      <c r="D213" t="s">
        <v>163</v>
      </c>
      <c r="E213" s="33">
        <v>0.23</v>
      </c>
      <c r="F213" s="33">
        <v>0.1</v>
      </c>
      <c r="G213" s="33">
        <v>0.05</v>
      </c>
      <c r="H213" s="33">
        <v>0.16</v>
      </c>
      <c r="I213" s="33">
        <v>0.2</v>
      </c>
    </row>
    <row r="214" spans="2:9">
      <c r="B214" t="s">
        <v>15</v>
      </c>
      <c r="C214" s="3">
        <v>4</v>
      </c>
      <c r="D214" t="s">
        <v>164</v>
      </c>
      <c r="E214" s="33">
        <v>0.08</v>
      </c>
      <c r="F214" s="33">
        <v>0.18</v>
      </c>
      <c r="G214" s="33">
        <v>0.05</v>
      </c>
      <c r="H214" s="33">
        <v>0.09</v>
      </c>
      <c r="I214" s="33">
        <v>0.06</v>
      </c>
    </row>
    <row r="215" spans="2:9">
      <c r="B215" t="s">
        <v>15</v>
      </c>
      <c r="C215" s="3">
        <v>5</v>
      </c>
      <c r="D215" t="s">
        <v>165</v>
      </c>
      <c r="E215" s="33">
        <v>0.27</v>
      </c>
      <c r="F215" s="33">
        <v>0.18</v>
      </c>
      <c r="G215" s="33">
        <v>0.45</v>
      </c>
      <c r="H215" s="33">
        <v>0.16</v>
      </c>
      <c r="I215" s="33">
        <v>0.08</v>
      </c>
    </row>
    <row r="216" spans="2:9">
      <c r="B216" t="s">
        <v>15</v>
      </c>
      <c r="C216" s="3">
        <v>6</v>
      </c>
      <c r="D216" t="s">
        <v>166</v>
      </c>
      <c r="E216" s="33">
        <v>0.62</v>
      </c>
      <c r="F216" s="33">
        <v>0.09</v>
      </c>
      <c r="G216" s="33">
        <v>0.17</v>
      </c>
      <c r="H216" s="33">
        <v>0.83</v>
      </c>
      <c r="I216" s="33">
        <v>0.03</v>
      </c>
    </row>
    <row r="217" spans="2:9">
      <c r="B217" t="s">
        <v>15</v>
      </c>
      <c r="C217" s="3">
        <v>7</v>
      </c>
      <c r="D217" t="s">
        <v>167</v>
      </c>
      <c r="E217" s="33">
        <v>0.05</v>
      </c>
      <c r="F217" s="33">
        <v>0</v>
      </c>
      <c r="G217" s="33">
        <v>0</v>
      </c>
      <c r="H217" s="33">
        <v>0</v>
      </c>
      <c r="I217" s="33">
        <v>0.02</v>
      </c>
    </row>
    <row r="218" spans="2:9">
      <c r="B218" t="s">
        <v>15</v>
      </c>
      <c r="C218" s="3">
        <v>8</v>
      </c>
      <c r="D218" t="s">
        <v>168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</row>
    <row r="219" spans="2:9">
      <c r="B219" t="s">
        <v>15</v>
      </c>
      <c r="C219" s="3">
        <v>9</v>
      </c>
      <c r="D219" t="s">
        <v>169</v>
      </c>
      <c r="E219" s="33">
        <v>0.39</v>
      </c>
      <c r="F219" s="33">
        <v>0.39</v>
      </c>
      <c r="G219" s="33">
        <v>0.24</v>
      </c>
      <c r="H219" s="33">
        <v>0.15</v>
      </c>
      <c r="I219" s="33">
        <v>0.18</v>
      </c>
    </row>
    <row r="220" spans="2:9">
      <c r="B220" t="s">
        <v>9</v>
      </c>
      <c r="C220" s="3">
        <v>0</v>
      </c>
      <c r="D220" t="s">
        <v>160</v>
      </c>
      <c r="E220" s="33">
        <v>0.15</v>
      </c>
      <c r="F220" s="33">
        <v>0.04</v>
      </c>
      <c r="G220" s="33">
        <v>0.31</v>
      </c>
      <c r="H220" s="33">
        <v>0.13</v>
      </c>
      <c r="I220" s="33">
        <v>0.1</v>
      </c>
    </row>
    <row r="221" spans="2:9">
      <c r="B221" t="s">
        <v>9</v>
      </c>
      <c r="C221" s="3">
        <v>1</v>
      </c>
      <c r="D221" t="s">
        <v>161</v>
      </c>
      <c r="E221" s="33">
        <v>0.26</v>
      </c>
      <c r="F221" s="33">
        <v>0.14000000000000001</v>
      </c>
      <c r="G221" s="33">
        <v>0.32</v>
      </c>
      <c r="H221" s="33">
        <v>0.28000000000000003</v>
      </c>
      <c r="I221" s="33">
        <v>0.31</v>
      </c>
    </row>
    <row r="222" spans="2:9">
      <c r="B222" t="s">
        <v>9</v>
      </c>
      <c r="C222" s="3">
        <v>2</v>
      </c>
      <c r="D222" t="s">
        <v>162</v>
      </c>
      <c r="E222" s="33">
        <v>0.67</v>
      </c>
      <c r="F222" s="33">
        <v>0.81</v>
      </c>
      <c r="G222" s="33">
        <v>0.43</v>
      </c>
      <c r="H222" s="33">
        <v>2.86</v>
      </c>
      <c r="I222" s="33">
        <v>0.54</v>
      </c>
    </row>
    <row r="223" spans="2:9">
      <c r="B223" t="s">
        <v>9</v>
      </c>
      <c r="C223" s="3">
        <v>3</v>
      </c>
      <c r="D223" t="s">
        <v>163</v>
      </c>
      <c r="E223" s="33">
        <v>0.45</v>
      </c>
      <c r="F223" s="33">
        <v>0.31</v>
      </c>
      <c r="G223" s="33">
        <v>0</v>
      </c>
      <c r="H223" s="33">
        <v>0.03</v>
      </c>
      <c r="I223" s="33">
        <v>0.13</v>
      </c>
    </row>
    <row r="224" spans="2:9">
      <c r="B224" t="s">
        <v>9</v>
      </c>
      <c r="C224" s="3">
        <v>4</v>
      </c>
      <c r="D224" t="s">
        <v>164</v>
      </c>
      <c r="E224" s="33">
        <v>0.03</v>
      </c>
      <c r="F224" s="33">
        <v>0.01</v>
      </c>
      <c r="G224" s="33">
        <v>0</v>
      </c>
      <c r="H224" s="33">
        <v>0</v>
      </c>
      <c r="I224" s="33">
        <v>0</v>
      </c>
    </row>
    <row r="225" spans="2:9">
      <c r="B225" t="s">
        <v>9</v>
      </c>
      <c r="C225" s="3">
        <v>5</v>
      </c>
      <c r="D225" t="s">
        <v>165</v>
      </c>
      <c r="E225" s="33">
        <v>0.11</v>
      </c>
      <c r="F225" s="33">
        <v>0.44</v>
      </c>
      <c r="G225" s="33">
        <v>0.14000000000000001</v>
      </c>
      <c r="H225" s="33">
        <v>0.44</v>
      </c>
      <c r="I225" s="33">
        <v>0.59</v>
      </c>
    </row>
    <row r="226" spans="2:9">
      <c r="B226" t="s">
        <v>9</v>
      </c>
      <c r="C226" s="3">
        <v>6</v>
      </c>
      <c r="D226" t="s">
        <v>166</v>
      </c>
      <c r="E226" s="33">
        <v>0.85</v>
      </c>
      <c r="F226" s="33">
        <v>0.13</v>
      </c>
      <c r="G226" s="33">
        <v>0.61</v>
      </c>
      <c r="H226" s="33">
        <v>0.77</v>
      </c>
      <c r="I226" s="33">
        <v>0.53</v>
      </c>
    </row>
    <row r="227" spans="2:9">
      <c r="B227" t="s">
        <v>9</v>
      </c>
      <c r="C227" s="3">
        <v>7</v>
      </c>
      <c r="D227" t="s">
        <v>167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</row>
    <row r="228" spans="2:9">
      <c r="B228" t="s">
        <v>9</v>
      </c>
      <c r="C228" s="3">
        <v>8</v>
      </c>
      <c r="D228" t="s">
        <v>168</v>
      </c>
      <c r="E228" s="33">
        <v>0</v>
      </c>
      <c r="F228" s="33">
        <v>0</v>
      </c>
      <c r="G228" s="33">
        <v>0</v>
      </c>
      <c r="H228" s="33">
        <v>0.08</v>
      </c>
      <c r="I228" s="33">
        <v>0.11</v>
      </c>
    </row>
    <row r="229" spans="2:9">
      <c r="B229" t="s">
        <v>9</v>
      </c>
      <c r="C229" s="3">
        <v>9</v>
      </c>
      <c r="D229" t="s">
        <v>169</v>
      </c>
      <c r="E229" s="33">
        <v>0.1</v>
      </c>
      <c r="F229" s="33">
        <v>0.2</v>
      </c>
      <c r="G229" s="33">
        <v>0.41</v>
      </c>
      <c r="H229" s="33">
        <v>0.1</v>
      </c>
      <c r="I229" s="33">
        <v>0.46</v>
      </c>
    </row>
    <row r="230" spans="2:9">
      <c r="B230" t="s">
        <v>31</v>
      </c>
      <c r="C230" s="3">
        <v>0</v>
      </c>
      <c r="D230" t="s">
        <v>160</v>
      </c>
      <c r="E230" s="33">
        <v>0</v>
      </c>
      <c r="F230" s="33">
        <v>0</v>
      </c>
      <c r="G230" s="33">
        <v>0</v>
      </c>
      <c r="H230" s="33">
        <v>0</v>
      </c>
      <c r="I230" s="33">
        <v>0.01</v>
      </c>
    </row>
    <row r="231" spans="2:9">
      <c r="B231" t="s">
        <v>31</v>
      </c>
      <c r="C231" s="3">
        <v>1</v>
      </c>
      <c r="D231" t="s">
        <v>161</v>
      </c>
      <c r="E231" s="33">
        <v>0.04</v>
      </c>
      <c r="F231" s="33">
        <v>0</v>
      </c>
      <c r="G231" s="33">
        <v>0.05</v>
      </c>
      <c r="H231" s="33">
        <v>0.01</v>
      </c>
      <c r="I231" s="33">
        <v>0</v>
      </c>
    </row>
    <row r="232" spans="2:9">
      <c r="B232" t="s">
        <v>31</v>
      </c>
      <c r="C232" s="3">
        <v>2</v>
      </c>
      <c r="D232" t="s">
        <v>162</v>
      </c>
      <c r="E232" s="33">
        <v>3.7</v>
      </c>
      <c r="F232" s="33">
        <v>0</v>
      </c>
      <c r="G232" s="33">
        <v>0</v>
      </c>
      <c r="H232" s="33">
        <v>5.24</v>
      </c>
      <c r="I232" s="33">
        <v>0</v>
      </c>
    </row>
    <row r="233" spans="2:9">
      <c r="B233" t="s">
        <v>31</v>
      </c>
      <c r="C233" s="3">
        <v>3</v>
      </c>
      <c r="D233" t="s">
        <v>163</v>
      </c>
      <c r="E233" s="33">
        <v>0</v>
      </c>
      <c r="F233" s="33">
        <v>0</v>
      </c>
      <c r="G233" s="33">
        <v>0</v>
      </c>
      <c r="H233" s="33">
        <v>0.01</v>
      </c>
      <c r="I233" s="33">
        <v>0.02</v>
      </c>
    </row>
    <row r="234" spans="2:9">
      <c r="B234" t="s">
        <v>31</v>
      </c>
      <c r="C234" s="3">
        <v>4</v>
      </c>
      <c r="D234" t="s">
        <v>164</v>
      </c>
      <c r="E234" s="33">
        <v>0</v>
      </c>
      <c r="F234" s="33">
        <v>0</v>
      </c>
      <c r="G234" s="33">
        <v>0.13</v>
      </c>
      <c r="H234" s="33">
        <v>0</v>
      </c>
      <c r="I234" s="33">
        <v>0</v>
      </c>
    </row>
    <row r="235" spans="2:9">
      <c r="B235" t="s">
        <v>31</v>
      </c>
      <c r="C235" s="3">
        <v>5</v>
      </c>
      <c r="D235" t="s">
        <v>165</v>
      </c>
      <c r="E235" s="33">
        <v>0.01</v>
      </c>
      <c r="F235" s="33">
        <v>0.08</v>
      </c>
      <c r="G235" s="33">
        <v>0.01</v>
      </c>
      <c r="H235" s="33">
        <v>0.15</v>
      </c>
      <c r="I235" s="33">
        <v>0.09</v>
      </c>
    </row>
    <row r="236" spans="2:9">
      <c r="B236" t="s">
        <v>31</v>
      </c>
      <c r="C236" s="3">
        <v>6</v>
      </c>
      <c r="D236" t="s">
        <v>166</v>
      </c>
      <c r="E236" s="33">
        <v>0</v>
      </c>
      <c r="F236" s="33">
        <v>0</v>
      </c>
      <c r="G236" s="33">
        <v>0.35</v>
      </c>
      <c r="H236" s="33">
        <v>0</v>
      </c>
      <c r="I236" s="33">
        <v>0</v>
      </c>
    </row>
    <row r="237" spans="2:9">
      <c r="B237" t="s">
        <v>31</v>
      </c>
      <c r="C237" s="3">
        <v>7</v>
      </c>
      <c r="D237" t="s">
        <v>167</v>
      </c>
      <c r="E237" s="33">
        <v>0</v>
      </c>
      <c r="F237" s="33">
        <v>0</v>
      </c>
      <c r="G237" s="33">
        <v>0</v>
      </c>
      <c r="H237" s="33">
        <v>0</v>
      </c>
      <c r="I237" s="33">
        <v>0</v>
      </c>
    </row>
    <row r="238" spans="2:9">
      <c r="B238" t="s">
        <v>31</v>
      </c>
      <c r="C238" s="3">
        <v>8</v>
      </c>
      <c r="D238" t="s">
        <v>168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</row>
    <row r="239" spans="2:9">
      <c r="B239" t="s">
        <v>31</v>
      </c>
      <c r="C239" s="3">
        <v>9</v>
      </c>
      <c r="D239" t="s">
        <v>169</v>
      </c>
      <c r="E239" s="33">
        <v>7.0000000000000007E-2</v>
      </c>
      <c r="F239" s="33">
        <v>0.01</v>
      </c>
      <c r="G239" s="33">
        <v>0</v>
      </c>
      <c r="H239" s="33">
        <v>0</v>
      </c>
      <c r="I239" s="33">
        <v>0</v>
      </c>
    </row>
    <row r="240" spans="2:9">
      <c r="B240" t="s">
        <v>10</v>
      </c>
      <c r="C240" s="3">
        <v>0</v>
      </c>
      <c r="D240" t="s">
        <v>160</v>
      </c>
      <c r="E240" s="33">
        <v>0.05</v>
      </c>
      <c r="F240" s="33">
        <v>0.08</v>
      </c>
      <c r="G240" s="33">
        <v>0.01</v>
      </c>
      <c r="H240" s="33">
        <v>7.0000000000000007E-2</v>
      </c>
      <c r="I240" s="33">
        <v>0.43</v>
      </c>
    </row>
    <row r="241" spans="2:9">
      <c r="B241" t="s">
        <v>10</v>
      </c>
      <c r="C241" s="3">
        <v>1</v>
      </c>
      <c r="D241" t="s">
        <v>161</v>
      </c>
      <c r="E241" s="33">
        <v>0.5</v>
      </c>
      <c r="F241" s="33">
        <v>0.24</v>
      </c>
      <c r="G241" s="33">
        <v>0.45</v>
      </c>
      <c r="H241" s="33">
        <v>0.14000000000000001</v>
      </c>
      <c r="I241" s="33">
        <v>0.25</v>
      </c>
    </row>
    <row r="242" spans="2:9">
      <c r="B242" t="s">
        <v>10</v>
      </c>
      <c r="C242" s="3">
        <v>2</v>
      </c>
      <c r="D242" t="s">
        <v>162</v>
      </c>
      <c r="E242" s="33">
        <v>0.78</v>
      </c>
      <c r="F242" s="33">
        <v>0.23</v>
      </c>
      <c r="G242" s="33">
        <v>0.51</v>
      </c>
      <c r="H242" s="33">
        <v>0.05</v>
      </c>
      <c r="I242" s="33">
        <v>0.88</v>
      </c>
    </row>
    <row r="243" spans="2:9">
      <c r="B243" t="s">
        <v>10</v>
      </c>
      <c r="C243" s="3">
        <v>3</v>
      </c>
      <c r="D243" t="s">
        <v>163</v>
      </c>
      <c r="E243" s="33">
        <v>0.03</v>
      </c>
      <c r="F243" s="33">
        <v>0.01</v>
      </c>
      <c r="G243" s="33">
        <v>0.03</v>
      </c>
      <c r="H243" s="33">
        <v>0</v>
      </c>
      <c r="I243" s="33">
        <v>0.02</v>
      </c>
    </row>
    <row r="244" spans="2:9">
      <c r="B244" t="s">
        <v>10</v>
      </c>
      <c r="C244" s="3">
        <v>4</v>
      </c>
      <c r="D244" t="s">
        <v>164</v>
      </c>
      <c r="E244" s="33">
        <v>0</v>
      </c>
      <c r="F244" s="33">
        <v>0.02</v>
      </c>
      <c r="G244" s="33">
        <v>0</v>
      </c>
      <c r="H244" s="33">
        <v>0.01</v>
      </c>
      <c r="I244" s="33">
        <v>0.64</v>
      </c>
    </row>
    <row r="245" spans="2:9">
      <c r="B245" t="s">
        <v>10</v>
      </c>
      <c r="C245" s="3">
        <v>5</v>
      </c>
      <c r="D245" t="s">
        <v>165</v>
      </c>
      <c r="E245" s="33">
        <v>0.23</v>
      </c>
      <c r="F245" s="33">
        <v>1</v>
      </c>
      <c r="G245" s="33">
        <v>0.96</v>
      </c>
      <c r="H245" s="33">
        <v>0.49</v>
      </c>
      <c r="I245" s="33">
        <v>0.19</v>
      </c>
    </row>
    <row r="246" spans="2:9">
      <c r="B246" t="s">
        <v>10</v>
      </c>
      <c r="C246" s="3">
        <v>6</v>
      </c>
      <c r="D246" t="s">
        <v>166</v>
      </c>
      <c r="E246" s="33">
        <v>0.11</v>
      </c>
      <c r="F246" s="33">
        <v>0</v>
      </c>
      <c r="G246" s="33">
        <v>0.09</v>
      </c>
      <c r="H246" s="33">
        <v>1.77</v>
      </c>
      <c r="I246" s="33">
        <v>0.1</v>
      </c>
    </row>
    <row r="247" spans="2:9">
      <c r="B247" t="s">
        <v>10</v>
      </c>
      <c r="C247" s="3">
        <v>7</v>
      </c>
      <c r="D247" t="s">
        <v>167</v>
      </c>
      <c r="E247" s="33">
        <v>0.01</v>
      </c>
      <c r="F247" s="33">
        <v>0.01</v>
      </c>
      <c r="G247" s="33">
        <v>0</v>
      </c>
      <c r="H247" s="33">
        <v>0.04</v>
      </c>
      <c r="I247" s="33">
        <v>0</v>
      </c>
    </row>
    <row r="248" spans="2:9">
      <c r="B248" t="s">
        <v>10</v>
      </c>
      <c r="C248" s="3">
        <v>8</v>
      </c>
      <c r="D248" t="s">
        <v>168</v>
      </c>
      <c r="E248" s="33">
        <v>0.01</v>
      </c>
      <c r="F248" s="33">
        <v>0.02</v>
      </c>
      <c r="G248" s="33">
        <v>0.11</v>
      </c>
      <c r="H248" s="33">
        <v>0.01</v>
      </c>
      <c r="I248" s="33">
        <v>0</v>
      </c>
    </row>
    <row r="249" spans="2:9">
      <c r="B249" t="s">
        <v>10</v>
      </c>
      <c r="C249" s="3">
        <v>9</v>
      </c>
      <c r="D249" t="s">
        <v>169</v>
      </c>
      <c r="E249" s="33">
        <v>0.15</v>
      </c>
      <c r="F249" s="33">
        <v>0.1</v>
      </c>
      <c r="G249" s="33">
        <v>0.25</v>
      </c>
      <c r="H249" s="33">
        <v>0.09</v>
      </c>
      <c r="I249" s="33">
        <v>0.02</v>
      </c>
    </row>
    <row r="250" spans="2:9">
      <c r="B250" t="s">
        <v>74</v>
      </c>
      <c r="C250" s="3">
        <v>0</v>
      </c>
      <c r="D250" t="s">
        <v>160</v>
      </c>
      <c r="E250" s="33">
        <v>0</v>
      </c>
      <c r="F250" s="33">
        <v>0</v>
      </c>
      <c r="G250" s="33">
        <v>0.14000000000000001</v>
      </c>
      <c r="H250" s="33">
        <v>0.45</v>
      </c>
      <c r="I250" s="33">
        <v>0.06</v>
      </c>
    </row>
    <row r="251" spans="2:9">
      <c r="B251" t="s">
        <v>74</v>
      </c>
      <c r="C251" s="3">
        <v>1</v>
      </c>
      <c r="D251" t="s">
        <v>161</v>
      </c>
      <c r="E251" s="33">
        <v>0.16</v>
      </c>
      <c r="F251" s="33">
        <v>0.08</v>
      </c>
      <c r="G251" s="33">
        <v>0.03</v>
      </c>
      <c r="H251" s="33">
        <v>0.11</v>
      </c>
      <c r="I251" s="33">
        <v>0.11</v>
      </c>
    </row>
    <row r="252" spans="2:9">
      <c r="B252" t="s">
        <v>74</v>
      </c>
      <c r="C252" s="3">
        <v>2</v>
      </c>
      <c r="D252" t="s">
        <v>162</v>
      </c>
      <c r="E252" s="33">
        <v>1.25</v>
      </c>
      <c r="F252" s="33">
        <v>0</v>
      </c>
      <c r="G252" s="33">
        <v>0.54</v>
      </c>
      <c r="H252" s="33">
        <v>0.28000000000000003</v>
      </c>
      <c r="I252" s="33">
        <v>0</v>
      </c>
    </row>
    <row r="253" spans="2:9">
      <c r="B253" t="s">
        <v>74</v>
      </c>
      <c r="C253" s="3">
        <v>3</v>
      </c>
      <c r="D253" t="s">
        <v>163</v>
      </c>
      <c r="E253" s="33">
        <v>0.39</v>
      </c>
      <c r="F253" s="33">
        <v>0</v>
      </c>
      <c r="G253" s="33">
        <v>0</v>
      </c>
      <c r="H253" s="33">
        <v>0.46</v>
      </c>
      <c r="I253" s="33">
        <v>0.53</v>
      </c>
    </row>
    <row r="254" spans="2:9">
      <c r="B254" t="s">
        <v>74</v>
      </c>
      <c r="C254" s="3">
        <v>4</v>
      </c>
      <c r="D254" t="s">
        <v>164</v>
      </c>
      <c r="E254" s="33">
        <v>0.01</v>
      </c>
      <c r="F254" s="33">
        <v>0</v>
      </c>
      <c r="G254" s="33">
        <v>0.01</v>
      </c>
      <c r="H254" s="33">
        <v>0</v>
      </c>
      <c r="I254" s="33">
        <v>0.25</v>
      </c>
    </row>
    <row r="255" spans="2:9">
      <c r="B255" t="s">
        <v>74</v>
      </c>
      <c r="C255" s="3">
        <v>5</v>
      </c>
      <c r="D255" t="s">
        <v>165</v>
      </c>
      <c r="E255" s="33">
        <v>0.03</v>
      </c>
      <c r="F255" s="33">
        <v>0.04</v>
      </c>
      <c r="G255" s="33">
        <v>1.17</v>
      </c>
      <c r="H255" s="33">
        <v>0.13</v>
      </c>
      <c r="I255" s="33">
        <v>0.09</v>
      </c>
    </row>
    <row r="256" spans="2:9">
      <c r="B256" t="s">
        <v>74</v>
      </c>
      <c r="C256" s="3">
        <v>6</v>
      </c>
      <c r="D256" t="s">
        <v>166</v>
      </c>
      <c r="E256" s="33">
        <v>0.76</v>
      </c>
      <c r="F256" s="33">
        <v>0.36</v>
      </c>
      <c r="G256" s="33">
        <v>3.61</v>
      </c>
      <c r="H256" s="33">
        <v>0.51</v>
      </c>
      <c r="I256" s="33">
        <v>0.01</v>
      </c>
    </row>
    <row r="257" spans="2:9">
      <c r="B257" t="s">
        <v>74</v>
      </c>
      <c r="C257" s="3">
        <v>7</v>
      </c>
      <c r="D257" t="s">
        <v>167</v>
      </c>
      <c r="E257" s="33">
        <v>0</v>
      </c>
      <c r="F257" s="33">
        <v>0</v>
      </c>
      <c r="G257" s="33">
        <v>0.01</v>
      </c>
      <c r="H257" s="33">
        <v>0.03</v>
      </c>
      <c r="I257" s="33">
        <v>0.11</v>
      </c>
    </row>
    <row r="258" spans="2:9">
      <c r="B258" t="s">
        <v>74</v>
      </c>
      <c r="C258" s="3">
        <v>8</v>
      </c>
      <c r="D258" t="s">
        <v>168</v>
      </c>
      <c r="E258" s="33">
        <v>0</v>
      </c>
      <c r="F258" s="33">
        <v>0.03</v>
      </c>
      <c r="G258" s="33">
        <v>0</v>
      </c>
      <c r="H258" s="33">
        <v>0.01</v>
      </c>
      <c r="I258" s="33">
        <v>0</v>
      </c>
    </row>
    <row r="259" spans="2:9">
      <c r="B259" t="s">
        <v>74</v>
      </c>
      <c r="C259" s="3">
        <v>9</v>
      </c>
      <c r="D259" t="s">
        <v>169</v>
      </c>
      <c r="E259" s="33">
        <v>0.47</v>
      </c>
      <c r="F259" s="33">
        <v>0.13</v>
      </c>
      <c r="G259" s="33">
        <v>0.03</v>
      </c>
      <c r="H259" s="33">
        <v>0.04</v>
      </c>
      <c r="I259" s="33">
        <v>0.04</v>
      </c>
    </row>
    <row r="260" spans="2:9">
      <c r="B260" t="s">
        <v>14</v>
      </c>
      <c r="C260" s="3">
        <v>0</v>
      </c>
      <c r="D260" t="s">
        <v>160</v>
      </c>
      <c r="E260" s="33">
        <v>0.03</v>
      </c>
      <c r="F260" s="33">
        <v>0.04</v>
      </c>
      <c r="G260" s="33">
        <v>0.24</v>
      </c>
      <c r="H260" s="33">
        <v>0.03</v>
      </c>
      <c r="I260" s="33">
        <v>0.02</v>
      </c>
    </row>
    <row r="261" spans="2:9">
      <c r="B261" t="s">
        <v>14</v>
      </c>
      <c r="C261" s="3">
        <v>1</v>
      </c>
      <c r="D261" t="s">
        <v>161</v>
      </c>
      <c r="E261" s="33">
        <v>0.01</v>
      </c>
      <c r="F261" s="33">
        <v>0.03</v>
      </c>
      <c r="G261" s="33">
        <v>0.03</v>
      </c>
      <c r="H261" s="33">
        <v>7.0000000000000007E-2</v>
      </c>
      <c r="I261" s="33">
        <v>0.08</v>
      </c>
    </row>
    <row r="262" spans="2:9">
      <c r="B262" t="s">
        <v>14</v>
      </c>
      <c r="C262" s="3">
        <v>2</v>
      </c>
      <c r="D262" t="s">
        <v>162</v>
      </c>
      <c r="E262" s="33">
        <v>0.21</v>
      </c>
      <c r="F262" s="33">
        <v>0.02</v>
      </c>
      <c r="G262" s="33">
        <v>0.01</v>
      </c>
      <c r="H262" s="33">
        <v>0.06</v>
      </c>
      <c r="I262" s="33">
        <v>0.03</v>
      </c>
    </row>
    <row r="263" spans="2:9">
      <c r="B263" t="s">
        <v>14</v>
      </c>
      <c r="C263" s="3">
        <v>3</v>
      </c>
      <c r="D263" t="s">
        <v>163</v>
      </c>
      <c r="E263" s="33">
        <v>0.16</v>
      </c>
      <c r="F263" s="33">
        <v>0.73</v>
      </c>
      <c r="G263" s="33">
        <v>0.1</v>
      </c>
      <c r="H263" s="33">
        <v>7.0000000000000007E-2</v>
      </c>
      <c r="I263" s="33">
        <v>0.03</v>
      </c>
    </row>
    <row r="264" spans="2:9">
      <c r="B264" t="s">
        <v>14</v>
      </c>
      <c r="C264" s="3">
        <v>4</v>
      </c>
      <c r="D264" t="s">
        <v>164</v>
      </c>
      <c r="E264" s="33">
        <v>1.67</v>
      </c>
      <c r="F264" s="33">
        <v>0.02</v>
      </c>
      <c r="G264" s="33">
        <v>0</v>
      </c>
      <c r="H264" s="33">
        <v>0</v>
      </c>
      <c r="I264" s="33">
        <v>0.32</v>
      </c>
    </row>
    <row r="265" spans="2:9">
      <c r="B265" t="s">
        <v>14</v>
      </c>
      <c r="C265" s="3">
        <v>5</v>
      </c>
      <c r="D265" t="s">
        <v>165</v>
      </c>
      <c r="E265" s="33">
        <v>0.49</v>
      </c>
      <c r="F265" s="33">
        <v>0.25</v>
      </c>
      <c r="G265" s="33">
        <v>0.27</v>
      </c>
      <c r="H265" s="33">
        <v>0.66</v>
      </c>
      <c r="I265" s="33">
        <v>0.31</v>
      </c>
    </row>
    <row r="266" spans="2:9">
      <c r="B266" t="s">
        <v>14</v>
      </c>
      <c r="C266" s="3">
        <v>6</v>
      </c>
      <c r="D266" t="s">
        <v>166</v>
      </c>
      <c r="E266" s="33">
        <v>0.13</v>
      </c>
      <c r="F266" s="33">
        <v>1.46</v>
      </c>
      <c r="G266" s="33">
        <v>0.4</v>
      </c>
      <c r="H266" s="33">
        <v>0.59</v>
      </c>
      <c r="I266" s="33">
        <v>0.19</v>
      </c>
    </row>
    <row r="267" spans="2:9">
      <c r="B267" t="s">
        <v>14</v>
      </c>
      <c r="C267" s="3">
        <v>7</v>
      </c>
      <c r="D267" t="s">
        <v>167</v>
      </c>
      <c r="E267" s="33">
        <v>0</v>
      </c>
      <c r="F267" s="33">
        <v>0</v>
      </c>
      <c r="G267" s="33">
        <v>0</v>
      </c>
      <c r="H267" s="33">
        <v>0</v>
      </c>
      <c r="I267" s="33">
        <v>0</v>
      </c>
    </row>
    <row r="268" spans="2:9">
      <c r="B268" t="s">
        <v>14</v>
      </c>
      <c r="C268" s="3">
        <v>8</v>
      </c>
      <c r="D268" t="s">
        <v>168</v>
      </c>
      <c r="E268" s="33">
        <v>0.03</v>
      </c>
      <c r="F268" s="33">
        <v>0</v>
      </c>
      <c r="G268" s="33">
        <v>0</v>
      </c>
      <c r="H268" s="33">
        <v>0</v>
      </c>
      <c r="I268" s="33">
        <v>0</v>
      </c>
    </row>
    <row r="269" spans="2:9">
      <c r="B269" t="s">
        <v>14</v>
      </c>
      <c r="C269" s="3">
        <v>9</v>
      </c>
      <c r="D269" t="s">
        <v>169</v>
      </c>
      <c r="E269" s="33">
        <v>0.12</v>
      </c>
      <c r="F269" s="33">
        <v>0.28000000000000003</v>
      </c>
      <c r="G269" s="33">
        <v>0.56000000000000005</v>
      </c>
      <c r="H269" s="33">
        <v>0.05</v>
      </c>
      <c r="I269" s="33">
        <v>0.71</v>
      </c>
    </row>
    <row r="270" spans="2:9">
      <c r="B270" t="s">
        <v>75</v>
      </c>
      <c r="C270" s="3">
        <v>0</v>
      </c>
      <c r="D270" t="s">
        <v>160</v>
      </c>
      <c r="E270" s="33">
        <v>0</v>
      </c>
      <c r="F270" s="33">
        <v>0</v>
      </c>
      <c r="G270" s="33">
        <v>0</v>
      </c>
      <c r="H270" s="33">
        <v>0.01</v>
      </c>
      <c r="I270" s="33">
        <v>0.8</v>
      </c>
    </row>
    <row r="271" spans="2:9">
      <c r="B271" t="s">
        <v>75</v>
      </c>
      <c r="C271" s="3">
        <v>1</v>
      </c>
      <c r="D271" t="s">
        <v>161</v>
      </c>
      <c r="E271" s="33">
        <v>2.15</v>
      </c>
      <c r="F271" s="33">
        <v>0.67</v>
      </c>
      <c r="G271" s="33">
        <v>1.83</v>
      </c>
      <c r="H271" s="33">
        <v>1.05</v>
      </c>
      <c r="I271" s="33">
        <v>2.96</v>
      </c>
    </row>
    <row r="272" spans="2:9">
      <c r="B272" t="s">
        <v>75</v>
      </c>
      <c r="C272" s="3">
        <v>2</v>
      </c>
      <c r="D272" t="s">
        <v>162</v>
      </c>
      <c r="E272" s="33">
        <v>0</v>
      </c>
      <c r="F272" s="33">
        <v>10.5</v>
      </c>
      <c r="G272" s="33">
        <v>8.52</v>
      </c>
      <c r="H272" s="33">
        <v>1.9</v>
      </c>
      <c r="I272" s="33">
        <v>9.06</v>
      </c>
    </row>
    <row r="273" spans="2:9">
      <c r="B273" t="s">
        <v>75</v>
      </c>
      <c r="C273" s="3">
        <v>3</v>
      </c>
      <c r="D273" t="s">
        <v>163</v>
      </c>
      <c r="E273" s="33">
        <v>0</v>
      </c>
      <c r="F273" s="33">
        <v>0.01</v>
      </c>
      <c r="G273" s="33">
        <v>0</v>
      </c>
      <c r="H273" s="33">
        <v>0</v>
      </c>
      <c r="I273" s="33">
        <v>0.01</v>
      </c>
    </row>
    <row r="274" spans="2:9">
      <c r="B274" t="s">
        <v>75</v>
      </c>
      <c r="C274" s="3">
        <v>4</v>
      </c>
      <c r="D274" t="s">
        <v>164</v>
      </c>
      <c r="E274" s="33">
        <v>0</v>
      </c>
      <c r="F274" s="33">
        <v>0</v>
      </c>
      <c r="G274" s="33">
        <v>0</v>
      </c>
      <c r="H274" s="33">
        <v>0.05</v>
      </c>
      <c r="I274" s="33">
        <v>0.01</v>
      </c>
    </row>
    <row r="275" spans="2:9">
      <c r="B275" t="s">
        <v>75</v>
      </c>
      <c r="C275" s="3">
        <v>5</v>
      </c>
      <c r="D275" t="s">
        <v>165</v>
      </c>
      <c r="E275" s="33">
        <v>2.81</v>
      </c>
      <c r="F275" s="33">
        <v>2.29</v>
      </c>
      <c r="G275" s="33">
        <v>0.55000000000000004</v>
      </c>
      <c r="H275" s="33">
        <v>1.31</v>
      </c>
      <c r="I275" s="33">
        <v>0.08</v>
      </c>
    </row>
    <row r="276" spans="2:9">
      <c r="B276" t="s">
        <v>75</v>
      </c>
      <c r="C276" s="3">
        <v>6</v>
      </c>
      <c r="D276" t="s">
        <v>166</v>
      </c>
      <c r="E276" s="33">
        <v>0</v>
      </c>
      <c r="F276" s="33">
        <v>0.02</v>
      </c>
      <c r="G276" s="33">
        <v>0</v>
      </c>
      <c r="H276" s="33">
        <v>0</v>
      </c>
      <c r="I276" s="33">
        <v>0</v>
      </c>
    </row>
    <row r="277" spans="2:9">
      <c r="B277" t="s">
        <v>75</v>
      </c>
      <c r="C277" s="3">
        <v>7</v>
      </c>
      <c r="D277" t="s">
        <v>167</v>
      </c>
      <c r="E277" s="33">
        <v>0</v>
      </c>
      <c r="F277" s="33">
        <v>0.08</v>
      </c>
      <c r="G277" s="33">
        <v>0</v>
      </c>
      <c r="H277" s="33">
        <v>0.05</v>
      </c>
      <c r="I277" s="33">
        <v>0</v>
      </c>
    </row>
    <row r="278" spans="2:9">
      <c r="B278" t="s">
        <v>75</v>
      </c>
      <c r="C278" s="3">
        <v>8</v>
      </c>
      <c r="D278" t="s">
        <v>168</v>
      </c>
      <c r="E278" s="33">
        <v>0</v>
      </c>
      <c r="F278" s="33">
        <v>0</v>
      </c>
      <c r="G278" s="33">
        <v>0</v>
      </c>
      <c r="H278" s="33">
        <v>0.08</v>
      </c>
      <c r="I278" s="33">
        <v>0.4</v>
      </c>
    </row>
    <row r="279" spans="2:9">
      <c r="B279" t="s">
        <v>75</v>
      </c>
      <c r="C279" s="3">
        <v>9</v>
      </c>
      <c r="D279" t="s">
        <v>169</v>
      </c>
      <c r="E279" s="33">
        <v>0.23</v>
      </c>
      <c r="F279" s="33">
        <v>0.18</v>
      </c>
      <c r="G279" s="33">
        <v>0.11</v>
      </c>
      <c r="H279" s="33">
        <v>0.12</v>
      </c>
      <c r="I279" s="33">
        <v>7.0000000000000007E-2</v>
      </c>
    </row>
    <row r="280" spans="2:9">
      <c r="B280" t="s">
        <v>62</v>
      </c>
      <c r="C280" s="3">
        <v>0</v>
      </c>
      <c r="D280" t="s">
        <v>160</v>
      </c>
      <c r="E280" s="33">
        <v>0</v>
      </c>
      <c r="F280" s="33">
        <v>0</v>
      </c>
      <c r="G280" s="33">
        <v>0</v>
      </c>
      <c r="H280" s="33">
        <v>0</v>
      </c>
      <c r="I280" s="33">
        <v>0</v>
      </c>
    </row>
    <row r="281" spans="2:9">
      <c r="B281" t="s">
        <v>62</v>
      </c>
      <c r="C281" s="3">
        <v>1</v>
      </c>
      <c r="D281" t="s">
        <v>161</v>
      </c>
      <c r="E281" s="33">
        <v>0.01</v>
      </c>
      <c r="F281" s="33">
        <v>0.04</v>
      </c>
      <c r="G281" s="33">
        <v>0.01</v>
      </c>
      <c r="H281" s="33">
        <v>0</v>
      </c>
      <c r="I281" s="33">
        <v>0</v>
      </c>
    </row>
    <row r="282" spans="2:9">
      <c r="B282" t="s">
        <v>62</v>
      </c>
      <c r="C282" s="3">
        <v>2</v>
      </c>
      <c r="D282" t="s">
        <v>162</v>
      </c>
      <c r="E282" s="33">
        <v>0.01</v>
      </c>
      <c r="F282" s="33">
        <v>0</v>
      </c>
      <c r="G282" s="33">
        <v>0</v>
      </c>
      <c r="H282" s="33">
        <v>0</v>
      </c>
      <c r="I282" s="33">
        <v>0</v>
      </c>
    </row>
    <row r="283" spans="2:9">
      <c r="B283" t="s">
        <v>62</v>
      </c>
      <c r="C283" s="3">
        <v>3</v>
      </c>
      <c r="D283" t="s">
        <v>163</v>
      </c>
      <c r="E283" s="33">
        <v>0</v>
      </c>
      <c r="F283" s="33">
        <v>0</v>
      </c>
      <c r="G283" s="33">
        <v>0</v>
      </c>
      <c r="H283" s="33">
        <v>0</v>
      </c>
      <c r="I283" s="33">
        <v>0</v>
      </c>
    </row>
    <row r="284" spans="2:9">
      <c r="B284" t="s">
        <v>62</v>
      </c>
      <c r="C284" s="3">
        <v>4</v>
      </c>
      <c r="D284" t="s">
        <v>164</v>
      </c>
      <c r="E284" s="33">
        <v>0</v>
      </c>
      <c r="F284" s="33">
        <v>0</v>
      </c>
      <c r="G284" s="33">
        <v>0</v>
      </c>
      <c r="H284" s="33">
        <v>0</v>
      </c>
      <c r="I284" s="33">
        <v>0</v>
      </c>
    </row>
    <row r="285" spans="2:9">
      <c r="B285" t="s">
        <v>62</v>
      </c>
      <c r="C285" s="3">
        <v>5</v>
      </c>
      <c r="D285" t="s">
        <v>165</v>
      </c>
      <c r="E285" s="33">
        <v>0.01</v>
      </c>
      <c r="F285" s="33">
        <v>0</v>
      </c>
      <c r="G285" s="33">
        <v>0</v>
      </c>
      <c r="H285" s="33">
        <v>0.01</v>
      </c>
      <c r="I285" s="33">
        <v>0</v>
      </c>
    </row>
    <row r="286" spans="2:9">
      <c r="B286" t="s">
        <v>62</v>
      </c>
      <c r="C286" s="3">
        <v>6</v>
      </c>
      <c r="D286" t="s">
        <v>166</v>
      </c>
      <c r="E286" s="33">
        <v>0</v>
      </c>
      <c r="F286" s="33">
        <v>0</v>
      </c>
      <c r="G286" s="33">
        <v>0</v>
      </c>
      <c r="H286" s="33">
        <v>0.02</v>
      </c>
      <c r="I286" s="33">
        <v>0</v>
      </c>
    </row>
    <row r="287" spans="2:9">
      <c r="B287" t="s">
        <v>62</v>
      </c>
      <c r="C287" s="3">
        <v>7</v>
      </c>
      <c r="D287" t="s">
        <v>167</v>
      </c>
      <c r="E287" s="33">
        <v>0</v>
      </c>
      <c r="F287" s="33">
        <v>0</v>
      </c>
      <c r="G287" s="33">
        <v>0</v>
      </c>
      <c r="H287" s="33">
        <v>0</v>
      </c>
      <c r="I287" s="33">
        <v>0</v>
      </c>
    </row>
    <row r="288" spans="2:9">
      <c r="B288" t="s">
        <v>62</v>
      </c>
      <c r="C288" s="3">
        <v>8</v>
      </c>
      <c r="D288" t="s">
        <v>168</v>
      </c>
      <c r="E288" s="33">
        <v>0</v>
      </c>
      <c r="F288" s="33">
        <v>0</v>
      </c>
      <c r="G288" s="33">
        <v>0</v>
      </c>
      <c r="H288" s="33">
        <v>0</v>
      </c>
      <c r="I288" s="33">
        <v>0</v>
      </c>
    </row>
    <row r="289" spans="2:9">
      <c r="B289" t="s">
        <v>62</v>
      </c>
      <c r="C289" s="3">
        <v>9</v>
      </c>
      <c r="D289" t="s">
        <v>169</v>
      </c>
      <c r="E289" s="33">
        <v>0</v>
      </c>
      <c r="F289" s="33">
        <v>0</v>
      </c>
      <c r="G289" s="33">
        <v>0</v>
      </c>
      <c r="H289" s="33">
        <v>0</v>
      </c>
      <c r="I289" s="33">
        <v>0</v>
      </c>
    </row>
    <row r="290" spans="2:9">
      <c r="B290" t="s">
        <v>61</v>
      </c>
      <c r="C290" s="3">
        <v>0</v>
      </c>
      <c r="D290" t="s">
        <v>160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</row>
    <row r="291" spans="2:9">
      <c r="B291" t="s">
        <v>61</v>
      </c>
      <c r="C291" s="3">
        <v>1</v>
      </c>
      <c r="D291" t="s">
        <v>161</v>
      </c>
      <c r="E291" s="33">
        <v>6.04</v>
      </c>
      <c r="F291" s="33">
        <v>1.66</v>
      </c>
      <c r="G291" s="33">
        <v>0.39</v>
      </c>
      <c r="H291" s="33">
        <v>0.38</v>
      </c>
      <c r="I291" s="33">
        <v>1.88</v>
      </c>
    </row>
    <row r="292" spans="2:9">
      <c r="B292" t="s">
        <v>61</v>
      </c>
      <c r="C292" s="3">
        <v>2</v>
      </c>
      <c r="D292" t="s">
        <v>162</v>
      </c>
      <c r="E292" s="33">
        <v>3.48</v>
      </c>
      <c r="F292" s="33">
        <v>0.23</v>
      </c>
      <c r="G292" s="33">
        <v>2.9</v>
      </c>
      <c r="H292" s="33">
        <v>8.3000000000000007</v>
      </c>
      <c r="I292" s="33">
        <v>0.06</v>
      </c>
    </row>
    <row r="293" spans="2:9">
      <c r="B293" t="s">
        <v>61</v>
      </c>
      <c r="C293" s="3">
        <v>3</v>
      </c>
      <c r="D293" t="s">
        <v>163</v>
      </c>
      <c r="E293" s="33">
        <v>0.15</v>
      </c>
      <c r="F293" s="33">
        <v>0</v>
      </c>
      <c r="G293" s="33">
        <v>0</v>
      </c>
      <c r="H293" s="33">
        <v>0</v>
      </c>
      <c r="I293" s="33">
        <v>0</v>
      </c>
    </row>
    <row r="294" spans="2:9">
      <c r="B294" t="s">
        <v>61</v>
      </c>
      <c r="C294" s="3">
        <v>4</v>
      </c>
      <c r="D294" t="s">
        <v>164</v>
      </c>
      <c r="E294" s="33">
        <v>0.01</v>
      </c>
      <c r="F294" s="33">
        <v>0</v>
      </c>
      <c r="G294" s="33">
        <v>0</v>
      </c>
      <c r="H294" s="33">
        <v>0</v>
      </c>
      <c r="I294" s="33">
        <v>0</v>
      </c>
    </row>
    <row r="295" spans="2:9">
      <c r="B295" t="s">
        <v>61</v>
      </c>
      <c r="C295" s="3">
        <v>5</v>
      </c>
      <c r="D295" t="s">
        <v>165</v>
      </c>
      <c r="E295" s="33">
        <v>0.32</v>
      </c>
      <c r="F295" s="33">
        <v>0.2</v>
      </c>
      <c r="G295" s="33">
        <v>0.01</v>
      </c>
      <c r="H295" s="33">
        <v>2.17</v>
      </c>
      <c r="I295" s="33">
        <v>0.02</v>
      </c>
    </row>
    <row r="296" spans="2:9">
      <c r="B296" t="s">
        <v>61</v>
      </c>
      <c r="C296" s="3">
        <v>6</v>
      </c>
      <c r="D296" t="s">
        <v>166</v>
      </c>
      <c r="E296" s="33">
        <v>1.56</v>
      </c>
      <c r="F296" s="33">
        <v>3.5</v>
      </c>
      <c r="G296" s="33">
        <v>0.61</v>
      </c>
      <c r="H296" s="33">
        <v>0.23</v>
      </c>
      <c r="I296" s="33">
        <v>0</v>
      </c>
    </row>
    <row r="297" spans="2:9">
      <c r="B297" t="s">
        <v>61</v>
      </c>
      <c r="C297" s="3">
        <v>7</v>
      </c>
      <c r="D297" t="s">
        <v>167</v>
      </c>
      <c r="E297" s="33">
        <v>0</v>
      </c>
      <c r="F297" s="33">
        <v>0.01</v>
      </c>
      <c r="G297" s="33">
        <v>0</v>
      </c>
      <c r="H297" s="33">
        <v>0</v>
      </c>
      <c r="I297" s="33">
        <v>2.19</v>
      </c>
    </row>
    <row r="298" spans="2:9">
      <c r="B298" t="s">
        <v>61</v>
      </c>
      <c r="C298" s="3">
        <v>8</v>
      </c>
      <c r="D298" t="s">
        <v>168</v>
      </c>
      <c r="E298" s="33">
        <v>0</v>
      </c>
      <c r="F298" s="33">
        <v>0</v>
      </c>
      <c r="G298" s="33">
        <v>0</v>
      </c>
      <c r="H298" s="33">
        <v>0</v>
      </c>
      <c r="I298" s="33">
        <v>0</v>
      </c>
    </row>
    <row r="299" spans="2:9">
      <c r="B299" t="s">
        <v>61</v>
      </c>
      <c r="C299" s="3">
        <v>9</v>
      </c>
      <c r="D299" t="s">
        <v>169</v>
      </c>
      <c r="E299" s="33">
        <v>0.02</v>
      </c>
      <c r="F299" s="33">
        <v>0.27</v>
      </c>
      <c r="G299" s="33">
        <v>0</v>
      </c>
      <c r="H299" s="33">
        <v>0.15</v>
      </c>
      <c r="I299" s="33">
        <v>0.05</v>
      </c>
    </row>
    <row r="300" spans="2:9">
      <c r="B300" t="s">
        <v>79</v>
      </c>
      <c r="C300" s="3">
        <v>0</v>
      </c>
      <c r="D300" t="s">
        <v>160</v>
      </c>
      <c r="E300" s="33">
        <v>0.4</v>
      </c>
      <c r="F300" s="33">
        <v>0.43</v>
      </c>
      <c r="G300" s="33">
        <v>0.39</v>
      </c>
      <c r="H300" s="33">
        <v>0.92</v>
      </c>
      <c r="I300" s="33">
        <v>0.75</v>
      </c>
    </row>
    <row r="301" spans="2:9">
      <c r="B301" t="s">
        <v>79</v>
      </c>
      <c r="C301" s="3">
        <v>1</v>
      </c>
      <c r="D301" t="s">
        <v>161</v>
      </c>
      <c r="E301" s="33">
        <v>0.85</v>
      </c>
      <c r="F301" s="33">
        <v>1.05</v>
      </c>
      <c r="G301" s="33">
        <v>1.29</v>
      </c>
      <c r="H301" s="33">
        <v>1.23</v>
      </c>
      <c r="I301" s="33">
        <v>0.87</v>
      </c>
    </row>
    <row r="302" spans="2:9">
      <c r="B302" t="s">
        <v>79</v>
      </c>
      <c r="C302" s="3">
        <v>2</v>
      </c>
      <c r="D302" t="s">
        <v>162</v>
      </c>
      <c r="E302" s="33">
        <v>0.99</v>
      </c>
      <c r="F302" s="33">
        <v>0.96</v>
      </c>
      <c r="G302" s="33">
        <v>1.02</v>
      </c>
      <c r="H302" s="33">
        <v>1.76</v>
      </c>
      <c r="I302" s="33">
        <v>0.85</v>
      </c>
    </row>
    <row r="303" spans="2:9">
      <c r="B303" t="s">
        <v>79</v>
      </c>
      <c r="C303" s="3">
        <v>3</v>
      </c>
      <c r="D303" t="s">
        <v>163</v>
      </c>
      <c r="E303" s="33">
        <v>7.3</v>
      </c>
      <c r="F303" s="33">
        <v>7.08</v>
      </c>
      <c r="G303" s="33">
        <v>3.34</v>
      </c>
      <c r="H303" s="33">
        <v>10.96</v>
      </c>
      <c r="I303" s="33">
        <v>6</v>
      </c>
    </row>
    <row r="304" spans="2:9">
      <c r="B304" t="s">
        <v>79</v>
      </c>
      <c r="C304" s="3">
        <v>4</v>
      </c>
      <c r="D304" t="s">
        <v>164</v>
      </c>
      <c r="E304" s="33">
        <v>0</v>
      </c>
      <c r="F304" s="33">
        <v>0.01</v>
      </c>
      <c r="G304" s="33">
        <v>0</v>
      </c>
      <c r="H304" s="33">
        <v>0.01</v>
      </c>
      <c r="I304" s="33">
        <v>0</v>
      </c>
    </row>
    <row r="305" spans="2:9">
      <c r="B305" t="s">
        <v>79</v>
      </c>
      <c r="C305" s="3">
        <v>5</v>
      </c>
      <c r="D305" t="s">
        <v>165</v>
      </c>
      <c r="E305" s="33">
        <v>3.96</v>
      </c>
      <c r="F305" s="33">
        <v>4.01</v>
      </c>
      <c r="G305" s="33">
        <v>3.06</v>
      </c>
      <c r="H305" s="33">
        <v>6.79</v>
      </c>
      <c r="I305" s="33">
        <v>3.51</v>
      </c>
    </row>
    <row r="306" spans="2:9">
      <c r="B306" t="s">
        <v>79</v>
      </c>
      <c r="C306" s="3">
        <v>6</v>
      </c>
      <c r="D306" t="s">
        <v>166</v>
      </c>
      <c r="E306" s="33">
        <v>0</v>
      </c>
      <c r="F306" s="33">
        <v>0.01</v>
      </c>
      <c r="G306" s="33">
        <v>0.01</v>
      </c>
      <c r="H306" s="33">
        <v>0.02</v>
      </c>
      <c r="I306" s="33">
        <v>0.01</v>
      </c>
    </row>
    <row r="307" spans="2:9">
      <c r="B307" t="s">
        <v>79</v>
      </c>
      <c r="C307" s="3">
        <v>7</v>
      </c>
      <c r="D307" t="s">
        <v>167</v>
      </c>
      <c r="E307" s="33">
        <v>0.01</v>
      </c>
      <c r="F307" s="33">
        <v>0.01</v>
      </c>
      <c r="G307" s="33">
        <v>0</v>
      </c>
      <c r="H307" s="33">
        <v>0.04</v>
      </c>
      <c r="I307" s="33">
        <v>0.08</v>
      </c>
    </row>
    <row r="308" spans="2:9">
      <c r="B308" t="s">
        <v>79</v>
      </c>
      <c r="C308" s="3">
        <v>8</v>
      </c>
      <c r="D308" t="s">
        <v>168</v>
      </c>
      <c r="E308" s="33">
        <v>0.16</v>
      </c>
      <c r="F308" s="33">
        <v>0.1</v>
      </c>
      <c r="G308" s="33">
        <v>0.09</v>
      </c>
      <c r="H308" s="33">
        <v>0.12</v>
      </c>
      <c r="I308" s="33">
        <v>0.06</v>
      </c>
    </row>
    <row r="309" spans="2:9">
      <c r="B309" t="s">
        <v>79</v>
      </c>
      <c r="C309" s="3">
        <v>9</v>
      </c>
      <c r="D309" t="s">
        <v>169</v>
      </c>
      <c r="E309" s="33">
        <v>0.43</v>
      </c>
      <c r="F309" s="33">
        <v>0.41</v>
      </c>
      <c r="G309" s="33">
        <v>0.45</v>
      </c>
      <c r="H309" s="33">
        <v>0.41</v>
      </c>
      <c r="I309" s="33">
        <v>0.56999999999999995</v>
      </c>
    </row>
    <row r="310" spans="2:9">
      <c r="B310" t="s">
        <v>78</v>
      </c>
      <c r="C310" s="3">
        <v>0</v>
      </c>
      <c r="D310" t="s">
        <v>160</v>
      </c>
      <c r="E310" s="33">
        <v>0.03</v>
      </c>
      <c r="F310" s="33">
        <v>0.06</v>
      </c>
      <c r="G310" s="33">
        <v>0.08</v>
      </c>
      <c r="H310" s="33">
        <v>0.06</v>
      </c>
      <c r="I310" s="33">
        <v>0.03</v>
      </c>
    </row>
    <row r="311" spans="2:9">
      <c r="B311" t="s">
        <v>78</v>
      </c>
      <c r="C311" s="3">
        <v>1</v>
      </c>
      <c r="D311" t="s">
        <v>161</v>
      </c>
      <c r="E311" s="33">
        <v>0.17</v>
      </c>
      <c r="F311" s="33">
        <v>0.14000000000000001</v>
      </c>
      <c r="G311" s="33">
        <v>0.1</v>
      </c>
      <c r="H311" s="33">
        <v>0.12</v>
      </c>
      <c r="I311" s="33">
        <v>0.19</v>
      </c>
    </row>
    <row r="312" spans="2:9">
      <c r="B312" t="s">
        <v>78</v>
      </c>
      <c r="C312" s="3">
        <v>2</v>
      </c>
      <c r="D312" t="s">
        <v>162</v>
      </c>
      <c r="E312" s="33">
        <v>0.19</v>
      </c>
      <c r="F312" s="33">
        <v>0.28999999999999998</v>
      </c>
      <c r="G312" s="33">
        <v>0.38</v>
      </c>
      <c r="H312" s="33">
        <v>19.29</v>
      </c>
      <c r="I312" s="33">
        <v>7.0000000000000007E-2</v>
      </c>
    </row>
    <row r="313" spans="2:9">
      <c r="B313" t="s">
        <v>78</v>
      </c>
      <c r="C313" s="3">
        <v>3</v>
      </c>
      <c r="D313" t="s">
        <v>163</v>
      </c>
      <c r="E313" s="33">
        <v>0.09</v>
      </c>
      <c r="F313" s="33">
        <v>0.09</v>
      </c>
      <c r="G313" s="33">
        <v>0.2</v>
      </c>
      <c r="H313" s="33">
        <v>0.55000000000000004</v>
      </c>
      <c r="I313" s="33">
        <v>0.35</v>
      </c>
    </row>
    <row r="314" spans="2:9">
      <c r="B314" t="s">
        <v>78</v>
      </c>
      <c r="C314" s="3">
        <v>4</v>
      </c>
      <c r="D314" t="s">
        <v>164</v>
      </c>
      <c r="E314" s="33">
        <v>0.14000000000000001</v>
      </c>
      <c r="F314" s="33">
        <v>0.02</v>
      </c>
      <c r="G314" s="33">
        <v>0.03</v>
      </c>
      <c r="H314" s="33">
        <v>7.0000000000000007E-2</v>
      </c>
      <c r="I314" s="33">
        <v>0.02</v>
      </c>
    </row>
    <row r="315" spans="2:9">
      <c r="B315" t="s">
        <v>78</v>
      </c>
      <c r="C315" s="3">
        <v>5</v>
      </c>
      <c r="D315" t="s">
        <v>165</v>
      </c>
      <c r="E315" s="33">
        <v>0.28000000000000003</v>
      </c>
      <c r="F315" s="33">
        <v>0.89</v>
      </c>
      <c r="G315" s="33">
        <v>0.24</v>
      </c>
      <c r="H315" s="33">
        <v>0.4</v>
      </c>
      <c r="I315" s="33">
        <v>0.33</v>
      </c>
    </row>
    <row r="316" spans="2:9">
      <c r="B316" t="s">
        <v>78</v>
      </c>
      <c r="C316" s="3">
        <v>6</v>
      </c>
      <c r="D316" t="s">
        <v>166</v>
      </c>
      <c r="E316" s="33">
        <v>0.02</v>
      </c>
      <c r="F316" s="33">
        <v>0.01</v>
      </c>
      <c r="G316" s="33">
        <v>0.02</v>
      </c>
      <c r="H316" s="33">
        <v>2.1800000000000002</v>
      </c>
      <c r="I316" s="33">
        <v>0.28999999999999998</v>
      </c>
    </row>
    <row r="317" spans="2:9">
      <c r="B317" t="s">
        <v>78</v>
      </c>
      <c r="C317" s="3">
        <v>7</v>
      </c>
      <c r="D317" t="s">
        <v>167</v>
      </c>
      <c r="E317" s="33">
        <v>0.03</v>
      </c>
      <c r="F317" s="33">
        <v>0</v>
      </c>
      <c r="G317" s="33">
        <v>0.01</v>
      </c>
      <c r="H317" s="33">
        <v>0</v>
      </c>
      <c r="I317" s="33">
        <v>0.05</v>
      </c>
    </row>
    <row r="318" spans="2:9">
      <c r="B318" t="s">
        <v>78</v>
      </c>
      <c r="C318" s="3">
        <v>8</v>
      </c>
      <c r="D318" t="s">
        <v>168</v>
      </c>
      <c r="E318" s="33">
        <v>0.04</v>
      </c>
      <c r="F318" s="33">
        <v>0</v>
      </c>
      <c r="G318" s="33">
        <v>0.05</v>
      </c>
      <c r="H318" s="33">
        <v>0.04</v>
      </c>
      <c r="I318" s="33">
        <v>0.13</v>
      </c>
    </row>
    <row r="319" spans="2:9">
      <c r="B319" t="s">
        <v>78</v>
      </c>
      <c r="C319" s="3">
        <v>9</v>
      </c>
      <c r="D319" t="s">
        <v>169</v>
      </c>
      <c r="E319" s="33">
        <v>0.14000000000000001</v>
      </c>
      <c r="F319" s="33">
        <v>0.19</v>
      </c>
      <c r="G319" s="33">
        <v>0.19</v>
      </c>
      <c r="H319" s="33">
        <v>0.12</v>
      </c>
      <c r="I319" s="33">
        <v>0.11</v>
      </c>
    </row>
    <row r="320" spans="2:9">
      <c r="B320" t="s">
        <v>0</v>
      </c>
      <c r="C320" s="3">
        <v>0</v>
      </c>
      <c r="D320" t="s">
        <v>160</v>
      </c>
      <c r="E320" s="33">
        <v>0.32</v>
      </c>
      <c r="F320" s="33">
        <v>0.18</v>
      </c>
      <c r="G320" s="33">
        <v>0.16</v>
      </c>
      <c r="H320" s="33">
        <v>0.5</v>
      </c>
      <c r="I320" s="33">
        <v>0</v>
      </c>
    </row>
    <row r="321" spans="2:9">
      <c r="B321" t="s">
        <v>0</v>
      </c>
      <c r="C321" s="3">
        <v>1</v>
      </c>
      <c r="D321" t="s">
        <v>161</v>
      </c>
      <c r="E321" s="33">
        <v>0.04</v>
      </c>
      <c r="F321" s="33">
        <v>0.03</v>
      </c>
      <c r="G321" s="33">
        <v>0.04</v>
      </c>
      <c r="H321" s="33">
        <v>0</v>
      </c>
      <c r="I321" s="33">
        <v>0</v>
      </c>
    </row>
    <row r="322" spans="2:9">
      <c r="B322" t="s">
        <v>0</v>
      </c>
      <c r="C322" s="3">
        <v>2</v>
      </c>
      <c r="D322" t="s">
        <v>162</v>
      </c>
      <c r="E322" s="33">
        <v>0</v>
      </c>
      <c r="F322" s="33">
        <v>0.38</v>
      </c>
      <c r="G322" s="33">
        <v>0.04</v>
      </c>
      <c r="H322" s="33">
        <v>0.39</v>
      </c>
      <c r="I322" s="33">
        <v>0</v>
      </c>
    </row>
    <row r="323" spans="2:9">
      <c r="B323" t="s">
        <v>0</v>
      </c>
      <c r="C323" s="3">
        <v>3</v>
      </c>
      <c r="D323" t="s">
        <v>163</v>
      </c>
      <c r="E323" s="33">
        <v>0.06</v>
      </c>
      <c r="F323" s="33">
        <v>0.39</v>
      </c>
      <c r="G323" s="33">
        <v>0.25</v>
      </c>
      <c r="H323" s="33">
        <v>0.16</v>
      </c>
      <c r="I323" s="33">
        <v>0.03</v>
      </c>
    </row>
    <row r="324" spans="2:9">
      <c r="B324" t="s">
        <v>0</v>
      </c>
      <c r="C324" s="3">
        <v>4</v>
      </c>
      <c r="D324" t="s">
        <v>164</v>
      </c>
      <c r="E324" s="33">
        <v>0</v>
      </c>
      <c r="F324" s="33">
        <v>1.74</v>
      </c>
      <c r="G324" s="33">
        <v>0</v>
      </c>
      <c r="H324" s="33">
        <v>0</v>
      </c>
      <c r="I324" s="33">
        <v>0.02</v>
      </c>
    </row>
    <row r="325" spans="2:9">
      <c r="B325" t="s">
        <v>0</v>
      </c>
      <c r="C325" s="3">
        <v>5</v>
      </c>
      <c r="D325" t="s">
        <v>165</v>
      </c>
      <c r="E325" s="33">
        <v>0.48</v>
      </c>
      <c r="F325" s="33">
        <v>0.41</v>
      </c>
      <c r="G325" s="33">
        <v>0.11</v>
      </c>
      <c r="H325" s="33">
        <v>0.5</v>
      </c>
      <c r="I325" s="33">
        <v>0.35</v>
      </c>
    </row>
    <row r="326" spans="2:9">
      <c r="B326" t="s">
        <v>0</v>
      </c>
      <c r="C326" s="3">
        <v>6</v>
      </c>
      <c r="D326" t="s">
        <v>166</v>
      </c>
      <c r="E326" s="33">
        <v>1.96</v>
      </c>
      <c r="F326" s="33">
        <v>2.2599999999999998</v>
      </c>
      <c r="G326" s="33">
        <v>0.15</v>
      </c>
      <c r="H326" s="33">
        <v>3.03</v>
      </c>
      <c r="I326" s="33">
        <v>0.6</v>
      </c>
    </row>
    <row r="327" spans="2:9">
      <c r="B327" t="s">
        <v>0</v>
      </c>
      <c r="C327" s="3">
        <v>7</v>
      </c>
      <c r="D327" t="s">
        <v>167</v>
      </c>
      <c r="E327" s="33">
        <v>0</v>
      </c>
      <c r="F327" s="33">
        <v>0</v>
      </c>
      <c r="G327" s="33">
        <v>0</v>
      </c>
      <c r="H327" s="33">
        <v>0</v>
      </c>
      <c r="I327" s="33">
        <v>0</v>
      </c>
    </row>
    <row r="328" spans="2:9">
      <c r="B328" t="s">
        <v>0</v>
      </c>
      <c r="C328" s="3">
        <v>8</v>
      </c>
      <c r="D328" t="s">
        <v>168</v>
      </c>
      <c r="E328" s="33">
        <v>0</v>
      </c>
      <c r="F328" s="33">
        <v>0.05</v>
      </c>
      <c r="G328" s="33">
        <v>0.03</v>
      </c>
      <c r="H328" s="33">
        <v>0.44</v>
      </c>
      <c r="I328" s="33">
        <v>0.53</v>
      </c>
    </row>
    <row r="329" spans="2:9">
      <c r="B329" t="s">
        <v>0</v>
      </c>
      <c r="C329" s="3">
        <v>9</v>
      </c>
      <c r="D329" t="s">
        <v>169</v>
      </c>
      <c r="E329" s="33">
        <v>0.88</v>
      </c>
      <c r="F329" s="33">
        <v>0.02</v>
      </c>
      <c r="G329" s="33">
        <v>0.77</v>
      </c>
      <c r="H329" s="33">
        <v>0.15</v>
      </c>
      <c r="I329" s="33">
        <v>0.01</v>
      </c>
    </row>
    <row r="330" spans="2:9">
      <c r="B330" t="s">
        <v>11</v>
      </c>
      <c r="C330" s="3">
        <v>0</v>
      </c>
      <c r="D330" t="s">
        <v>160</v>
      </c>
      <c r="E330" s="33">
        <v>0.12</v>
      </c>
      <c r="F330" s="33">
        <v>0.01</v>
      </c>
      <c r="G330" s="33">
        <v>0.05</v>
      </c>
      <c r="H330" s="33">
        <v>0.05</v>
      </c>
      <c r="I330" s="33">
        <v>0.13</v>
      </c>
    </row>
    <row r="331" spans="2:9">
      <c r="B331" t="s">
        <v>11</v>
      </c>
      <c r="C331" s="3">
        <v>1</v>
      </c>
      <c r="D331" t="s">
        <v>161</v>
      </c>
      <c r="E331" s="33">
        <v>0.15</v>
      </c>
      <c r="F331" s="33">
        <v>0.26</v>
      </c>
      <c r="G331" s="33">
        <v>0.3</v>
      </c>
      <c r="H331" s="33">
        <v>0.28999999999999998</v>
      </c>
      <c r="I331" s="33">
        <v>0.55000000000000004</v>
      </c>
    </row>
    <row r="332" spans="2:9">
      <c r="B332" t="s">
        <v>11</v>
      </c>
      <c r="C332" s="3">
        <v>2</v>
      </c>
      <c r="D332" t="s">
        <v>162</v>
      </c>
      <c r="E332" s="33">
        <v>0.39</v>
      </c>
      <c r="F332" s="33">
        <v>0.04</v>
      </c>
      <c r="G332" s="33">
        <v>0</v>
      </c>
      <c r="H332" s="33">
        <v>0.28000000000000003</v>
      </c>
      <c r="I332" s="33">
        <v>0.01</v>
      </c>
    </row>
    <row r="333" spans="2:9">
      <c r="B333" t="s">
        <v>11</v>
      </c>
      <c r="C333" s="3">
        <v>3</v>
      </c>
      <c r="D333" t="s">
        <v>163</v>
      </c>
      <c r="E333" s="33">
        <v>0.14000000000000001</v>
      </c>
      <c r="F333" s="33">
        <v>0.36</v>
      </c>
      <c r="G333" s="33">
        <v>0.14000000000000001</v>
      </c>
      <c r="H333" s="33">
        <v>0.33</v>
      </c>
      <c r="I333" s="33">
        <v>0.14000000000000001</v>
      </c>
    </row>
    <row r="334" spans="2:9">
      <c r="B334" t="s">
        <v>11</v>
      </c>
      <c r="C334" s="3">
        <v>4</v>
      </c>
      <c r="D334" t="s">
        <v>164</v>
      </c>
      <c r="E334" s="33">
        <v>7.0000000000000007E-2</v>
      </c>
      <c r="F334" s="33">
        <v>0</v>
      </c>
      <c r="G334" s="33">
        <v>0</v>
      </c>
      <c r="H334" s="33">
        <v>0</v>
      </c>
      <c r="I334" s="33">
        <v>0</v>
      </c>
    </row>
    <row r="335" spans="2:9">
      <c r="B335" t="s">
        <v>11</v>
      </c>
      <c r="C335" s="3">
        <v>5</v>
      </c>
      <c r="D335" t="s">
        <v>165</v>
      </c>
      <c r="E335" s="33">
        <v>0.24</v>
      </c>
      <c r="F335" s="33">
        <v>0.66</v>
      </c>
      <c r="G335" s="33">
        <v>0.12</v>
      </c>
      <c r="H335" s="33">
        <v>0.53</v>
      </c>
      <c r="I335" s="33">
        <v>0.2</v>
      </c>
    </row>
    <row r="336" spans="2:9">
      <c r="B336" t="s">
        <v>11</v>
      </c>
      <c r="C336" s="3">
        <v>6</v>
      </c>
      <c r="D336" t="s">
        <v>166</v>
      </c>
      <c r="E336" s="33">
        <v>0</v>
      </c>
      <c r="F336" s="33">
        <v>0.18</v>
      </c>
      <c r="G336" s="33">
        <v>1.35</v>
      </c>
      <c r="H336" s="33">
        <v>0.18</v>
      </c>
      <c r="I336" s="33">
        <v>7.0000000000000007E-2</v>
      </c>
    </row>
    <row r="337" spans="2:9">
      <c r="B337" t="s">
        <v>11</v>
      </c>
      <c r="C337" s="3">
        <v>7</v>
      </c>
      <c r="D337" t="s">
        <v>167</v>
      </c>
      <c r="E337" s="33">
        <v>0</v>
      </c>
      <c r="F337" s="33">
        <v>0</v>
      </c>
      <c r="G337" s="33">
        <v>0</v>
      </c>
      <c r="H337" s="33">
        <v>0</v>
      </c>
      <c r="I337" s="33">
        <v>0</v>
      </c>
    </row>
    <row r="338" spans="2:9">
      <c r="B338" t="s">
        <v>11</v>
      </c>
      <c r="C338" s="3">
        <v>8</v>
      </c>
      <c r="D338" t="s">
        <v>168</v>
      </c>
      <c r="E338" s="33">
        <v>0.13</v>
      </c>
      <c r="F338" s="33">
        <v>0.04</v>
      </c>
      <c r="G338" s="33">
        <v>0.06</v>
      </c>
      <c r="H338" s="33">
        <v>0</v>
      </c>
      <c r="I338" s="33">
        <v>0</v>
      </c>
    </row>
    <row r="339" spans="2:9">
      <c r="B339" t="s">
        <v>11</v>
      </c>
      <c r="C339" s="3">
        <v>9</v>
      </c>
      <c r="D339" t="s">
        <v>169</v>
      </c>
      <c r="E339" s="33">
        <v>0.56000000000000005</v>
      </c>
      <c r="F339" s="33">
        <v>7.0000000000000007E-2</v>
      </c>
      <c r="G339" s="33">
        <v>0.16</v>
      </c>
      <c r="H339" s="33">
        <v>0.13</v>
      </c>
      <c r="I339" s="33">
        <v>0.31</v>
      </c>
    </row>
    <row r="340" spans="2:9">
      <c r="B340" t="s">
        <v>32</v>
      </c>
      <c r="C340" s="3">
        <v>0</v>
      </c>
      <c r="D340" t="s">
        <v>160</v>
      </c>
      <c r="E340" s="33">
        <v>0.03</v>
      </c>
      <c r="F340" s="33">
        <v>0.01</v>
      </c>
      <c r="G340" s="33">
        <v>0.01</v>
      </c>
      <c r="H340" s="33">
        <v>0.03</v>
      </c>
      <c r="I340" s="33">
        <v>0.02</v>
      </c>
    </row>
    <row r="341" spans="2:9">
      <c r="B341" t="s">
        <v>32</v>
      </c>
      <c r="C341" s="3">
        <v>1</v>
      </c>
      <c r="D341" t="s">
        <v>161</v>
      </c>
      <c r="E341" s="33">
        <v>0.11</v>
      </c>
      <c r="F341" s="33">
        <v>0.06</v>
      </c>
      <c r="G341" s="33">
        <v>0.12</v>
      </c>
      <c r="H341" s="33">
        <v>0.13</v>
      </c>
      <c r="I341" s="33">
        <v>0.1</v>
      </c>
    </row>
    <row r="342" spans="2:9">
      <c r="B342" t="s">
        <v>32</v>
      </c>
      <c r="C342" s="3">
        <v>2</v>
      </c>
      <c r="D342" t="s">
        <v>162</v>
      </c>
      <c r="E342" s="33">
        <v>0</v>
      </c>
      <c r="F342" s="33">
        <v>0</v>
      </c>
      <c r="G342" s="33">
        <v>0</v>
      </c>
      <c r="H342" s="33">
        <v>0.01</v>
      </c>
      <c r="I342" s="33">
        <v>0</v>
      </c>
    </row>
    <row r="343" spans="2:9">
      <c r="B343" t="s">
        <v>32</v>
      </c>
      <c r="C343" s="3">
        <v>3</v>
      </c>
      <c r="D343" t="s">
        <v>163</v>
      </c>
      <c r="E343" s="33">
        <v>0.41</v>
      </c>
      <c r="F343" s="33">
        <v>0.04</v>
      </c>
      <c r="G343" s="33">
        <v>0.13</v>
      </c>
      <c r="H343" s="33">
        <v>0.08</v>
      </c>
      <c r="I343" s="33">
        <v>0.02</v>
      </c>
    </row>
    <row r="344" spans="2:9">
      <c r="B344" t="s">
        <v>32</v>
      </c>
      <c r="C344" s="3">
        <v>4</v>
      </c>
      <c r="D344" t="s">
        <v>164</v>
      </c>
      <c r="E344" s="33">
        <v>0</v>
      </c>
      <c r="F344" s="33">
        <v>0.01</v>
      </c>
      <c r="G344" s="33">
        <v>0.04</v>
      </c>
      <c r="H344" s="33">
        <v>0.02</v>
      </c>
      <c r="I344" s="33">
        <v>0.06</v>
      </c>
    </row>
    <row r="345" spans="2:9">
      <c r="B345" t="s">
        <v>32</v>
      </c>
      <c r="C345" s="3">
        <v>5</v>
      </c>
      <c r="D345" t="s">
        <v>165</v>
      </c>
      <c r="E345" s="33">
        <v>0.19</v>
      </c>
      <c r="F345" s="33">
        <v>0.27</v>
      </c>
      <c r="G345" s="33">
        <v>0.41</v>
      </c>
      <c r="H345" s="33">
        <v>0.26</v>
      </c>
      <c r="I345" s="33">
        <v>0.2</v>
      </c>
    </row>
    <row r="346" spans="2:9">
      <c r="B346" t="s">
        <v>32</v>
      </c>
      <c r="C346" s="3">
        <v>6</v>
      </c>
      <c r="D346" t="s">
        <v>166</v>
      </c>
      <c r="E346" s="33">
        <v>0.34</v>
      </c>
      <c r="F346" s="33">
        <v>0.18</v>
      </c>
      <c r="G346" s="33">
        <v>0.17</v>
      </c>
      <c r="H346" s="33">
        <v>0.73</v>
      </c>
      <c r="I346" s="33">
        <v>0.18</v>
      </c>
    </row>
    <row r="347" spans="2:9">
      <c r="B347" t="s">
        <v>32</v>
      </c>
      <c r="C347" s="3">
        <v>7</v>
      </c>
      <c r="D347" t="s">
        <v>167</v>
      </c>
      <c r="E347" s="33">
        <v>0</v>
      </c>
      <c r="F347" s="33">
        <v>0</v>
      </c>
      <c r="G347" s="33">
        <v>0</v>
      </c>
      <c r="H347" s="33">
        <v>0.03</v>
      </c>
      <c r="I347" s="33">
        <v>0</v>
      </c>
    </row>
    <row r="348" spans="2:9">
      <c r="B348" t="s">
        <v>32</v>
      </c>
      <c r="C348" s="3">
        <v>8</v>
      </c>
      <c r="D348" t="s">
        <v>168</v>
      </c>
      <c r="E348" s="33">
        <v>0</v>
      </c>
      <c r="F348" s="33">
        <v>0</v>
      </c>
      <c r="G348" s="33">
        <v>0</v>
      </c>
      <c r="H348" s="33">
        <v>0</v>
      </c>
      <c r="I348" s="33">
        <v>0.01</v>
      </c>
    </row>
    <row r="349" spans="2:9">
      <c r="B349" t="s">
        <v>32</v>
      </c>
      <c r="C349" s="3">
        <v>9</v>
      </c>
      <c r="D349" t="s">
        <v>169</v>
      </c>
      <c r="E349" s="33">
        <v>0.14000000000000001</v>
      </c>
      <c r="F349" s="33">
        <v>0.12</v>
      </c>
      <c r="G349" s="33">
        <v>0.3</v>
      </c>
      <c r="H349" s="33">
        <v>0.41</v>
      </c>
      <c r="I349" s="33">
        <v>0.32</v>
      </c>
    </row>
    <row r="350" spans="2:9">
      <c r="B350" t="s">
        <v>71</v>
      </c>
      <c r="C350" s="3">
        <v>0</v>
      </c>
      <c r="D350" t="s">
        <v>160</v>
      </c>
      <c r="E350" s="33">
        <v>0</v>
      </c>
      <c r="F350" s="33">
        <v>0</v>
      </c>
      <c r="G350" s="33">
        <v>0.09</v>
      </c>
      <c r="H350" s="33">
        <v>0.01</v>
      </c>
      <c r="I350" s="33">
        <v>0.06</v>
      </c>
    </row>
    <row r="351" spans="2:9">
      <c r="B351" t="s">
        <v>71</v>
      </c>
      <c r="C351" s="3">
        <v>1</v>
      </c>
      <c r="D351" t="s">
        <v>161</v>
      </c>
      <c r="E351" s="33">
        <v>0.08</v>
      </c>
      <c r="F351" s="33">
        <v>0.02</v>
      </c>
      <c r="G351" s="33">
        <v>0.11</v>
      </c>
      <c r="H351" s="33">
        <v>0.18</v>
      </c>
      <c r="I351" s="33">
        <v>0.13</v>
      </c>
    </row>
    <row r="352" spans="2:9">
      <c r="B352" t="s">
        <v>71</v>
      </c>
      <c r="C352" s="3">
        <v>2</v>
      </c>
      <c r="D352" t="s">
        <v>162</v>
      </c>
      <c r="E352" s="33">
        <v>0.13</v>
      </c>
      <c r="F352" s="33">
        <v>1.9</v>
      </c>
      <c r="G352" s="33">
        <v>2.63</v>
      </c>
      <c r="H352" s="33">
        <v>0.21</v>
      </c>
      <c r="I352" s="33">
        <v>0.13</v>
      </c>
    </row>
    <row r="353" spans="2:9">
      <c r="B353" t="s">
        <v>71</v>
      </c>
      <c r="C353" s="3">
        <v>3</v>
      </c>
      <c r="D353" t="s">
        <v>163</v>
      </c>
      <c r="E353" s="33">
        <v>0</v>
      </c>
      <c r="F353" s="33">
        <v>0.01</v>
      </c>
      <c r="G353" s="33">
        <v>0</v>
      </c>
      <c r="H353" s="33">
        <v>0</v>
      </c>
      <c r="I353" s="33">
        <v>0</v>
      </c>
    </row>
    <row r="354" spans="2:9">
      <c r="B354" t="s">
        <v>71</v>
      </c>
      <c r="C354" s="3">
        <v>4</v>
      </c>
      <c r="D354" t="s">
        <v>164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</row>
    <row r="355" spans="2:9">
      <c r="B355" t="s">
        <v>71</v>
      </c>
      <c r="C355" s="3">
        <v>5</v>
      </c>
      <c r="D355" t="s">
        <v>165</v>
      </c>
      <c r="E355" s="33">
        <v>0.89</v>
      </c>
      <c r="F355" s="33">
        <v>4.38</v>
      </c>
      <c r="G355" s="33">
        <v>0.14000000000000001</v>
      </c>
      <c r="H355" s="33">
        <v>0.01</v>
      </c>
      <c r="I355" s="33">
        <v>0</v>
      </c>
    </row>
    <row r="356" spans="2:9">
      <c r="B356" t="s">
        <v>71</v>
      </c>
      <c r="C356" s="3">
        <v>6</v>
      </c>
      <c r="D356" t="s">
        <v>166</v>
      </c>
      <c r="E356" s="33">
        <v>0</v>
      </c>
      <c r="F356" s="33">
        <v>0</v>
      </c>
      <c r="G356" s="33">
        <v>0</v>
      </c>
      <c r="H356" s="33">
        <v>0.11</v>
      </c>
      <c r="I356" s="33">
        <v>0.01</v>
      </c>
    </row>
    <row r="357" spans="2:9">
      <c r="B357" t="s">
        <v>71</v>
      </c>
      <c r="C357" s="3">
        <v>7</v>
      </c>
      <c r="D357" t="s">
        <v>167</v>
      </c>
      <c r="E357" s="33">
        <v>0</v>
      </c>
      <c r="F357" s="33">
        <v>0</v>
      </c>
      <c r="G357" s="33">
        <v>0</v>
      </c>
      <c r="H357" s="33">
        <v>0.01</v>
      </c>
      <c r="I357" s="33">
        <v>0</v>
      </c>
    </row>
    <row r="358" spans="2:9">
      <c r="B358" t="s">
        <v>71</v>
      </c>
      <c r="C358" s="3">
        <v>8</v>
      </c>
      <c r="D358" t="s">
        <v>168</v>
      </c>
      <c r="E358" s="33">
        <v>0.01</v>
      </c>
      <c r="F358" s="33">
        <v>0</v>
      </c>
      <c r="G358" s="33">
        <v>0</v>
      </c>
      <c r="H358" s="33">
        <v>0</v>
      </c>
      <c r="I358" s="33">
        <v>0.06</v>
      </c>
    </row>
    <row r="359" spans="2:9">
      <c r="B359" t="s">
        <v>71</v>
      </c>
      <c r="C359" s="3">
        <v>9</v>
      </c>
      <c r="D359" t="s">
        <v>169</v>
      </c>
      <c r="E359" s="33">
        <v>0.01</v>
      </c>
      <c r="F359" s="33">
        <v>0.25</v>
      </c>
      <c r="G359" s="33">
        <v>0.42</v>
      </c>
      <c r="H359" s="33">
        <v>0.01</v>
      </c>
      <c r="I359" s="33">
        <v>0.05</v>
      </c>
    </row>
    <row r="360" spans="2:9">
      <c r="B360" t="s">
        <v>5</v>
      </c>
      <c r="C360" s="3">
        <v>0</v>
      </c>
      <c r="D360" t="s">
        <v>160</v>
      </c>
      <c r="E360" s="33">
        <v>0.04</v>
      </c>
      <c r="F360" s="33">
        <v>0.15</v>
      </c>
      <c r="G360" s="33">
        <v>0.14000000000000001</v>
      </c>
      <c r="H360" s="33">
        <v>0.06</v>
      </c>
      <c r="I360" s="33">
        <v>0.04</v>
      </c>
    </row>
    <row r="361" spans="2:9">
      <c r="B361" t="s">
        <v>5</v>
      </c>
      <c r="C361" s="3">
        <v>1</v>
      </c>
      <c r="D361" t="s">
        <v>161</v>
      </c>
      <c r="E361" s="33">
        <v>0</v>
      </c>
      <c r="F361" s="33">
        <v>0.02</v>
      </c>
      <c r="G361" s="33">
        <v>0.26</v>
      </c>
      <c r="H361" s="33">
        <v>0.16</v>
      </c>
      <c r="I361" s="33">
        <v>0.14000000000000001</v>
      </c>
    </row>
    <row r="362" spans="2:9">
      <c r="B362" t="s">
        <v>5</v>
      </c>
      <c r="C362" s="3">
        <v>2</v>
      </c>
      <c r="D362" t="s">
        <v>162</v>
      </c>
      <c r="E362" s="33">
        <v>6.4</v>
      </c>
      <c r="F362" s="33">
        <v>5.61</v>
      </c>
      <c r="G362" s="33">
        <v>6.38</v>
      </c>
      <c r="H362" s="33">
        <v>6.53</v>
      </c>
      <c r="I362" s="33">
        <v>19.96</v>
      </c>
    </row>
    <row r="363" spans="2:9">
      <c r="B363" t="s">
        <v>5</v>
      </c>
      <c r="C363" s="3">
        <v>3</v>
      </c>
      <c r="D363" t="s">
        <v>163</v>
      </c>
      <c r="E363" s="33">
        <v>0.49</v>
      </c>
      <c r="F363" s="33">
        <v>0.17</v>
      </c>
      <c r="G363" s="33">
        <v>0.23</v>
      </c>
      <c r="H363" s="33">
        <v>0.13</v>
      </c>
      <c r="I363" s="33">
        <v>0.84</v>
      </c>
    </row>
    <row r="364" spans="2:9">
      <c r="B364" t="s">
        <v>5</v>
      </c>
      <c r="C364" s="3">
        <v>4</v>
      </c>
      <c r="D364" t="s">
        <v>164</v>
      </c>
      <c r="E364" s="33">
        <v>0</v>
      </c>
      <c r="F364" s="33">
        <v>0.08</v>
      </c>
      <c r="G364" s="33">
        <v>0</v>
      </c>
      <c r="H364" s="33">
        <v>0</v>
      </c>
      <c r="I364" s="33">
        <v>0.04</v>
      </c>
    </row>
    <row r="365" spans="2:9">
      <c r="B365" t="s">
        <v>5</v>
      </c>
      <c r="C365" s="3">
        <v>5</v>
      </c>
      <c r="D365" t="s">
        <v>165</v>
      </c>
      <c r="E365" s="33">
        <v>0.27</v>
      </c>
      <c r="F365" s="33">
        <v>0.16</v>
      </c>
      <c r="G365" s="33">
        <v>0.15</v>
      </c>
      <c r="H365" s="33">
        <v>0.27</v>
      </c>
      <c r="I365" s="33">
        <v>0.03</v>
      </c>
    </row>
    <row r="366" spans="2:9">
      <c r="B366" t="s">
        <v>5</v>
      </c>
      <c r="C366" s="3">
        <v>6</v>
      </c>
      <c r="D366" t="s">
        <v>166</v>
      </c>
      <c r="E366" s="33">
        <v>1.18</v>
      </c>
      <c r="F366" s="33">
        <v>5.13</v>
      </c>
      <c r="G366" s="33">
        <v>0.44</v>
      </c>
      <c r="H366" s="33">
        <v>1.91</v>
      </c>
      <c r="I366" s="33">
        <v>1.96</v>
      </c>
    </row>
    <row r="367" spans="2:9">
      <c r="B367" t="s">
        <v>5</v>
      </c>
      <c r="C367" s="3">
        <v>7</v>
      </c>
      <c r="D367" t="s">
        <v>167</v>
      </c>
      <c r="E367" s="33">
        <v>0</v>
      </c>
      <c r="F367" s="33">
        <v>0</v>
      </c>
      <c r="G367" s="33">
        <v>0</v>
      </c>
      <c r="H367" s="33">
        <v>0</v>
      </c>
      <c r="I367" s="33">
        <v>0</v>
      </c>
    </row>
    <row r="368" spans="2:9">
      <c r="B368" t="s">
        <v>5</v>
      </c>
      <c r="C368" s="3">
        <v>8</v>
      </c>
      <c r="D368" t="s">
        <v>168</v>
      </c>
      <c r="E368" s="33">
        <v>0</v>
      </c>
      <c r="F368" s="33">
        <v>0.06</v>
      </c>
      <c r="G368" s="33">
        <v>0.01</v>
      </c>
      <c r="H368" s="33">
        <v>0.08</v>
      </c>
      <c r="I368" s="33">
        <v>0.01</v>
      </c>
    </row>
    <row r="369" spans="2:9">
      <c r="B369" t="s">
        <v>5</v>
      </c>
      <c r="C369" s="3">
        <v>9</v>
      </c>
      <c r="D369" t="s">
        <v>169</v>
      </c>
      <c r="E369" s="33">
        <v>0.65</v>
      </c>
      <c r="F369" s="33">
        <v>0.02</v>
      </c>
      <c r="G369" s="33">
        <v>0.06</v>
      </c>
      <c r="H369" s="33">
        <v>0.24</v>
      </c>
      <c r="I369" s="33">
        <v>0.01</v>
      </c>
    </row>
    <row r="370" spans="2:9">
      <c r="B370" t="s">
        <v>16</v>
      </c>
      <c r="C370" s="3">
        <v>0</v>
      </c>
      <c r="D370" t="s">
        <v>160</v>
      </c>
      <c r="E370" s="33">
        <v>0.03</v>
      </c>
      <c r="F370" s="33">
        <v>0.01</v>
      </c>
      <c r="G370" s="33">
        <v>0.02</v>
      </c>
      <c r="H370" s="33">
        <v>0.03</v>
      </c>
      <c r="I370" s="33">
        <v>0.03</v>
      </c>
    </row>
    <row r="371" spans="2:9">
      <c r="B371" t="s">
        <v>16</v>
      </c>
      <c r="C371" s="3">
        <v>1</v>
      </c>
      <c r="D371" t="s">
        <v>161</v>
      </c>
      <c r="E371" s="33">
        <v>0.18</v>
      </c>
      <c r="F371" s="33">
        <v>0.19</v>
      </c>
      <c r="G371" s="33">
        <v>0.12</v>
      </c>
      <c r="H371" s="33">
        <v>0.28999999999999998</v>
      </c>
      <c r="I371" s="33">
        <v>0.26</v>
      </c>
    </row>
    <row r="372" spans="2:9">
      <c r="B372" t="s">
        <v>16</v>
      </c>
      <c r="C372" s="3">
        <v>2</v>
      </c>
      <c r="D372" t="s">
        <v>162</v>
      </c>
      <c r="E372" s="33">
        <v>0.02</v>
      </c>
      <c r="F372" s="33">
        <v>0.09</v>
      </c>
      <c r="G372" s="33">
        <v>0.23</v>
      </c>
      <c r="H372" s="33">
        <v>0.08</v>
      </c>
      <c r="I372" s="33">
        <v>0.11</v>
      </c>
    </row>
    <row r="373" spans="2:9">
      <c r="B373" t="s">
        <v>16</v>
      </c>
      <c r="C373" s="3">
        <v>3</v>
      </c>
      <c r="D373" t="s">
        <v>163</v>
      </c>
      <c r="E373" s="33">
        <v>0.16</v>
      </c>
      <c r="F373" s="33">
        <v>0.11</v>
      </c>
      <c r="G373" s="33">
        <v>0.32</v>
      </c>
      <c r="H373" s="33">
        <v>0.15</v>
      </c>
      <c r="I373" s="33">
        <v>0.21</v>
      </c>
    </row>
    <row r="374" spans="2:9">
      <c r="B374" t="s">
        <v>16</v>
      </c>
      <c r="C374" s="3">
        <v>4</v>
      </c>
      <c r="D374" t="s">
        <v>164</v>
      </c>
      <c r="E374" s="33">
        <v>0.02</v>
      </c>
      <c r="F374" s="33">
        <v>0.02</v>
      </c>
      <c r="G374" s="33">
        <v>0.18</v>
      </c>
      <c r="H374" s="33">
        <v>0.05</v>
      </c>
      <c r="I374" s="33">
        <v>0.03</v>
      </c>
    </row>
    <row r="375" spans="2:9">
      <c r="B375" t="s">
        <v>16</v>
      </c>
      <c r="C375" s="3">
        <v>5</v>
      </c>
      <c r="D375" t="s">
        <v>165</v>
      </c>
      <c r="E375" s="33">
        <v>0.13</v>
      </c>
      <c r="F375" s="33">
        <v>0.23</v>
      </c>
      <c r="G375" s="33">
        <v>0.28999999999999998</v>
      </c>
      <c r="H375" s="33">
        <v>0.3</v>
      </c>
      <c r="I375" s="33">
        <v>0.21</v>
      </c>
    </row>
    <row r="376" spans="2:9">
      <c r="B376" t="s">
        <v>16</v>
      </c>
      <c r="C376" s="3">
        <v>6</v>
      </c>
      <c r="D376" t="s">
        <v>166</v>
      </c>
      <c r="E376" s="33">
        <v>0.25</v>
      </c>
      <c r="F376" s="33">
        <v>0.06</v>
      </c>
      <c r="G376" s="33">
        <v>0.08</v>
      </c>
      <c r="H376" s="33">
        <v>0.47</v>
      </c>
      <c r="I376" s="33">
        <v>0.28000000000000003</v>
      </c>
    </row>
    <row r="377" spans="2:9">
      <c r="B377" t="s">
        <v>16</v>
      </c>
      <c r="C377" s="3">
        <v>7</v>
      </c>
      <c r="D377" t="s">
        <v>167</v>
      </c>
      <c r="E377" s="33">
        <v>0.03</v>
      </c>
      <c r="F377" s="33">
        <v>0.01</v>
      </c>
      <c r="G377" s="33">
        <v>0</v>
      </c>
      <c r="H377" s="33">
        <v>0</v>
      </c>
      <c r="I377" s="33">
        <v>0</v>
      </c>
    </row>
    <row r="378" spans="2:9">
      <c r="B378" t="s">
        <v>16</v>
      </c>
      <c r="C378" s="3">
        <v>8</v>
      </c>
      <c r="D378" t="s">
        <v>168</v>
      </c>
      <c r="E378" s="33">
        <v>0</v>
      </c>
      <c r="F378" s="33">
        <v>0.01</v>
      </c>
      <c r="G378" s="33">
        <v>0.01</v>
      </c>
      <c r="H378" s="33">
        <v>0</v>
      </c>
      <c r="I378" s="33">
        <v>0.05</v>
      </c>
    </row>
    <row r="379" spans="2:9">
      <c r="B379" t="s">
        <v>16</v>
      </c>
      <c r="C379" s="3">
        <v>9</v>
      </c>
      <c r="D379" t="s">
        <v>169</v>
      </c>
      <c r="E379" s="33">
        <v>0.19</v>
      </c>
      <c r="F379" s="33">
        <v>0.22</v>
      </c>
      <c r="G379" s="33">
        <v>0.12</v>
      </c>
      <c r="H379" s="33">
        <v>0.08</v>
      </c>
      <c r="I379" s="33">
        <v>0.25</v>
      </c>
    </row>
    <row r="380" spans="2:9">
      <c r="B380" t="s">
        <v>30</v>
      </c>
      <c r="C380" s="3">
        <v>0</v>
      </c>
      <c r="D380" t="s">
        <v>160</v>
      </c>
      <c r="E380" s="33">
        <v>0.03</v>
      </c>
      <c r="F380" s="33">
        <v>0.04</v>
      </c>
      <c r="G380" s="33">
        <v>0.01</v>
      </c>
      <c r="H380" s="33">
        <v>0.01</v>
      </c>
      <c r="I380" s="33">
        <v>0.01</v>
      </c>
    </row>
    <row r="381" spans="2:9">
      <c r="B381" t="s">
        <v>30</v>
      </c>
      <c r="C381" s="3">
        <v>1</v>
      </c>
      <c r="D381" t="s">
        <v>161</v>
      </c>
      <c r="E381" s="33">
        <v>0.04</v>
      </c>
      <c r="F381" s="33">
        <v>0.02</v>
      </c>
      <c r="G381" s="33">
        <v>0.05</v>
      </c>
      <c r="H381" s="33">
        <v>0.02</v>
      </c>
      <c r="I381" s="33">
        <v>0.03</v>
      </c>
    </row>
    <row r="382" spans="2:9">
      <c r="B382" t="s">
        <v>30</v>
      </c>
      <c r="C382" s="3">
        <v>2</v>
      </c>
      <c r="D382" t="s">
        <v>162</v>
      </c>
      <c r="E382" s="33">
        <v>0</v>
      </c>
      <c r="F382" s="33">
        <v>7.0000000000000007E-2</v>
      </c>
      <c r="G382" s="33">
        <v>0.05</v>
      </c>
      <c r="H382" s="33">
        <v>0.53</v>
      </c>
      <c r="I382" s="33">
        <v>0.46</v>
      </c>
    </row>
    <row r="383" spans="2:9">
      <c r="B383" t="s">
        <v>30</v>
      </c>
      <c r="C383" s="3">
        <v>3</v>
      </c>
      <c r="D383" t="s">
        <v>163</v>
      </c>
      <c r="E383" s="33">
        <v>0.01</v>
      </c>
      <c r="F383" s="33">
        <v>7.0000000000000007E-2</v>
      </c>
      <c r="G383" s="33">
        <v>0.02</v>
      </c>
      <c r="H383" s="33">
        <v>0.02</v>
      </c>
      <c r="I383" s="33">
        <v>0.06</v>
      </c>
    </row>
    <row r="384" spans="2:9">
      <c r="B384" t="s">
        <v>30</v>
      </c>
      <c r="C384" s="3">
        <v>4</v>
      </c>
      <c r="D384" t="s">
        <v>164</v>
      </c>
      <c r="E384" s="33">
        <v>0.01</v>
      </c>
      <c r="F384" s="33">
        <v>0</v>
      </c>
      <c r="G384" s="33">
        <v>0</v>
      </c>
      <c r="H384" s="33">
        <v>0</v>
      </c>
      <c r="I384" s="33">
        <v>0</v>
      </c>
    </row>
    <row r="385" spans="2:9">
      <c r="B385" t="s">
        <v>30</v>
      </c>
      <c r="C385" s="3">
        <v>5</v>
      </c>
      <c r="D385" t="s">
        <v>165</v>
      </c>
      <c r="E385" s="33">
        <v>0.23</v>
      </c>
      <c r="F385" s="33">
        <v>0.67</v>
      </c>
      <c r="G385" s="33">
        <v>0.04</v>
      </c>
      <c r="H385" s="33">
        <v>0.3</v>
      </c>
      <c r="I385" s="33">
        <v>0.39</v>
      </c>
    </row>
    <row r="386" spans="2:9">
      <c r="B386" t="s">
        <v>30</v>
      </c>
      <c r="C386" s="3">
        <v>6</v>
      </c>
      <c r="D386" t="s">
        <v>166</v>
      </c>
      <c r="E386" s="33">
        <v>0.37</v>
      </c>
      <c r="F386" s="33">
        <v>0.08</v>
      </c>
      <c r="G386" s="33">
        <v>0.1</v>
      </c>
      <c r="H386" s="33">
        <v>1.87</v>
      </c>
      <c r="I386" s="33">
        <v>7.0000000000000007E-2</v>
      </c>
    </row>
    <row r="387" spans="2:9">
      <c r="B387" t="s">
        <v>30</v>
      </c>
      <c r="C387" s="3">
        <v>7</v>
      </c>
      <c r="D387" t="s">
        <v>167</v>
      </c>
      <c r="E387" s="33">
        <v>0.03</v>
      </c>
      <c r="F387" s="33">
        <v>0</v>
      </c>
      <c r="G387" s="33">
        <v>0</v>
      </c>
      <c r="H387" s="33">
        <v>0.01</v>
      </c>
      <c r="I387" s="33">
        <v>0.02</v>
      </c>
    </row>
    <row r="388" spans="2:9">
      <c r="B388" t="s">
        <v>30</v>
      </c>
      <c r="C388" s="3">
        <v>8</v>
      </c>
      <c r="D388" t="s">
        <v>168</v>
      </c>
      <c r="E388" s="33">
        <v>0</v>
      </c>
      <c r="F388" s="33">
        <v>0.01</v>
      </c>
      <c r="G388" s="33">
        <v>0</v>
      </c>
      <c r="H388" s="33">
        <v>0.01</v>
      </c>
      <c r="I388" s="33">
        <v>0</v>
      </c>
    </row>
    <row r="389" spans="2:9">
      <c r="B389" t="s">
        <v>30</v>
      </c>
      <c r="C389" s="3">
        <v>9</v>
      </c>
      <c r="D389" t="s">
        <v>169</v>
      </c>
      <c r="E389" s="33">
        <v>0.05</v>
      </c>
      <c r="F389" s="33">
        <v>0.63</v>
      </c>
      <c r="G389" s="33">
        <v>0.12</v>
      </c>
      <c r="H389" s="33">
        <v>0.23</v>
      </c>
      <c r="I389" s="33">
        <v>0.04</v>
      </c>
    </row>
    <row r="390" spans="2:9">
      <c r="B390" t="s">
        <v>35</v>
      </c>
      <c r="C390" s="3">
        <v>0</v>
      </c>
      <c r="D390" t="s">
        <v>160</v>
      </c>
      <c r="E390" s="33">
        <v>0</v>
      </c>
      <c r="F390" s="33">
        <v>0.01</v>
      </c>
      <c r="G390" s="33">
        <v>0.03</v>
      </c>
      <c r="H390" s="33">
        <v>0.21</v>
      </c>
      <c r="I390" s="33">
        <v>0.03</v>
      </c>
    </row>
    <row r="391" spans="2:9">
      <c r="B391" t="s">
        <v>35</v>
      </c>
      <c r="C391" s="3">
        <v>1</v>
      </c>
      <c r="D391" t="s">
        <v>161</v>
      </c>
      <c r="E391" s="33">
        <v>0.02</v>
      </c>
      <c r="F391" s="33">
        <v>0.37</v>
      </c>
      <c r="G391" s="33">
        <v>0.28000000000000003</v>
      </c>
      <c r="H391" s="33">
        <v>0.02</v>
      </c>
      <c r="I391" s="33">
        <v>0.03</v>
      </c>
    </row>
    <row r="392" spans="2:9">
      <c r="B392" t="s">
        <v>35</v>
      </c>
      <c r="C392" s="3">
        <v>2</v>
      </c>
      <c r="D392" t="s">
        <v>162</v>
      </c>
      <c r="E392" s="33">
        <v>0.31</v>
      </c>
      <c r="F392" s="33">
        <v>0.71</v>
      </c>
      <c r="G392" s="33">
        <v>0.61</v>
      </c>
      <c r="H392" s="33">
        <v>0.76</v>
      </c>
      <c r="I392" s="33">
        <v>0.06</v>
      </c>
    </row>
    <row r="393" spans="2:9">
      <c r="B393" t="s">
        <v>35</v>
      </c>
      <c r="C393" s="3">
        <v>3</v>
      </c>
      <c r="D393" t="s">
        <v>163</v>
      </c>
      <c r="E393" s="33">
        <v>0.13</v>
      </c>
      <c r="F393" s="33">
        <v>0.02</v>
      </c>
      <c r="G393" s="33">
        <v>0</v>
      </c>
      <c r="H393" s="33">
        <v>0.16</v>
      </c>
      <c r="I393" s="33">
        <v>0.02</v>
      </c>
    </row>
    <row r="394" spans="2:9">
      <c r="B394" t="s">
        <v>35</v>
      </c>
      <c r="C394" s="3">
        <v>4</v>
      </c>
      <c r="D394" t="s">
        <v>164</v>
      </c>
      <c r="E394" s="33">
        <v>0</v>
      </c>
      <c r="F394" s="33">
        <v>0.01</v>
      </c>
      <c r="G394" s="33">
        <v>0.12</v>
      </c>
      <c r="H394" s="33">
        <v>0.01</v>
      </c>
      <c r="I394" s="33">
        <v>0</v>
      </c>
    </row>
    <row r="395" spans="2:9">
      <c r="B395" t="s">
        <v>35</v>
      </c>
      <c r="C395" s="3">
        <v>5</v>
      </c>
      <c r="D395" t="s">
        <v>165</v>
      </c>
      <c r="E395" s="33">
        <v>0.17</v>
      </c>
      <c r="F395" s="33">
        <v>0.32</v>
      </c>
      <c r="G395" s="33">
        <v>0.17</v>
      </c>
      <c r="H395" s="33">
        <v>0.08</v>
      </c>
      <c r="I395" s="33">
        <v>0.15</v>
      </c>
    </row>
    <row r="396" spans="2:9">
      <c r="B396" t="s">
        <v>35</v>
      </c>
      <c r="C396" s="3">
        <v>6</v>
      </c>
      <c r="D396" t="s">
        <v>166</v>
      </c>
      <c r="E396" s="33">
        <v>0.3</v>
      </c>
      <c r="F396" s="33">
        <v>0</v>
      </c>
      <c r="G396" s="33">
        <v>0.16</v>
      </c>
      <c r="H396" s="33">
        <v>0.09</v>
      </c>
      <c r="I396" s="33">
        <v>0.2</v>
      </c>
    </row>
    <row r="397" spans="2:9">
      <c r="B397" t="s">
        <v>35</v>
      </c>
      <c r="C397" s="3">
        <v>7</v>
      </c>
      <c r="D397" t="s">
        <v>167</v>
      </c>
      <c r="E397" s="33">
        <v>0</v>
      </c>
      <c r="F397" s="33">
        <v>0</v>
      </c>
      <c r="G397" s="33">
        <v>0</v>
      </c>
      <c r="H397" s="33">
        <v>0</v>
      </c>
      <c r="I397" s="33">
        <v>0</v>
      </c>
    </row>
    <row r="398" spans="2:9">
      <c r="B398" t="s">
        <v>35</v>
      </c>
      <c r="C398" s="3">
        <v>8</v>
      </c>
      <c r="D398" t="s">
        <v>168</v>
      </c>
      <c r="E398" s="33">
        <v>0.01</v>
      </c>
      <c r="F398" s="33">
        <v>0</v>
      </c>
      <c r="G398" s="33">
        <v>0</v>
      </c>
      <c r="H398" s="33">
        <v>0.06</v>
      </c>
      <c r="I398" s="33">
        <v>0</v>
      </c>
    </row>
    <row r="399" spans="2:9">
      <c r="B399" t="s">
        <v>35</v>
      </c>
      <c r="C399" s="3">
        <v>9</v>
      </c>
      <c r="D399" t="s">
        <v>169</v>
      </c>
      <c r="E399" s="33">
        <v>0.22</v>
      </c>
      <c r="F399" s="33">
        <v>0.24</v>
      </c>
      <c r="G399" s="33">
        <v>0.14000000000000001</v>
      </c>
      <c r="H399" s="33">
        <v>0.04</v>
      </c>
      <c r="I399" s="33">
        <v>0.56999999999999995</v>
      </c>
    </row>
    <row r="400" spans="2:9">
      <c r="B400" t="s">
        <v>50</v>
      </c>
      <c r="C400" s="3">
        <v>0</v>
      </c>
      <c r="D400" t="s">
        <v>160</v>
      </c>
      <c r="E400" s="33">
        <v>0.14000000000000001</v>
      </c>
      <c r="F400" s="33">
        <v>0.09</v>
      </c>
      <c r="G400" s="33">
        <v>0.03</v>
      </c>
      <c r="H400" s="33">
        <v>0.01</v>
      </c>
      <c r="I400" s="33">
        <v>0.13</v>
      </c>
    </row>
    <row r="401" spans="2:9">
      <c r="B401" t="s">
        <v>50</v>
      </c>
      <c r="C401" s="3">
        <v>1</v>
      </c>
      <c r="D401" t="s">
        <v>161</v>
      </c>
      <c r="E401" s="33">
        <v>0.1</v>
      </c>
      <c r="F401" s="33">
        <v>0.11</v>
      </c>
      <c r="G401" s="33">
        <v>0.16</v>
      </c>
      <c r="H401" s="33">
        <v>0.14000000000000001</v>
      </c>
      <c r="I401" s="33">
        <v>0.1</v>
      </c>
    </row>
    <row r="402" spans="2:9">
      <c r="B402" t="s">
        <v>50</v>
      </c>
      <c r="C402" s="3">
        <v>2</v>
      </c>
      <c r="D402" t="s">
        <v>162</v>
      </c>
      <c r="E402" s="33">
        <v>0.87</v>
      </c>
      <c r="F402" s="33">
        <v>0.14000000000000001</v>
      </c>
      <c r="G402" s="33">
        <v>0.4</v>
      </c>
      <c r="H402" s="33">
        <v>0.37</v>
      </c>
      <c r="I402" s="33">
        <v>0.14000000000000001</v>
      </c>
    </row>
    <row r="403" spans="2:9">
      <c r="B403" t="s">
        <v>50</v>
      </c>
      <c r="C403" s="3">
        <v>3</v>
      </c>
      <c r="D403" t="s">
        <v>163</v>
      </c>
      <c r="E403" s="33">
        <v>0.49</v>
      </c>
      <c r="F403" s="33">
        <v>0.66</v>
      </c>
      <c r="G403" s="33">
        <v>0.41</v>
      </c>
      <c r="H403" s="33">
        <v>0.23</v>
      </c>
      <c r="I403" s="33">
        <v>0.3</v>
      </c>
    </row>
    <row r="404" spans="2:9">
      <c r="B404" t="s">
        <v>50</v>
      </c>
      <c r="C404" s="3">
        <v>4</v>
      </c>
      <c r="D404" t="s">
        <v>164</v>
      </c>
      <c r="E404" s="33">
        <v>0.06</v>
      </c>
      <c r="F404" s="33">
        <v>0.04</v>
      </c>
      <c r="G404" s="33">
        <v>0.09</v>
      </c>
      <c r="H404" s="33">
        <v>0.01</v>
      </c>
      <c r="I404" s="33">
        <v>0.03</v>
      </c>
    </row>
    <row r="405" spans="2:9">
      <c r="B405" t="s">
        <v>50</v>
      </c>
      <c r="C405" s="3">
        <v>5</v>
      </c>
      <c r="D405" t="s">
        <v>165</v>
      </c>
      <c r="E405" s="33">
        <v>0.36</v>
      </c>
      <c r="F405" s="33">
        <v>0.47</v>
      </c>
      <c r="G405" s="33">
        <v>0.5</v>
      </c>
      <c r="H405" s="33">
        <v>0.96</v>
      </c>
      <c r="I405" s="33">
        <v>0.38</v>
      </c>
    </row>
    <row r="406" spans="2:9">
      <c r="B406" t="s">
        <v>50</v>
      </c>
      <c r="C406" s="3">
        <v>6</v>
      </c>
      <c r="D406" t="s">
        <v>166</v>
      </c>
      <c r="E406" s="33">
        <v>1.28</v>
      </c>
      <c r="F406" s="33">
        <v>0.55000000000000004</v>
      </c>
      <c r="G406" s="33">
        <v>0.8</v>
      </c>
      <c r="H406" s="33">
        <v>0.31</v>
      </c>
      <c r="I406" s="33">
        <v>0.16</v>
      </c>
    </row>
    <row r="407" spans="2:9">
      <c r="B407" t="s">
        <v>50</v>
      </c>
      <c r="C407" s="3">
        <v>7</v>
      </c>
      <c r="D407" t="s">
        <v>167</v>
      </c>
      <c r="E407" s="33">
        <v>0</v>
      </c>
      <c r="F407" s="33">
        <v>0</v>
      </c>
      <c r="G407" s="33">
        <v>0</v>
      </c>
      <c r="H407" s="33">
        <v>0.01</v>
      </c>
      <c r="I407" s="33">
        <v>0</v>
      </c>
    </row>
    <row r="408" spans="2:9">
      <c r="B408" t="s">
        <v>50</v>
      </c>
      <c r="C408" s="3">
        <v>8</v>
      </c>
      <c r="D408" t="s">
        <v>168</v>
      </c>
      <c r="E408" s="33">
        <v>0.11</v>
      </c>
      <c r="F408" s="33">
        <v>0</v>
      </c>
      <c r="G408" s="33">
        <v>0</v>
      </c>
      <c r="H408" s="33">
        <v>0.01</v>
      </c>
      <c r="I408" s="33">
        <v>0</v>
      </c>
    </row>
    <row r="409" spans="2:9">
      <c r="B409" t="s">
        <v>50</v>
      </c>
      <c r="C409" s="3">
        <v>9</v>
      </c>
      <c r="D409" t="s">
        <v>169</v>
      </c>
      <c r="E409" s="33">
        <v>0.23</v>
      </c>
      <c r="F409" s="33">
        <v>0.24</v>
      </c>
      <c r="G409" s="33">
        <v>0.04</v>
      </c>
      <c r="H409" s="33">
        <v>0.3</v>
      </c>
      <c r="I409" s="33">
        <v>0.28000000000000003</v>
      </c>
    </row>
    <row r="410" spans="2:9">
      <c r="B410" t="s">
        <v>3</v>
      </c>
      <c r="C410" s="3">
        <v>0</v>
      </c>
      <c r="D410" t="s">
        <v>160</v>
      </c>
      <c r="E410" s="33">
        <v>0.19</v>
      </c>
      <c r="F410" s="33">
        <v>0.01</v>
      </c>
      <c r="G410" s="33">
        <v>7.0000000000000007E-2</v>
      </c>
      <c r="H410" s="33">
        <v>0.05</v>
      </c>
      <c r="I410" s="33">
        <v>0.01</v>
      </c>
    </row>
    <row r="411" spans="2:9">
      <c r="B411" t="s">
        <v>3</v>
      </c>
      <c r="C411" s="3">
        <v>1</v>
      </c>
      <c r="D411" t="s">
        <v>161</v>
      </c>
      <c r="E411" s="33">
        <v>0.04</v>
      </c>
      <c r="F411" s="33">
        <v>7.0000000000000007E-2</v>
      </c>
      <c r="G411" s="33">
        <v>0.02</v>
      </c>
      <c r="H411" s="33">
        <v>0.26</v>
      </c>
      <c r="I411" s="33">
        <v>0.02</v>
      </c>
    </row>
    <row r="412" spans="2:9">
      <c r="B412" t="s">
        <v>3</v>
      </c>
      <c r="C412" s="3">
        <v>2</v>
      </c>
      <c r="D412" t="s">
        <v>162</v>
      </c>
      <c r="E412" s="33">
        <v>1.25</v>
      </c>
      <c r="F412" s="33">
        <v>0</v>
      </c>
      <c r="G412" s="33">
        <v>0</v>
      </c>
      <c r="H412" s="33">
        <v>0.48</v>
      </c>
      <c r="I412" s="33">
        <v>0</v>
      </c>
    </row>
    <row r="413" spans="2:9">
      <c r="B413" t="s">
        <v>3</v>
      </c>
      <c r="C413" s="3">
        <v>3</v>
      </c>
      <c r="D413" t="s">
        <v>163</v>
      </c>
      <c r="E413" s="33">
        <v>0.09</v>
      </c>
      <c r="F413" s="33">
        <v>0.31</v>
      </c>
      <c r="G413" s="33">
        <v>0.1</v>
      </c>
      <c r="H413" s="33">
        <v>7.0000000000000007E-2</v>
      </c>
      <c r="I413" s="33">
        <v>0.05</v>
      </c>
    </row>
    <row r="414" spans="2:9">
      <c r="B414" t="s">
        <v>3</v>
      </c>
      <c r="C414" s="3">
        <v>4</v>
      </c>
      <c r="D414" t="s">
        <v>164</v>
      </c>
      <c r="E414" s="33">
        <v>0.02</v>
      </c>
      <c r="F414" s="33">
        <v>0.26</v>
      </c>
      <c r="G414" s="33">
        <v>0.03</v>
      </c>
      <c r="H414" s="33">
        <v>0.05</v>
      </c>
      <c r="I414" s="33">
        <v>7.0000000000000007E-2</v>
      </c>
    </row>
    <row r="415" spans="2:9">
      <c r="B415" t="s">
        <v>3</v>
      </c>
      <c r="C415" s="3">
        <v>5</v>
      </c>
      <c r="D415" t="s">
        <v>165</v>
      </c>
      <c r="E415" s="33">
        <v>0.26</v>
      </c>
      <c r="F415" s="33">
        <v>7.0000000000000007E-2</v>
      </c>
      <c r="G415" s="33">
        <v>0.28000000000000003</v>
      </c>
      <c r="H415" s="33">
        <v>0.11</v>
      </c>
      <c r="I415" s="33">
        <v>0.01</v>
      </c>
    </row>
    <row r="416" spans="2:9">
      <c r="B416" t="s">
        <v>3</v>
      </c>
      <c r="C416" s="3">
        <v>6</v>
      </c>
      <c r="D416" t="s">
        <v>166</v>
      </c>
      <c r="E416" s="33">
        <v>0.24</v>
      </c>
      <c r="F416" s="33">
        <v>0.02</v>
      </c>
      <c r="G416" s="33">
        <v>0</v>
      </c>
      <c r="H416" s="33">
        <v>0.17</v>
      </c>
      <c r="I416" s="33">
        <v>0.23</v>
      </c>
    </row>
    <row r="417" spans="2:9">
      <c r="B417" t="s">
        <v>3</v>
      </c>
      <c r="C417" s="3">
        <v>7</v>
      </c>
      <c r="D417" t="s">
        <v>167</v>
      </c>
      <c r="E417" s="33">
        <v>0</v>
      </c>
      <c r="F417" s="33">
        <v>0</v>
      </c>
      <c r="G417" s="33">
        <v>0</v>
      </c>
      <c r="H417" s="33">
        <v>0</v>
      </c>
      <c r="I417" s="33">
        <v>0</v>
      </c>
    </row>
    <row r="418" spans="2:9">
      <c r="B418" t="s">
        <v>3</v>
      </c>
      <c r="C418" s="3">
        <v>8</v>
      </c>
      <c r="D418" t="s">
        <v>168</v>
      </c>
      <c r="E418" s="33">
        <v>0.03</v>
      </c>
      <c r="F418" s="33">
        <v>0</v>
      </c>
      <c r="G418" s="33">
        <v>0</v>
      </c>
      <c r="H418" s="33">
        <v>0.01</v>
      </c>
      <c r="I418" s="33">
        <v>0.11</v>
      </c>
    </row>
    <row r="419" spans="2:9">
      <c r="B419" t="s">
        <v>3</v>
      </c>
      <c r="C419" s="3">
        <v>9</v>
      </c>
      <c r="D419" t="s">
        <v>169</v>
      </c>
      <c r="E419" s="33">
        <v>0.15</v>
      </c>
      <c r="F419" s="33">
        <v>0.01</v>
      </c>
      <c r="G419" s="33">
        <v>0</v>
      </c>
      <c r="H419" s="33">
        <v>0.03</v>
      </c>
      <c r="I419" s="33">
        <v>0</v>
      </c>
    </row>
    <row r="420" spans="2:9">
      <c r="B420" t="s">
        <v>8</v>
      </c>
      <c r="C420" s="3">
        <v>0</v>
      </c>
      <c r="D420" t="s">
        <v>160</v>
      </c>
      <c r="E420" s="33">
        <v>0.01</v>
      </c>
      <c r="F420" s="33">
        <v>0.08</v>
      </c>
      <c r="G420" s="33">
        <v>0.03</v>
      </c>
      <c r="H420" s="33">
        <v>7.0000000000000007E-2</v>
      </c>
      <c r="I420" s="33">
        <v>0.06</v>
      </c>
    </row>
    <row r="421" spans="2:9">
      <c r="B421" t="s">
        <v>8</v>
      </c>
      <c r="C421" s="3">
        <v>1</v>
      </c>
      <c r="D421" t="s">
        <v>161</v>
      </c>
      <c r="E421" s="33">
        <v>0.01</v>
      </c>
      <c r="F421" s="33">
        <v>0.01</v>
      </c>
      <c r="G421" s="33">
        <v>0.13</v>
      </c>
      <c r="H421" s="33">
        <v>0.01</v>
      </c>
      <c r="I421" s="33">
        <v>0.01</v>
      </c>
    </row>
    <row r="422" spans="2:9">
      <c r="B422" t="s">
        <v>8</v>
      </c>
      <c r="C422" s="3">
        <v>2</v>
      </c>
      <c r="D422" t="s">
        <v>162</v>
      </c>
      <c r="E422" s="33">
        <v>0</v>
      </c>
      <c r="F422" s="33">
        <v>0</v>
      </c>
      <c r="G422" s="33">
        <v>0.6</v>
      </c>
      <c r="H422" s="33">
        <v>0.24</v>
      </c>
      <c r="I422" s="33">
        <v>0.22</v>
      </c>
    </row>
    <row r="423" spans="2:9">
      <c r="B423" t="s">
        <v>8</v>
      </c>
      <c r="C423" s="3">
        <v>3</v>
      </c>
      <c r="D423" t="s">
        <v>163</v>
      </c>
      <c r="E423" s="33">
        <v>0.35</v>
      </c>
      <c r="F423" s="33">
        <v>0.21</v>
      </c>
      <c r="G423" s="33">
        <v>0.33</v>
      </c>
      <c r="H423" s="33">
        <v>0.55000000000000004</v>
      </c>
      <c r="I423" s="33">
        <v>0.5</v>
      </c>
    </row>
    <row r="424" spans="2:9">
      <c r="B424" t="s">
        <v>8</v>
      </c>
      <c r="C424" s="3">
        <v>4</v>
      </c>
      <c r="D424" t="s">
        <v>164</v>
      </c>
      <c r="E424" s="33">
        <v>0.01</v>
      </c>
      <c r="F424" s="33">
        <v>0</v>
      </c>
      <c r="G424" s="33">
        <v>0</v>
      </c>
      <c r="H424" s="33">
        <v>0.02</v>
      </c>
      <c r="I424" s="33">
        <v>0.04</v>
      </c>
    </row>
    <row r="425" spans="2:9">
      <c r="B425" t="s">
        <v>8</v>
      </c>
      <c r="C425" s="3">
        <v>5</v>
      </c>
      <c r="D425" t="s">
        <v>165</v>
      </c>
      <c r="E425" s="33">
        <v>0.22</v>
      </c>
      <c r="F425" s="33">
        <v>0.64</v>
      </c>
      <c r="G425" s="33">
        <v>0.24</v>
      </c>
      <c r="H425" s="33">
        <v>1.1399999999999999</v>
      </c>
      <c r="I425" s="33">
        <v>0.22</v>
      </c>
    </row>
    <row r="426" spans="2:9">
      <c r="B426" t="s">
        <v>8</v>
      </c>
      <c r="C426" s="3">
        <v>6</v>
      </c>
      <c r="D426" t="s">
        <v>166</v>
      </c>
      <c r="E426" s="33">
        <v>0</v>
      </c>
      <c r="F426" s="33">
        <v>0</v>
      </c>
      <c r="G426" s="33">
        <v>0.04</v>
      </c>
      <c r="H426" s="33">
        <v>0</v>
      </c>
      <c r="I426" s="33">
        <v>0.06</v>
      </c>
    </row>
    <row r="427" spans="2:9">
      <c r="B427" t="s">
        <v>8</v>
      </c>
      <c r="C427" s="3">
        <v>7</v>
      </c>
      <c r="D427" t="s">
        <v>167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</row>
    <row r="428" spans="2:9">
      <c r="B428" t="s">
        <v>8</v>
      </c>
      <c r="C428" s="3">
        <v>8</v>
      </c>
      <c r="D428" t="s">
        <v>168</v>
      </c>
      <c r="E428" s="33">
        <v>0</v>
      </c>
      <c r="F428" s="33">
        <v>0</v>
      </c>
      <c r="G428" s="33">
        <v>0.04</v>
      </c>
      <c r="H428" s="33">
        <v>7.0000000000000007E-2</v>
      </c>
      <c r="I428" s="33">
        <v>0.01</v>
      </c>
    </row>
    <row r="429" spans="2:9">
      <c r="B429" t="s">
        <v>8</v>
      </c>
      <c r="C429" s="3">
        <v>9</v>
      </c>
      <c r="D429" t="s">
        <v>169</v>
      </c>
      <c r="E429" s="33">
        <v>0.14000000000000001</v>
      </c>
      <c r="F429" s="33">
        <v>0.13</v>
      </c>
      <c r="G429" s="33">
        <v>0.36</v>
      </c>
      <c r="H429" s="33">
        <v>0.09</v>
      </c>
      <c r="I429" s="33">
        <v>0.2</v>
      </c>
    </row>
    <row r="430" spans="2:9">
      <c r="B430" t="s">
        <v>72</v>
      </c>
      <c r="C430" s="3">
        <v>0</v>
      </c>
      <c r="D430" t="s">
        <v>160</v>
      </c>
      <c r="E430" s="33">
        <v>0</v>
      </c>
      <c r="F430" s="33">
        <v>0</v>
      </c>
      <c r="G430" s="33">
        <v>0</v>
      </c>
      <c r="H430" s="33">
        <v>0</v>
      </c>
      <c r="I430" s="33">
        <v>0</v>
      </c>
    </row>
    <row r="431" spans="2:9">
      <c r="B431" t="s">
        <v>72</v>
      </c>
      <c r="C431" s="3">
        <v>1</v>
      </c>
      <c r="D431" t="s">
        <v>161</v>
      </c>
      <c r="E431" s="33">
        <v>0.03</v>
      </c>
      <c r="F431" s="33">
        <v>0.01</v>
      </c>
      <c r="G431" s="33">
        <v>0.16</v>
      </c>
      <c r="H431" s="33">
        <v>2.21</v>
      </c>
      <c r="I431" s="33">
        <v>0.41</v>
      </c>
    </row>
    <row r="432" spans="2:9">
      <c r="B432" t="s">
        <v>72</v>
      </c>
      <c r="C432" s="3">
        <v>2</v>
      </c>
      <c r="D432" t="s">
        <v>162</v>
      </c>
      <c r="E432" s="33">
        <v>2.2599999999999998</v>
      </c>
      <c r="F432" s="33">
        <v>9.68</v>
      </c>
      <c r="G432" s="33">
        <v>1.71</v>
      </c>
      <c r="H432" s="33">
        <v>7.42</v>
      </c>
      <c r="I432" s="33">
        <v>6.49</v>
      </c>
    </row>
    <row r="433" spans="2:9">
      <c r="B433" t="s">
        <v>72</v>
      </c>
      <c r="C433" s="3">
        <v>3</v>
      </c>
      <c r="D433" t="s">
        <v>163</v>
      </c>
      <c r="E433" s="33">
        <v>0.96</v>
      </c>
      <c r="F433" s="33">
        <v>0.02</v>
      </c>
      <c r="G433" s="33">
        <v>0.04</v>
      </c>
      <c r="H433" s="33">
        <v>0.01</v>
      </c>
      <c r="I433" s="33">
        <v>0</v>
      </c>
    </row>
    <row r="434" spans="2:9">
      <c r="B434" t="s">
        <v>72</v>
      </c>
      <c r="C434" s="3">
        <v>4</v>
      </c>
      <c r="D434" t="s">
        <v>164</v>
      </c>
      <c r="E434" s="33">
        <v>0</v>
      </c>
      <c r="F434" s="33">
        <v>0</v>
      </c>
      <c r="G434" s="33">
        <v>0</v>
      </c>
      <c r="H434" s="33">
        <v>0</v>
      </c>
      <c r="I434" s="33">
        <v>0</v>
      </c>
    </row>
    <row r="435" spans="2:9">
      <c r="B435" t="s">
        <v>72</v>
      </c>
      <c r="C435" s="3">
        <v>5</v>
      </c>
      <c r="D435" t="s">
        <v>165</v>
      </c>
      <c r="E435" s="33">
        <v>0.81</v>
      </c>
      <c r="F435" s="33">
        <v>1.72</v>
      </c>
      <c r="G435" s="33">
        <v>2.6</v>
      </c>
      <c r="H435" s="33">
        <v>0.34</v>
      </c>
      <c r="I435" s="33">
        <v>2.56</v>
      </c>
    </row>
    <row r="436" spans="2:9">
      <c r="B436" t="s">
        <v>72</v>
      </c>
      <c r="C436" s="3">
        <v>6</v>
      </c>
      <c r="D436" t="s">
        <v>166</v>
      </c>
      <c r="E436" s="33">
        <v>0.03</v>
      </c>
      <c r="F436" s="33">
        <v>3.81</v>
      </c>
      <c r="G436" s="33">
        <v>0.04</v>
      </c>
      <c r="H436" s="33">
        <v>2.15</v>
      </c>
      <c r="I436" s="33">
        <v>0.34</v>
      </c>
    </row>
    <row r="437" spans="2:9">
      <c r="B437" t="s">
        <v>72</v>
      </c>
      <c r="C437" s="3">
        <v>7</v>
      </c>
      <c r="D437" t="s">
        <v>167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</row>
    <row r="438" spans="2:9">
      <c r="B438" t="s">
        <v>72</v>
      </c>
      <c r="C438" s="3">
        <v>8</v>
      </c>
      <c r="D438" t="s">
        <v>168</v>
      </c>
      <c r="E438" s="33">
        <v>0</v>
      </c>
      <c r="F438" s="33">
        <v>0</v>
      </c>
      <c r="G438" s="33">
        <v>0</v>
      </c>
      <c r="H438" s="33">
        <v>0</v>
      </c>
      <c r="I438" s="33">
        <v>0</v>
      </c>
    </row>
    <row r="439" spans="2:9">
      <c r="B439" t="s">
        <v>72</v>
      </c>
      <c r="C439" s="3">
        <v>9</v>
      </c>
      <c r="D439" t="s">
        <v>169</v>
      </c>
      <c r="E439" s="33">
        <v>0.03</v>
      </c>
      <c r="F439" s="33">
        <v>0.04</v>
      </c>
      <c r="G439" s="33">
        <v>0.03</v>
      </c>
      <c r="H439" s="33">
        <v>0.02</v>
      </c>
      <c r="I439" s="33">
        <v>0.12</v>
      </c>
    </row>
    <row r="440" spans="2:9">
      <c r="B440" t="s">
        <v>26</v>
      </c>
      <c r="C440" s="3">
        <v>0</v>
      </c>
      <c r="D440" t="s">
        <v>160</v>
      </c>
      <c r="E440" s="33">
        <v>0.03</v>
      </c>
      <c r="F440" s="33">
        <v>0.01</v>
      </c>
      <c r="G440" s="33">
        <v>0.04</v>
      </c>
      <c r="H440" s="33">
        <v>0</v>
      </c>
      <c r="I440" s="33">
        <v>0</v>
      </c>
    </row>
    <row r="441" spans="2:9">
      <c r="B441" t="s">
        <v>26</v>
      </c>
      <c r="C441" s="3">
        <v>1</v>
      </c>
      <c r="D441" t="s">
        <v>161</v>
      </c>
      <c r="E441" s="33">
        <v>0.02</v>
      </c>
      <c r="F441" s="33">
        <v>0.02</v>
      </c>
      <c r="G441" s="33">
        <v>0.01</v>
      </c>
      <c r="H441" s="33">
        <v>0.04</v>
      </c>
      <c r="I441" s="33">
        <v>0.05</v>
      </c>
    </row>
    <row r="442" spans="2:9">
      <c r="B442" t="s">
        <v>26</v>
      </c>
      <c r="C442" s="3">
        <v>2</v>
      </c>
      <c r="D442" t="s">
        <v>162</v>
      </c>
      <c r="E442" s="33">
        <v>0</v>
      </c>
      <c r="F442" s="33">
        <v>0.05</v>
      </c>
      <c r="G442" s="33">
        <v>0.05</v>
      </c>
      <c r="H442" s="33">
        <v>0.06</v>
      </c>
      <c r="I442" s="33">
        <v>0.13</v>
      </c>
    </row>
    <row r="443" spans="2:9">
      <c r="B443" t="s">
        <v>26</v>
      </c>
      <c r="C443" s="3">
        <v>3</v>
      </c>
      <c r="D443" t="s">
        <v>163</v>
      </c>
      <c r="E443" s="33">
        <v>0.31</v>
      </c>
      <c r="F443" s="33">
        <v>0.02</v>
      </c>
      <c r="G443" s="33">
        <v>0</v>
      </c>
      <c r="H443" s="33">
        <v>0.03</v>
      </c>
      <c r="I443" s="33">
        <v>0</v>
      </c>
    </row>
    <row r="444" spans="2:9">
      <c r="B444" t="s">
        <v>26</v>
      </c>
      <c r="C444" s="3">
        <v>4</v>
      </c>
      <c r="D444" t="s">
        <v>164</v>
      </c>
      <c r="E444" s="33">
        <v>0</v>
      </c>
      <c r="F444" s="33">
        <v>0.34</v>
      </c>
      <c r="G444" s="33">
        <v>0</v>
      </c>
      <c r="H444" s="33">
        <v>0</v>
      </c>
      <c r="I444" s="33">
        <v>0.04</v>
      </c>
    </row>
    <row r="445" spans="2:9">
      <c r="B445" t="s">
        <v>26</v>
      </c>
      <c r="C445" s="3">
        <v>5</v>
      </c>
      <c r="D445" t="s">
        <v>165</v>
      </c>
      <c r="E445" s="33">
        <v>0.66</v>
      </c>
      <c r="F445" s="33">
        <v>0.37</v>
      </c>
      <c r="G445" s="33">
        <v>0.51</v>
      </c>
      <c r="H445" s="33">
        <v>0.43</v>
      </c>
      <c r="I445" s="33">
        <v>0.28000000000000003</v>
      </c>
    </row>
    <row r="446" spans="2:9">
      <c r="B446" t="s">
        <v>26</v>
      </c>
      <c r="C446" s="3">
        <v>6</v>
      </c>
      <c r="D446" t="s">
        <v>166</v>
      </c>
      <c r="E446" s="33">
        <v>0.06</v>
      </c>
      <c r="F446" s="33">
        <v>0.08</v>
      </c>
      <c r="G446" s="33">
        <v>0.05</v>
      </c>
      <c r="H446" s="33">
        <v>0.17</v>
      </c>
      <c r="I446" s="33">
        <v>0</v>
      </c>
    </row>
    <row r="447" spans="2:9">
      <c r="B447" t="s">
        <v>26</v>
      </c>
      <c r="C447" s="3">
        <v>7</v>
      </c>
      <c r="D447" t="s">
        <v>167</v>
      </c>
      <c r="E447" s="33">
        <v>0</v>
      </c>
      <c r="F447" s="33">
        <v>0.02</v>
      </c>
      <c r="G447" s="33">
        <v>0.01</v>
      </c>
      <c r="H447" s="33">
        <v>0</v>
      </c>
      <c r="I447" s="33">
        <v>0.02</v>
      </c>
    </row>
    <row r="448" spans="2:9">
      <c r="B448" t="s">
        <v>26</v>
      </c>
      <c r="C448" s="3">
        <v>8</v>
      </c>
      <c r="D448" t="s">
        <v>168</v>
      </c>
      <c r="E448" s="33">
        <v>0</v>
      </c>
      <c r="F448" s="33">
        <v>0.04</v>
      </c>
      <c r="G448" s="33">
        <v>0.11</v>
      </c>
      <c r="H448" s="33">
        <v>0.03</v>
      </c>
      <c r="I448" s="33">
        <v>0.01</v>
      </c>
    </row>
    <row r="449" spans="2:9">
      <c r="B449" t="s">
        <v>26</v>
      </c>
      <c r="C449" s="3">
        <v>9</v>
      </c>
      <c r="D449" t="s">
        <v>169</v>
      </c>
      <c r="E449" s="33">
        <v>7.0000000000000007E-2</v>
      </c>
      <c r="F449" s="33">
        <v>0.06</v>
      </c>
      <c r="G449" s="33">
        <v>0.02</v>
      </c>
      <c r="H449" s="33">
        <v>0.01</v>
      </c>
      <c r="I449" s="33">
        <v>0.09</v>
      </c>
    </row>
    <row r="450" spans="2:9">
      <c r="B450" t="s">
        <v>67</v>
      </c>
      <c r="C450" s="3">
        <v>0</v>
      </c>
      <c r="D450" t="s">
        <v>160</v>
      </c>
      <c r="E450" s="33">
        <v>0</v>
      </c>
      <c r="F450" s="33">
        <v>0</v>
      </c>
      <c r="G450" s="33">
        <v>0.01</v>
      </c>
      <c r="H450" s="33">
        <v>0</v>
      </c>
      <c r="I450" s="33">
        <v>0</v>
      </c>
    </row>
    <row r="451" spans="2:9">
      <c r="B451" t="s">
        <v>67</v>
      </c>
      <c r="C451" s="3">
        <v>1</v>
      </c>
      <c r="D451" t="s">
        <v>161</v>
      </c>
      <c r="E451" s="33">
        <v>0.17</v>
      </c>
      <c r="F451" s="33">
        <v>0.03</v>
      </c>
      <c r="G451" s="33">
        <v>0.04</v>
      </c>
      <c r="H451" s="33">
        <v>0.03</v>
      </c>
      <c r="I451" s="33">
        <v>0.03</v>
      </c>
    </row>
    <row r="452" spans="2:9">
      <c r="B452" t="s">
        <v>67</v>
      </c>
      <c r="C452" s="3">
        <v>2</v>
      </c>
      <c r="D452" t="s">
        <v>162</v>
      </c>
      <c r="E452" s="33">
        <v>0.15</v>
      </c>
      <c r="F452" s="33">
        <v>0.4</v>
      </c>
      <c r="G452" s="33">
        <v>0.72</v>
      </c>
      <c r="H452" s="33">
        <v>0.1</v>
      </c>
      <c r="I452" s="33">
        <v>0.65</v>
      </c>
    </row>
    <row r="453" spans="2:9">
      <c r="B453" t="s">
        <v>67</v>
      </c>
      <c r="C453" s="3">
        <v>3</v>
      </c>
      <c r="D453" t="s">
        <v>163</v>
      </c>
      <c r="E453" s="33">
        <v>0.32</v>
      </c>
      <c r="F453" s="33">
        <v>0.01</v>
      </c>
      <c r="G453" s="33">
        <v>0</v>
      </c>
      <c r="H453" s="33">
        <v>0.02</v>
      </c>
      <c r="I453" s="33">
        <v>0.01</v>
      </c>
    </row>
    <row r="454" spans="2:9">
      <c r="B454" t="s">
        <v>67</v>
      </c>
      <c r="C454" s="3">
        <v>4</v>
      </c>
      <c r="D454" t="s">
        <v>164</v>
      </c>
      <c r="E454" s="33">
        <v>0</v>
      </c>
      <c r="F454" s="33">
        <v>0</v>
      </c>
      <c r="G454" s="33">
        <v>0</v>
      </c>
      <c r="H454" s="33">
        <v>0</v>
      </c>
      <c r="I454" s="33">
        <v>0</v>
      </c>
    </row>
    <row r="455" spans="2:9">
      <c r="B455" t="s">
        <v>67</v>
      </c>
      <c r="C455" s="3">
        <v>5</v>
      </c>
      <c r="D455" t="s">
        <v>165</v>
      </c>
      <c r="E455" s="33">
        <v>1.22</v>
      </c>
      <c r="F455" s="33">
        <v>0.48</v>
      </c>
      <c r="G455" s="33">
        <v>0.03</v>
      </c>
      <c r="H455" s="33">
        <v>0.21</v>
      </c>
      <c r="I455" s="33">
        <v>0.27</v>
      </c>
    </row>
    <row r="456" spans="2:9">
      <c r="B456" t="s">
        <v>67</v>
      </c>
      <c r="C456" s="3">
        <v>6</v>
      </c>
      <c r="D456" t="s">
        <v>166</v>
      </c>
      <c r="E456" s="33">
        <v>0</v>
      </c>
      <c r="F456" s="33">
        <v>0.26</v>
      </c>
      <c r="G456" s="33">
        <v>0</v>
      </c>
      <c r="H456" s="33">
        <v>0.01</v>
      </c>
      <c r="I456" s="33">
        <v>0.01</v>
      </c>
    </row>
    <row r="457" spans="2:9">
      <c r="B457" t="s">
        <v>67</v>
      </c>
      <c r="C457" s="3">
        <v>7</v>
      </c>
      <c r="D457" t="s">
        <v>167</v>
      </c>
      <c r="E457" s="33">
        <v>0</v>
      </c>
      <c r="F457" s="33">
        <v>0</v>
      </c>
      <c r="G457" s="33">
        <v>0</v>
      </c>
      <c r="H457" s="33">
        <v>0</v>
      </c>
      <c r="I457" s="33">
        <v>0.01</v>
      </c>
    </row>
    <row r="458" spans="2:9">
      <c r="B458" t="s">
        <v>67</v>
      </c>
      <c r="C458" s="3">
        <v>8</v>
      </c>
      <c r="D458" t="s">
        <v>168</v>
      </c>
      <c r="E458" s="33">
        <v>0.02</v>
      </c>
      <c r="F458" s="33">
        <v>0</v>
      </c>
      <c r="G458" s="33">
        <v>0</v>
      </c>
      <c r="H458" s="33">
        <v>0</v>
      </c>
      <c r="I458" s="33">
        <v>0</v>
      </c>
    </row>
    <row r="459" spans="2:9">
      <c r="B459" t="s">
        <v>67</v>
      </c>
      <c r="C459" s="3">
        <v>9</v>
      </c>
      <c r="D459" t="s">
        <v>169</v>
      </c>
      <c r="E459" s="33">
        <v>0.02</v>
      </c>
      <c r="F459" s="33">
        <v>0.22</v>
      </c>
      <c r="G459" s="33">
        <v>0.24</v>
      </c>
      <c r="H459" s="33">
        <v>0.02</v>
      </c>
      <c r="I459" s="33">
        <v>0</v>
      </c>
    </row>
    <row r="460" spans="2:9">
      <c r="B460" t="s">
        <v>27</v>
      </c>
      <c r="C460" s="3">
        <v>0</v>
      </c>
      <c r="D460" t="s">
        <v>160</v>
      </c>
      <c r="E460" s="33">
        <v>0.08</v>
      </c>
      <c r="F460" s="33">
        <v>0.06</v>
      </c>
      <c r="G460" s="33">
        <v>0.01</v>
      </c>
      <c r="H460" s="33">
        <v>0.22</v>
      </c>
      <c r="I460" s="33">
        <v>0.02</v>
      </c>
    </row>
    <row r="461" spans="2:9">
      <c r="B461" t="s">
        <v>27</v>
      </c>
      <c r="C461" s="3">
        <v>1</v>
      </c>
      <c r="D461" t="s">
        <v>161</v>
      </c>
      <c r="E461" s="33">
        <v>0.09</v>
      </c>
      <c r="F461" s="33">
        <v>0.15</v>
      </c>
      <c r="G461" s="33">
        <v>0.09</v>
      </c>
      <c r="H461" s="33">
        <v>0.08</v>
      </c>
      <c r="I461" s="33">
        <v>0.11</v>
      </c>
    </row>
    <row r="462" spans="2:9">
      <c r="B462" t="s">
        <v>27</v>
      </c>
      <c r="C462" s="3">
        <v>2</v>
      </c>
      <c r="D462" t="s">
        <v>162</v>
      </c>
      <c r="E462" s="33">
        <v>0.15</v>
      </c>
      <c r="F462" s="33">
        <v>0</v>
      </c>
      <c r="G462" s="33">
        <v>0</v>
      </c>
      <c r="H462" s="33">
        <v>0.01</v>
      </c>
      <c r="I462" s="33">
        <v>0.02</v>
      </c>
    </row>
    <row r="463" spans="2:9">
      <c r="B463" t="s">
        <v>27</v>
      </c>
      <c r="C463" s="3">
        <v>3</v>
      </c>
      <c r="D463" t="s">
        <v>163</v>
      </c>
      <c r="E463" s="33">
        <v>0.02</v>
      </c>
      <c r="F463" s="33">
        <v>0.01</v>
      </c>
      <c r="G463" s="33">
        <v>0.12</v>
      </c>
      <c r="H463" s="33">
        <v>0.21</v>
      </c>
      <c r="I463" s="33">
        <v>7.0000000000000007E-2</v>
      </c>
    </row>
    <row r="464" spans="2:9">
      <c r="B464" t="s">
        <v>27</v>
      </c>
      <c r="C464" s="3">
        <v>4</v>
      </c>
      <c r="D464" t="s">
        <v>164</v>
      </c>
      <c r="E464" s="33">
        <v>0</v>
      </c>
      <c r="F464" s="33">
        <v>0.03</v>
      </c>
      <c r="G464" s="33">
        <v>0.01</v>
      </c>
      <c r="H464" s="33">
        <v>0</v>
      </c>
      <c r="I464" s="33">
        <v>0.04</v>
      </c>
    </row>
    <row r="465" spans="2:9">
      <c r="B465" t="s">
        <v>27</v>
      </c>
      <c r="C465" s="3">
        <v>5</v>
      </c>
      <c r="D465" t="s">
        <v>165</v>
      </c>
      <c r="E465" s="33">
        <v>0.08</v>
      </c>
      <c r="F465" s="33">
        <v>0.4</v>
      </c>
      <c r="G465" s="33">
        <v>0.3</v>
      </c>
      <c r="H465" s="33">
        <v>0.41</v>
      </c>
      <c r="I465" s="33">
        <v>0.3</v>
      </c>
    </row>
    <row r="466" spans="2:9">
      <c r="B466" t="s">
        <v>27</v>
      </c>
      <c r="C466" s="3">
        <v>6</v>
      </c>
      <c r="D466" t="s">
        <v>166</v>
      </c>
      <c r="E466" s="33">
        <v>0.03</v>
      </c>
      <c r="F466" s="33">
        <v>0.2</v>
      </c>
      <c r="G466" s="33">
        <v>0</v>
      </c>
      <c r="H466" s="33">
        <v>0.69</v>
      </c>
      <c r="I466" s="33">
        <v>0.02</v>
      </c>
    </row>
    <row r="467" spans="2:9">
      <c r="B467" t="s">
        <v>27</v>
      </c>
      <c r="C467" s="3">
        <v>7</v>
      </c>
      <c r="D467" t="s">
        <v>167</v>
      </c>
      <c r="E467" s="33">
        <v>0</v>
      </c>
      <c r="F467" s="33">
        <v>0</v>
      </c>
      <c r="G467" s="33">
        <v>0.05</v>
      </c>
      <c r="H467" s="33">
        <v>0.05</v>
      </c>
      <c r="I467" s="33">
        <v>0</v>
      </c>
    </row>
    <row r="468" spans="2:9">
      <c r="B468" t="s">
        <v>27</v>
      </c>
      <c r="C468" s="3">
        <v>8</v>
      </c>
      <c r="D468" t="s">
        <v>168</v>
      </c>
      <c r="E468" s="33">
        <v>0.01</v>
      </c>
      <c r="F468" s="33">
        <v>0.18</v>
      </c>
      <c r="G468" s="33">
        <v>0.08</v>
      </c>
      <c r="H468" s="33">
        <v>0.01</v>
      </c>
      <c r="I468" s="33">
        <v>0</v>
      </c>
    </row>
    <row r="469" spans="2:9">
      <c r="B469" t="s">
        <v>27</v>
      </c>
      <c r="C469" s="3">
        <v>9</v>
      </c>
      <c r="D469" t="s">
        <v>169</v>
      </c>
      <c r="E469" s="33">
        <v>0.24</v>
      </c>
      <c r="F469" s="33">
        <v>0.44</v>
      </c>
      <c r="G469" s="33">
        <v>0.32</v>
      </c>
      <c r="H469" s="33">
        <v>0.28000000000000003</v>
      </c>
      <c r="I469" s="33">
        <v>0.17</v>
      </c>
    </row>
    <row r="470" spans="2:9">
      <c r="B470" t="s">
        <v>73</v>
      </c>
      <c r="C470" s="3">
        <v>0</v>
      </c>
      <c r="D470" t="s">
        <v>160</v>
      </c>
      <c r="E470" s="33">
        <v>0.23</v>
      </c>
      <c r="F470" s="33">
        <v>0</v>
      </c>
      <c r="G470" s="33">
        <v>0</v>
      </c>
      <c r="H470" s="33">
        <v>0.18</v>
      </c>
      <c r="I470" s="33">
        <v>7.0000000000000007E-2</v>
      </c>
    </row>
    <row r="471" spans="2:9">
      <c r="B471" t="s">
        <v>73</v>
      </c>
      <c r="C471" s="3">
        <v>1</v>
      </c>
      <c r="D471" t="s">
        <v>161</v>
      </c>
      <c r="E471" s="33">
        <v>0.09</v>
      </c>
      <c r="F471" s="33">
        <v>0.16</v>
      </c>
      <c r="G471" s="33">
        <v>0.32</v>
      </c>
      <c r="H471" s="33">
        <v>0.14000000000000001</v>
      </c>
      <c r="I471" s="33">
        <v>0.12</v>
      </c>
    </row>
    <row r="472" spans="2:9">
      <c r="B472" t="s">
        <v>73</v>
      </c>
      <c r="C472" s="3">
        <v>2</v>
      </c>
      <c r="D472" t="s">
        <v>162</v>
      </c>
      <c r="E472" s="33">
        <v>3.52</v>
      </c>
      <c r="F472" s="33">
        <v>2.0699999999999998</v>
      </c>
      <c r="G472" s="33">
        <v>14.06</v>
      </c>
      <c r="H472" s="33">
        <v>1.2</v>
      </c>
      <c r="I472" s="33">
        <v>3.41</v>
      </c>
    </row>
    <row r="473" spans="2:9">
      <c r="B473" t="s">
        <v>73</v>
      </c>
      <c r="C473" s="3">
        <v>3</v>
      </c>
      <c r="D473" t="s">
        <v>163</v>
      </c>
      <c r="E473" s="33">
        <v>0</v>
      </c>
      <c r="F473" s="33">
        <v>0.02</v>
      </c>
      <c r="G473" s="33">
        <v>0.01</v>
      </c>
      <c r="H473" s="33">
        <v>0.05</v>
      </c>
      <c r="I473" s="33">
        <v>0.05</v>
      </c>
    </row>
    <row r="474" spans="2:9">
      <c r="B474" t="s">
        <v>73</v>
      </c>
      <c r="C474" s="3">
        <v>4</v>
      </c>
      <c r="D474" t="s">
        <v>164</v>
      </c>
      <c r="E474" s="33">
        <v>0</v>
      </c>
      <c r="F474" s="33">
        <v>0</v>
      </c>
      <c r="G474" s="33">
        <v>0</v>
      </c>
      <c r="H474" s="33">
        <v>0</v>
      </c>
      <c r="I474" s="33">
        <v>0.03</v>
      </c>
    </row>
    <row r="475" spans="2:9">
      <c r="B475" t="s">
        <v>73</v>
      </c>
      <c r="C475" s="3">
        <v>5</v>
      </c>
      <c r="D475" t="s">
        <v>165</v>
      </c>
      <c r="E475" s="33">
        <v>2.33</v>
      </c>
      <c r="F475" s="33">
        <v>0.21</v>
      </c>
      <c r="G475" s="33">
        <v>0.17</v>
      </c>
      <c r="H475" s="33">
        <v>0.02</v>
      </c>
      <c r="I475" s="33">
        <v>0.44</v>
      </c>
    </row>
    <row r="476" spans="2:9">
      <c r="B476" t="s">
        <v>73</v>
      </c>
      <c r="C476" s="3">
        <v>6</v>
      </c>
      <c r="D476" t="s">
        <v>166</v>
      </c>
      <c r="E476" s="33">
        <v>0.61</v>
      </c>
      <c r="F476" s="33">
        <v>0.15</v>
      </c>
      <c r="G476" s="33">
        <v>0.08</v>
      </c>
      <c r="H476" s="33">
        <v>7.0000000000000007E-2</v>
      </c>
      <c r="I476" s="33">
        <v>0.2</v>
      </c>
    </row>
    <row r="477" spans="2:9">
      <c r="B477" t="s">
        <v>73</v>
      </c>
      <c r="C477" s="3">
        <v>7</v>
      </c>
      <c r="D477" t="s">
        <v>167</v>
      </c>
      <c r="E477" s="33">
        <v>0</v>
      </c>
      <c r="F477" s="33">
        <v>0.01</v>
      </c>
      <c r="G477" s="33">
        <v>6.68</v>
      </c>
      <c r="H477" s="33">
        <v>0.01</v>
      </c>
      <c r="I477" s="33">
        <v>0</v>
      </c>
    </row>
    <row r="478" spans="2:9">
      <c r="B478" t="s">
        <v>73</v>
      </c>
      <c r="C478" s="3">
        <v>8</v>
      </c>
      <c r="D478" t="s">
        <v>168</v>
      </c>
      <c r="E478" s="33">
        <v>0.03</v>
      </c>
      <c r="F478" s="33">
        <v>0</v>
      </c>
      <c r="G478" s="33">
        <v>0.1</v>
      </c>
      <c r="H478" s="33">
        <v>0.01</v>
      </c>
      <c r="I478" s="33">
        <v>0.02</v>
      </c>
    </row>
    <row r="479" spans="2:9">
      <c r="B479" t="s">
        <v>73</v>
      </c>
      <c r="C479" s="3">
        <v>9</v>
      </c>
      <c r="D479" t="s">
        <v>169</v>
      </c>
      <c r="E479" s="33">
        <v>7.0000000000000007E-2</v>
      </c>
      <c r="F479" s="33">
        <v>0.01</v>
      </c>
      <c r="G479" s="33">
        <v>0.17</v>
      </c>
      <c r="H479" s="33">
        <v>0.05</v>
      </c>
      <c r="I479" s="33">
        <v>0.02</v>
      </c>
    </row>
    <row r="480" spans="2:9">
      <c r="B480" t="s">
        <v>6</v>
      </c>
      <c r="C480" s="3">
        <v>0</v>
      </c>
      <c r="D480" t="s">
        <v>160</v>
      </c>
      <c r="E480" s="33">
        <v>0.3</v>
      </c>
      <c r="F480" s="33">
        <v>0.04</v>
      </c>
      <c r="G480" s="33">
        <v>0.06</v>
      </c>
      <c r="H480" s="33">
        <v>0.11</v>
      </c>
      <c r="I480" s="33">
        <v>0.17</v>
      </c>
    </row>
    <row r="481" spans="2:9">
      <c r="B481" t="s">
        <v>6</v>
      </c>
      <c r="C481" s="3">
        <v>1</v>
      </c>
      <c r="D481" t="s">
        <v>161</v>
      </c>
      <c r="E481" s="33">
        <v>0.1</v>
      </c>
      <c r="F481" s="33">
        <v>0.13</v>
      </c>
      <c r="G481" s="33">
        <v>0.2</v>
      </c>
      <c r="H481" s="33">
        <v>0.19</v>
      </c>
      <c r="I481" s="33">
        <v>0.09</v>
      </c>
    </row>
    <row r="482" spans="2:9">
      <c r="B482" t="s">
        <v>6</v>
      </c>
      <c r="C482" s="3">
        <v>2</v>
      </c>
      <c r="D482" t="s">
        <v>162</v>
      </c>
      <c r="E482" s="33">
        <v>0</v>
      </c>
      <c r="F482" s="33">
        <v>0</v>
      </c>
      <c r="G482" s="33">
        <v>0.09</v>
      </c>
      <c r="H482" s="33">
        <v>0</v>
      </c>
      <c r="I482" s="33">
        <v>0</v>
      </c>
    </row>
    <row r="483" spans="2:9">
      <c r="B483" t="s">
        <v>6</v>
      </c>
      <c r="C483" s="3">
        <v>3</v>
      </c>
      <c r="D483" t="s">
        <v>163</v>
      </c>
      <c r="E483" s="33">
        <v>0.27</v>
      </c>
      <c r="F483" s="33">
        <v>0.31</v>
      </c>
      <c r="G483" s="33">
        <v>0.11</v>
      </c>
      <c r="H483" s="33">
        <v>0.05</v>
      </c>
      <c r="I483" s="33">
        <v>0.36</v>
      </c>
    </row>
    <row r="484" spans="2:9">
      <c r="B484" t="s">
        <v>6</v>
      </c>
      <c r="C484" s="3">
        <v>4</v>
      </c>
      <c r="D484" t="s">
        <v>164</v>
      </c>
      <c r="E484" s="33">
        <v>0.51</v>
      </c>
      <c r="F484" s="33">
        <v>0</v>
      </c>
      <c r="G484" s="33">
        <v>0.18</v>
      </c>
      <c r="H484" s="33">
        <v>0</v>
      </c>
      <c r="I484" s="33">
        <v>0.64</v>
      </c>
    </row>
    <row r="485" spans="2:9">
      <c r="B485" t="s">
        <v>6</v>
      </c>
      <c r="C485" s="3">
        <v>5</v>
      </c>
      <c r="D485" t="s">
        <v>165</v>
      </c>
      <c r="E485" s="33">
        <v>0.56999999999999995</v>
      </c>
      <c r="F485" s="33">
        <v>1.27</v>
      </c>
      <c r="G485" s="33">
        <v>0.39</v>
      </c>
      <c r="H485" s="33">
        <v>0.59</v>
      </c>
      <c r="I485" s="33">
        <v>0.28000000000000003</v>
      </c>
    </row>
    <row r="486" spans="2:9">
      <c r="B486" t="s">
        <v>6</v>
      </c>
      <c r="C486" s="3">
        <v>6</v>
      </c>
      <c r="D486" t="s">
        <v>166</v>
      </c>
      <c r="E486" s="33">
        <v>0.33</v>
      </c>
      <c r="F486" s="33">
        <v>0.4</v>
      </c>
      <c r="G486" s="33">
        <v>6.57</v>
      </c>
      <c r="H486" s="33">
        <v>1.08</v>
      </c>
      <c r="I486" s="33">
        <v>0.19</v>
      </c>
    </row>
    <row r="487" spans="2:9">
      <c r="B487" t="s">
        <v>6</v>
      </c>
      <c r="C487" s="3">
        <v>7</v>
      </c>
      <c r="D487" t="s">
        <v>167</v>
      </c>
      <c r="E487" s="33">
        <v>0</v>
      </c>
      <c r="F487" s="33">
        <v>0.5</v>
      </c>
      <c r="G487" s="33">
        <v>0.01</v>
      </c>
      <c r="H487" s="33">
        <v>0</v>
      </c>
      <c r="I487" s="33">
        <v>0</v>
      </c>
    </row>
    <row r="488" spans="2:9">
      <c r="B488" t="s">
        <v>6</v>
      </c>
      <c r="C488" s="3">
        <v>8</v>
      </c>
      <c r="D488" t="s">
        <v>168</v>
      </c>
      <c r="E488" s="33">
        <v>0</v>
      </c>
      <c r="F488" s="33">
        <v>0.01</v>
      </c>
      <c r="G488" s="33">
        <v>0.04</v>
      </c>
      <c r="H488" s="33">
        <v>0.09</v>
      </c>
      <c r="I488" s="33">
        <v>0</v>
      </c>
    </row>
    <row r="489" spans="2:9">
      <c r="B489" t="s">
        <v>6</v>
      </c>
      <c r="C489" s="3">
        <v>9</v>
      </c>
      <c r="D489" t="s">
        <v>169</v>
      </c>
      <c r="E489" s="33">
        <v>0.22</v>
      </c>
      <c r="F489" s="33">
        <v>0.44</v>
      </c>
      <c r="G489" s="33">
        <v>0.43</v>
      </c>
      <c r="H489" s="33">
        <v>0.24</v>
      </c>
      <c r="I489" s="33">
        <v>0.24</v>
      </c>
    </row>
    <row r="490" spans="2:9">
      <c r="B490" t="s">
        <v>64</v>
      </c>
      <c r="C490" s="3">
        <v>0</v>
      </c>
      <c r="D490" t="s">
        <v>160</v>
      </c>
      <c r="E490" s="33">
        <v>0.03</v>
      </c>
      <c r="F490" s="33">
        <v>0</v>
      </c>
      <c r="G490" s="33">
        <v>0</v>
      </c>
      <c r="H490" s="33">
        <v>0</v>
      </c>
      <c r="I490" s="33">
        <v>0</v>
      </c>
    </row>
    <row r="491" spans="2:9">
      <c r="B491" t="s">
        <v>64</v>
      </c>
      <c r="C491" s="3">
        <v>1</v>
      </c>
      <c r="D491" t="s">
        <v>161</v>
      </c>
      <c r="E491" s="33">
        <v>0.18</v>
      </c>
      <c r="F491" s="33">
        <v>0.38</v>
      </c>
      <c r="G491" s="33">
        <v>0.41</v>
      </c>
      <c r="H491" s="33">
        <v>0.56000000000000005</v>
      </c>
      <c r="I491" s="33">
        <v>0.2</v>
      </c>
    </row>
    <row r="492" spans="2:9">
      <c r="B492" t="s">
        <v>64</v>
      </c>
      <c r="C492" s="3">
        <v>2</v>
      </c>
      <c r="D492" t="s">
        <v>162</v>
      </c>
      <c r="E492" s="33">
        <v>0</v>
      </c>
      <c r="F492" s="33">
        <v>5.33</v>
      </c>
      <c r="G492" s="33">
        <v>0.08</v>
      </c>
      <c r="H492" s="33">
        <v>1.48</v>
      </c>
      <c r="I492" s="33">
        <v>2.19</v>
      </c>
    </row>
    <row r="493" spans="2:9">
      <c r="B493" t="s">
        <v>64</v>
      </c>
      <c r="C493" s="3">
        <v>3</v>
      </c>
      <c r="D493" t="s">
        <v>163</v>
      </c>
      <c r="E493" s="33">
        <v>0</v>
      </c>
      <c r="F493" s="33">
        <v>0.02</v>
      </c>
      <c r="G493" s="33">
        <v>0</v>
      </c>
      <c r="H493" s="33">
        <v>0</v>
      </c>
      <c r="I493" s="33">
        <v>0</v>
      </c>
    </row>
    <row r="494" spans="2:9">
      <c r="B494" t="s">
        <v>64</v>
      </c>
      <c r="C494" s="3">
        <v>4</v>
      </c>
      <c r="D494" t="s">
        <v>164</v>
      </c>
      <c r="E494" s="33">
        <v>0</v>
      </c>
      <c r="F494" s="33">
        <v>0</v>
      </c>
      <c r="G494" s="33">
        <v>0</v>
      </c>
      <c r="H494" s="33">
        <v>0</v>
      </c>
      <c r="I494" s="33">
        <v>0</v>
      </c>
    </row>
    <row r="495" spans="2:9">
      <c r="B495" t="s">
        <v>64</v>
      </c>
      <c r="C495" s="3">
        <v>5</v>
      </c>
      <c r="D495" t="s">
        <v>165</v>
      </c>
      <c r="E495" s="33">
        <v>0.01</v>
      </c>
      <c r="F495" s="33">
        <v>0.17</v>
      </c>
      <c r="G495" s="33">
        <v>0.01</v>
      </c>
      <c r="H495" s="33">
        <v>0.81</v>
      </c>
      <c r="I495" s="33">
        <v>0.01</v>
      </c>
    </row>
    <row r="496" spans="2:9">
      <c r="B496" t="s">
        <v>64</v>
      </c>
      <c r="C496" s="3">
        <v>6</v>
      </c>
      <c r="D496" t="s">
        <v>166</v>
      </c>
      <c r="E496" s="33">
        <v>0.15</v>
      </c>
      <c r="F496" s="33">
        <v>0</v>
      </c>
      <c r="G496" s="33">
        <v>0.01</v>
      </c>
      <c r="H496" s="33">
        <v>0.1</v>
      </c>
      <c r="I496" s="33">
        <v>0.19</v>
      </c>
    </row>
    <row r="497" spans="2:9">
      <c r="B497" t="s">
        <v>64</v>
      </c>
      <c r="C497" s="3">
        <v>7</v>
      </c>
      <c r="D497" t="s">
        <v>167</v>
      </c>
      <c r="E497" s="33">
        <v>0</v>
      </c>
      <c r="F497" s="33">
        <v>0</v>
      </c>
      <c r="G497" s="33">
        <v>0</v>
      </c>
      <c r="H497" s="33">
        <v>0</v>
      </c>
      <c r="I497" s="33">
        <v>0</v>
      </c>
    </row>
    <row r="498" spans="2:9">
      <c r="B498" t="s">
        <v>64</v>
      </c>
      <c r="C498" s="3">
        <v>8</v>
      </c>
      <c r="D498" t="s">
        <v>168</v>
      </c>
      <c r="E498" s="33">
        <v>0</v>
      </c>
      <c r="F498" s="33">
        <v>0.01</v>
      </c>
      <c r="G498" s="33">
        <v>0</v>
      </c>
      <c r="H498" s="33">
        <v>0</v>
      </c>
      <c r="I498" s="33">
        <v>0</v>
      </c>
    </row>
    <row r="499" spans="2:9">
      <c r="B499" t="s">
        <v>64</v>
      </c>
      <c r="C499" s="3">
        <v>9</v>
      </c>
      <c r="D499" t="s">
        <v>169</v>
      </c>
      <c r="E499" s="33">
        <v>0.01</v>
      </c>
      <c r="F499" s="33">
        <v>0</v>
      </c>
      <c r="G499" s="33">
        <v>0.04</v>
      </c>
      <c r="H499" s="33">
        <v>0.31</v>
      </c>
      <c r="I499" s="33">
        <v>0.04</v>
      </c>
    </row>
    <row r="500" spans="2:9">
      <c r="B500" t="s">
        <v>68</v>
      </c>
      <c r="C500" s="3">
        <v>0</v>
      </c>
      <c r="D500" t="s">
        <v>160</v>
      </c>
      <c r="E500" s="33">
        <v>0</v>
      </c>
      <c r="F500" s="33">
        <v>0</v>
      </c>
      <c r="G500" s="33">
        <v>0</v>
      </c>
      <c r="H500" s="33">
        <v>0</v>
      </c>
      <c r="I500" s="33">
        <v>0</v>
      </c>
    </row>
    <row r="501" spans="2:9">
      <c r="B501" t="s">
        <v>68</v>
      </c>
      <c r="C501" s="3">
        <v>1</v>
      </c>
      <c r="D501" t="s">
        <v>161</v>
      </c>
      <c r="E501" s="33">
        <v>0.16</v>
      </c>
      <c r="F501" s="33">
        <v>7.0000000000000007E-2</v>
      </c>
      <c r="G501" s="33">
        <v>0.85</v>
      </c>
      <c r="H501" s="33">
        <v>0.18</v>
      </c>
      <c r="I501" s="33">
        <v>0.24</v>
      </c>
    </row>
    <row r="502" spans="2:9">
      <c r="B502" t="s">
        <v>68</v>
      </c>
      <c r="C502" s="3">
        <v>2</v>
      </c>
      <c r="D502" t="s">
        <v>162</v>
      </c>
      <c r="E502" s="33">
        <v>1.67</v>
      </c>
      <c r="F502" s="33">
        <v>1.98</v>
      </c>
      <c r="G502" s="33">
        <v>2.81</v>
      </c>
      <c r="H502" s="33">
        <v>2.83</v>
      </c>
      <c r="I502" s="33">
        <v>3.38</v>
      </c>
    </row>
    <row r="503" spans="2:9">
      <c r="B503" t="s">
        <v>68</v>
      </c>
      <c r="C503" s="3">
        <v>3</v>
      </c>
      <c r="D503" t="s">
        <v>163</v>
      </c>
      <c r="E503" s="33">
        <v>0</v>
      </c>
      <c r="F503" s="33">
        <v>0</v>
      </c>
      <c r="G503" s="33">
        <v>0</v>
      </c>
      <c r="H503" s="33">
        <v>0</v>
      </c>
      <c r="I503" s="33">
        <v>0.02</v>
      </c>
    </row>
    <row r="504" spans="2:9">
      <c r="B504" t="s">
        <v>68</v>
      </c>
      <c r="C504" s="3">
        <v>4</v>
      </c>
      <c r="D504" t="s">
        <v>164</v>
      </c>
      <c r="E504" s="33">
        <v>0</v>
      </c>
      <c r="F504" s="33">
        <v>0</v>
      </c>
      <c r="G504" s="33">
        <v>0</v>
      </c>
      <c r="H504" s="33">
        <v>0.03</v>
      </c>
      <c r="I504" s="33">
        <v>0.01</v>
      </c>
    </row>
    <row r="505" spans="2:9">
      <c r="B505" t="s">
        <v>68</v>
      </c>
      <c r="C505" s="3">
        <v>5</v>
      </c>
      <c r="D505" t="s">
        <v>165</v>
      </c>
      <c r="E505" s="33">
        <v>0.02</v>
      </c>
      <c r="F505" s="33">
        <v>0.01</v>
      </c>
      <c r="G505" s="33">
        <v>0.38</v>
      </c>
      <c r="H505" s="33">
        <v>7.0000000000000007E-2</v>
      </c>
      <c r="I505" s="33">
        <v>0.05</v>
      </c>
    </row>
    <row r="506" spans="2:9">
      <c r="B506" t="s">
        <v>68</v>
      </c>
      <c r="C506" s="3">
        <v>6</v>
      </c>
      <c r="D506" t="s">
        <v>166</v>
      </c>
      <c r="E506" s="33">
        <v>0.02</v>
      </c>
      <c r="F506" s="33">
        <v>0.03</v>
      </c>
      <c r="G506" s="33">
        <v>0.18</v>
      </c>
      <c r="H506" s="33">
        <v>0.16</v>
      </c>
      <c r="I506" s="33">
        <v>0.12</v>
      </c>
    </row>
    <row r="507" spans="2:9">
      <c r="B507" t="s">
        <v>68</v>
      </c>
      <c r="C507" s="3">
        <v>7</v>
      </c>
      <c r="D507" t="s">
        <v>167</v>
      </c>
      <c r="E507" s="33">
        <v>0</v>
      </c>
      <c r="F507" s="33">
        <v>0</v>
      </c>
      <c r="G507" s="33">
        <v>0</v>
      </c>
      <c r="H507" s="33">
        <v>0</v>
      </c>
      <c r="I507" s="33">
        <v>0</v>
      </c>
    </row>
    <row r="508" spans="2:9">
      <c r="B508" t="s">
        <v>68</v>
      </c>
      <c r="C508" s="3">
        <v>8</v>
      </c>
      <c r="D508" t="s">
        <v>168</v>
      </c>
      <c r="E508" s="33">
        <v>0</v>
      </c>
      <c r="F508" s="33">
        <v>0</v>
      </c>
      <c r="G508" s="33">
        <v>0</v>
      </c>
      <c r="H508" s="33">
        <v>0</v>
      </c>
      <c r="I508" s="33">
        <v>0</v>
      </c>
    </row>
    <row r="509" spans="2:9">
      <c r="B509" t="s">
        <v>68</v>
      </c>
      <c r="C509" s="3">
        <v>9</v>
      </c>
      <c r="D509" t="s">
        <v>169</v>
      </c>
      <c r="E509" s="33">
        <v>0.09</v>
      </c>
      <c r="F509" s="33">
        <v>0</v>
      </c>
      <c r="G509" s="33">
        <v>0.01</v>
      </c>
      <c r="H509" s="33">
        <v>0.01</v>
      </c>
      <c r="I509" s="33">
        <v>0.01</v>
      </c>
    </row>
    <row r="510" spans="2:9">
      <c r="B510" t="s">
        <v>76</v>
      </c>
      <c r="C510" s="3">
        <v>0</v>
      </c>
      <c r="D510" t="s">
        <v>160</v>
      </c>
      <c r="E510" s="33">
        <v>0.12</v>
      </c>
      <c r="F510" s="33">
        <v>0.03</v>
      </c>
      <c r="G510" s="33">
        <v>0.04</v>
      </c>
      <c r="H510" s="33">
        <v>7.0000000000000007E-2</v>
      </c>
      <c r="I510" s="33">
        <v>0.72</v>
      </c>
    </row>
    <row r="511" spans="2:9">
      <c r="B511" t="s">
        <v>76</v>
      </c>
      <c r="C511" s="3">
        <v>1</v>
      </c>
      <c r="D511" t="s">
        <v>161</v>
      </c>
      <c r="E511" s="33">
        <v>0.21</v>
      </c>
      <c r="F511" s="33">
        <v>0.65</v>
      </c>
      <c r="G511" s="33">
        <v>0.09</v>
      </c>
      <c r="H511" s="33">
        <v>0.25</v>
      </c>
      <c r="I511" s="33">
        <v>0.05</v>
      </c>
    </row>
    <row r="512" spans="2:9">
      <c r="B512" t="s">
        <v>76</v>
      </c>
      <c r="C512" s="3">
        <v>2</v>
      </c>
      <c r="D512" t="s">
        <v>162</v>
      </c>
      <c r="E512" s="33">
        <v>6.25</v>
      </c>
      <c r="F512" s="33">
        <v>6.99</v>
      </c>
      <c r="G512" s="33">
        <v>2.2799999999999998</v>
      </c>
      <c r="H512" s="33">
        <v>0</v>
      </c>
      <c r="I512" s="33">
        <v>14.2</v>
      </c>
    </row>
    <row r="513" spans="2:9">
      <c r="B513" t="s">
        <v>76</v>
      </c>
      <c r="C513" s="3">
        <v>3</v>
      </c>
      <c r="D513" t="s">
        <v>163</v>
      </c>
      <c r="E513" s="33">
        <v>0.06</v>
      </c>
      <c r="F513" s="33">
        <v>0.23</v>
      </c>
      <c r="G513" s="33">
        <v>0.05</v>
      </c>
      <c r="H513" s="33">
        <v>0.88</v>
      </c>
      <c r="I513" s="33">
        <v>1.2</v>
      </c>
    </row>
    <row r="514" spans="2:9">
      <c r="B514" t="s">
        <v>76</v>
      </c>
      <c r="C514" s="3">
        <v>4</v>
      </c>
      <c r="D514" t="s">
        <v>164</v>
      </c>
      <c r="E514" s="33">
        <v>7.0000000000000007E-2</v>
      </c>
      <c r="F514" s="33">
        <v>0.01</v>
      </c>
      <c r="G514" s="33">
        <v>0</v>
      </c>
      <c r="H514" s="33">
        <v>0.06</v>
      </c>
      <c r="I514" s="33">
        <v>0.04</v>
      </c>
    </row>
    <row r="515" spans="2:9">
      <c r="B515" t="s">
        <v>76</v>
      </c>
      <c r="C515" s="3">
        <v>5</v>
      </c>
      <c r="D515" t="s">
        <v>165</v>
      </c>
      <c r="E515" s="33">
        <v>0.05</v>
      </c>
      <c r="F515" s="33">
        <v>0.28999999999999998</v>
      </c>
      <c r="G515" s="33">
        <v>0.56999999999999995</v>
      </c>
      <c r="H515" s="33">
        <v>0.05</v>
      </c>
      <c r="I515" s="33">
        <v>0.09</v>
      </c>
    </row>
    <row r="516" spans="2:9">
      <c r="B516" t="s">
        <v>76</v>
      </c>
      <c r="C516" s="3">
        <v>6</v>
      </c>
      <c r="D516" t="s">
        <v>166</v>
      </c>
      <c r="E516" s="33">
        <v>18.93</v>
      </c>
      <c r="F516" s="33">
        <v>0</v>
      </c>
      <c r="G516" s="33">
        <v>0</v>
      </c>
      <c r="H516" s="33">
        <v>0</v>
      </c>
      <c r="I516" s="33">
        <v>0.08</v>
      </c>
    </row>
    <row r="517" spans="2:9">
      <c r="B517" t="s">
        <v>76</v>
      </c>
      <c r="C517" s="3">
        <v>7</v>
      </c>
      <c r="D517" t="s">
        <v>167</v>
      </c>
      <c r="E517" s="33">
        <v>0</v>
      </c>
      <c r="F517" s="33">
        <v>0</v>
      </c>
      <c r="G517" s="33">
        <v>0</v>
      </c>
      <c r="H517" s="33">
        <v>0</v>
      </c>
      <c r="I517" s="33">
        <v>0</v>
      </c>
    </row>
    <row r="518" spans="2:9">
      <c r="B518" t="s">
        <v>76</v>
      </c>
      <c r="C518" s="3">
        <v>8</v>
      </c>
      <c r="D518" t="s">
        <v>168</v>
      </c>
      <c r="E518" s="33">
        <v>0</v>
      </c>
      <c r="F518" s="33">
        <v>0.05</v>
      </c>
      <c r="G518" s="33">
        <v>0</v>
      </c>
      <c r="H518" s="33">
        <v>0.02</v>
      </c>
      <c r="I518" s="33">
        <v>0</v>
      </c>
    </row>
    <row r="519" spans="2:9">
      <c r="B519" t="s">
        <v>76</v>
      </c>
      <c r="C519" s="3">
        <v>9</v>
      </c>
      <c r="D519" t="s">
        <v>169</v>
      </c>
      <c r="E519" s="33">
        <v>0.04</v>
      </c>
      <c r="F519" s="33">
        <v>0.08</v>
      </c>
      <c r="G519" s="33">
        <v>0.1</v>
      </c>
      <c r="H519" s="33">
        <v>0.08</v>
      </c>
      <c r="I519" s="33">
        <v>0.1</v>
      </c>
    </row>
    <row r="520" spans="2:9">
      <c r="B520" t="s">
        <v>33</v>
      </c>
      <c r="C520" s="3">
        <v>0</v>
      </c>
      <c r="D520" t="s">
        <v>160</v>
      </c>
      <c r="E520" s="33">
        <v>0.05</v>
      </c>
      <c r="F520" s="33">
        <v>0.03</v>
      </c>
      <c r="G520" s="33">
        <v>0.18</v>
      </c>
      <c r="H520" s="33">
        <v>0.06</v>
      </c>
      <c r="I520" s="33">
        <v>0.09</v>
      </c>
    </row>
    <row r="521" spans="2:9">
      <c r="B521" t="s">
        <v>33</v>
      </c>
      <c r="C521" s="3">
        <v>1</v>
      </c>
      <c r="D521" t="s">
        <v>161</v>
      </c>
      <c r="E521" s="33">
        <v>0.27</v>
      </c>
      <c r="F521" s="33">
        <v>0.13</v>
      </c>
      <c r="G521" s="33">
        <v>0.1</v>
      </c>
      <c r="H521" s="33">
        <v>0.17</v>
      </c>
      <c r="I521" s="33">
        <v>0.19</v>
      </c>
    </row>
    <row r="522" spans="2:9">
      <c r="B522" t="s">
        <v>33</v>
      </c>
      <c r="C522" s="3">
        <v>2</v>
      </c>
      <c r="D522" t="s">
        <v>162</v>
      </c>
      <c r="E522" s="33">
        <v>0</v>
      </c>
      <c r="F522" s="33">
        <v>0.25</v>
      </c>
      <c r="G522" s="33">
        <v>0.53</v>
      </c>
      <c r="H522" s="33">
        <v>0.46</v>
      </c>
      <c r="I522" s="33">
        <v>0.28000000000000003</v>
      </c>
    </row>
    <row r="523" spans="2:9">
      <c r="B523" t="s">
        <v>33</v>
      </c>
      <c r="C523" s="3">
        <v>3</v>
      </c>
      <c r="D523" t="s">
        <v>163</v>
      </c>
      <c r="E523" s="33">
        <v>0.28000000000000003</v>
      </c>
      <c r="F523" s="33">
        <v>0.17</v>
      </c>
      <c r="G523" s="33">
        <v>0.32</v>
      </c>
      <c r="H523" s="33">
        <v>1.02</v>
      </c>
      <c r="I523" s="33">
        <v>0.61</v>
      </c>
    </row>
    <row r="524" spans="2:9">
      <c r="B524" t="s">
        <v>33</v>
      </c>
      <c r="C524" s="3">
        <v>4</v>
      </c>
      <c r="D524" t="s">
        <v>164</v>
      </c>
      <c r="E524" s="33">
        <v>0.03</v>
      </c>
      <c r="F524" s="33">
        <v>0.04</v>
      </c>
      <c r="G524" s="33">
        <v>0.2</v>
      </c>
      <c r="H524" s="33">
        <v>0.03</v>
      </c>
      <c r="I524" s="33">
        <v>0.02</v>
      </c>
    </row>
    <row r="525" spans="2:9">
      <c r="B525" t="s">
        <v>33</v>
      </c>
      <c r="C525" s="3">
        <v>5</v>
      </c>
      <c r="D525" t="s">
        <v>165</v>
      </c>
      <c r="E525" s="33">
        <v>0.34</v>
      </c>
      <c r="F525" s="33">
        <v>0.18</v>
      </c>
      <c r="G525" s="33">
        <v>0.27</v>
      </c>
      <c r="H525" s="33">
        <v>0.28000000000000003</v>
      </c>
      <c r="I525" s="33">
        <v>0.3</v>
      </c>
    </row>
    <row r="526" spans="2:9">
      <c r="B526" t="s">
        <v>33</v>
      </c>
      <c r="C526" s="3">
        <v>6</v>
      </c>
      <c r="D526" t="s">
        <v>166</v>
      </c>
      <c r="E526" s="33">
        <v>0</v>
      </c>
      <c r="F526" s="33">
        <v>0</v>
      </c>
      <c r="G526" s="33">
        <v>0.01</v>
      </c>
      <c r="H526" s="33">
        <v>0.22</v>
      </c>
      <c r="I526" s="33">
        <v>1.4</v>
      </c>
    </row>
    <row r="527" spans="2:9">
      <c r="B527" t="s">
        <v>33</v>
      </c>
      <c r="C527" s="3">
        <v>7</v>
      </c>
      <c r="D527" t="s">
        <v>167</v>
      </c>
      <c r="E527" s="33">
        <v>0.01</v>
      </c>
      <c r="F527" s="33">
        <v>0.01</v>
      </c>
      <c r="G527" s="33">
        <v>0</v>
      </c>
      <c r="H527" s="33">
        <v>0</v>
      </c>
      <c r="I527" s="33">
        <v>0.25</v>
      </c>
    </row>
    <row r="528" spans="2:9">
      <c r="B528" t="s">
        <v>33</v>
      </c>
      <c r="C528" s="3">
        <v>8</v>
      </c>
      <c r="D528" t="s">
        <v>168</v>
      </c>
      <c r="E528" s="33">
        <v>0.03</v>
      </c>
      <c r="F528" s="33">
        <v>0.01</v>
      </c>
      <c r="G528" s="33">
        <v>0</v>
      </c>
      <c r="H528" s="33">
        <v>0.01</v>
      </c>
      <c r="I528" s="33">
        <v>0.01</v>
      </c>
    </row>
    <row r="529" spans="2:9">
      <c r="B529" t="s">
        <v>33</v>
      </c>
      <c r="C529" s="3">
        <v>9</v>
      </c>
      <c r="D529" t="s">
        <v>169</v>
      </c>
      <c r="E529" s="33">
        <v>0.26</v>
      </c>
      <c r="F529" s="33">
        <v>0.19</v>
      </c>
      <c r="G529" s="33">
        <v>0.33</v>
      </c>
      <c r="H529" s="33">
        <v>0.34</v>
      </c>
      <c r="I529" s="33">
        <v>0.39</v>
      </c>
    </row>
    <row r="530" spans="2:9">
      <c r="B530" t="s">
        <v>70</v>
      </c>
      <c r="C530" s="3">
        <v>0</v>
      </c>
      <c r="D530" t="s">
        <v>160</v>
      </c>
      <c r="E530" s="33">
        <v>0.03</v>
      </c>
      <c r="F530" s="33">
        <v>0.02</v>
      </c>
      <c r="G530" s="33">
        <v>0.02</v>
      </c>
      <c r="H530" s="33">
        <v>7.0000000000000007E-2</v>
      </c>
      <c r="I530" s="33">
        <v>0</v>
      </c>
    </row>
    <row r="531" spans="2:9">
      <c r="B531" t="s">
        <v>70</v>
      </c>
      <c r="C531" s="3">
        <v>1</v>
      </c>
      <c r="D531" t="s">
        <v>161</v>
      </c>
      <c r="E531" s="33">
        <v>0.2</v>
      </c>
      <c r="F531" s="33">
        <v>0.21</v>
      </c>
      <c r="G531" s="33">
        <v>0.77</v>
      </c>
      <c r="H531" s="33">
        <v>0.24</v>
      </c>
      <c r="I531" s="33">
        <v>0.17</v>
      </c>
    </row>
    <row r="532" spans="2:9">
      <c r="B532" t="s">
        <v>70</v>
      </c>
      <c r="C532" s="3">
        <v>2</v>
      </c>
      <c r="D532" t="s">
        <v>162</v>
      </c>
      <c r="E532" s="33">
        <v>9.18</v>
      </c>
      <c r="F532" s="33">
        <v>1.82</v>
      </c>
      <c r="G532" s="33">
        <v>7.36</v>
      </c>
      <c r="H532" s="33">
        <v>0.23</v>
      </c>
      <c r="I532" s="33">
        <v>0.08</v>
      </c>
    </row>
    <row r="533" spans="2:9">
      <c r="B533" t="s">
        <v>70</v>
      </c>
      <c r="C533" s="3">
        <v>3</v>
      </c>
      <c r="D533" t="s">
        <v>163</v>
      </c>
      <c r="E533" s="33">
        <v>0.24</v>
      </c>
      <c r="F533" s="33">
        <v>0</v>
      </c>
      <c r="G533" s="33">
        <v>0.04</v>
      </c>
      <c r="H533" s="33">
        <v>0</v>
      </c>
      <c r="I533" s="33">
        <v>0.01</v>
      </c>
    </row>
    <row r="534" spans="2:9">
      <c r="B534" t="s">
        <v>70</v>
      </c>
      <c r="C534" s="3">
        <v>4</v>
      </c>
      <c r="D534" t="s">
        <v>164</v>
      </c>
      <c r="E534" s="33">
        <v>0</v>
      </c>
      <c r="F534" s="33">
        <v>0.3</v>
      </c>
      <c r="G534" s="33">
        <v>0.01</v>
      </c>
      <c r="H534" s="33">
        <v>0</v>
      </c>
      <c r="I534" s="33">
        <v>0.02</v>
      </c>
    </row>
    <row r="535" spans="2:9">
      <c r="B535" t="s">
        <v>70</v>
      </c>
      <c r="C535" s="3">
        <v>5</v>
      </c>
      <c r="D535" t="s">
        <v>165</v>
      </c>
      <c r="E535" s="33">
        <v>0.03</v>
      </c>
      <c r="F535" s="33">
        <v>0.44</v>
      </c>
      <c r="G535" s="33">
        <v>0.05</v>
      </c>
      <c r="H535" s="33">
        <v>1.1000000000000001</v>
      </c>
      <c r="I535" s="33">
        <v>0.93</v>
      </c>
    </row>
    <row r="536" spans="2:9">
      <c r="B536" t="s">
        <v>70</v>
      </c>
      <c r="C536" s="3">
        <v>6</v>
      </c>
      <c r="D536" t="s">
        <v>166</v>
      </c>
      <c r="E536" s="33">
        <v>4.96</v>
      </c>
      <c r="F536" s="33">
        <v>0.71</v>
      </c>
      <c r="G536" s="33">
        <v>0</v>
      </c>
      <c r="H536" s="33">
        <v>0.33</v>
      </c>
      <c r="I536" s="33">
        <v>0</v>
      </c>
    </row>
    <row r="537" spans="2:9">
      <c r="B537" t="s">
        <v>70</v>
      </c>
      <c r="C537" s="3">
        <v>7</v>
      </c>
      <c r="D537" t="s">
        <v>167</v>
      </c>
      <c r="E537" s="33">
        <v>0</v>
      </c>
      <c r="F537" s="33">
        <v>0</v>
      </c>
      <c r="G537" s="33">
        <v>0</v>
      </c>
      <c r="H537" s="33">
        <v>0</v>
      </c>
      <c r="I537" s="33">
        <v>0</v>
      </c>
    </row>
    <row r="538" spans="2:9">
      <c r="B538" t="s">
        <v>70</v>
      </c>
      <c r="C538" s="3">
        <v>8</v>
      </c>
      <c r="D538" t="s">
        <v>168</v>
      </c>
      <c r="E538" s="33">
        <v>0</v>
      </c>
      <c r="F538" s="33">
        <v>0</v>
      </c>
      <c r="G538" s="33">
        <v>0.05</v>
      </c>
      <c r="H538" s="33">
        <v>0</v>
      </c>
      <c r="I538" s="33">
        <v>0</v>
      </c>
    </row>
    <row r="539" spans="2:9">
      <c r="B539" t="s">
        <v>70</v>
      </c>
      <c r="C539" s="3">
        <v>9</v>
      </c>
      <c r="D539" t="s">
        <v>169</v>
      </c>
      <c r="E539" s="33">
        <v>0.03</v>
      </c>
      <c r="F539" s="33">
        <v>0.03</v>
      </c>
      <c r="G539" s="33">
        <v>0.02</v>
      </c>
      <c r="H539" s="33">
        <v>0.08</v>
      </c>
      <c r="I539" s="33">
        <v>1.8</v>
      </c>
    </row>
    <row r="540" spans="2:9">
      <c r="B540" t="s">
        <v>77</v>
      </c>
      <c r="C540" s="3">
        <v>0</v>
      </c>
      <c r="D540" t="s">
        <v>160</v>
      </c>
      <c r="E540" s="33">
        <v>0.05</v>
      </c>
      <c r="F540" s="33">
        <v>0.1</v>
      </c>
      <c r="G540" s="33">
        <v>0.04</v>
      </c>
      <c r="H540" s="33">
        <v>0.04</v>
      </c>
      <c r="I540" s="33">
        <v>0.04</v>
      </c>
    </row>
    <row r="541" spans="2:9">
      <c r="B541" t="s">
        <v>77</v>
      </c>
      <c r="C541" s="3">
        <v>1</v>
      </c>
      <c r="D541" t="s">
        <v>161</v>
      </c>
      <c r="E541" s="33">
        <v>0.02</v>
      </c>
      <c r="F541" s="33">
        <v>0.01</v>
      </c>
      <c r="G541" s="33">
        <v>0.05</v>
      </c>
      <c r="H541" s="33">
        <v>0.03</v>
      </c>
      <c r="I541" s="33">
        <v>0.03</v>
      </c>
    </row>
    <row r="542" spans="2:9">
      <c r="B542" t="s">
        <v>77</v>
      </c>
      <c r="C542" s="3">
        <v>2</v>
      </c>
      <c r="D542" t="s">
        <v>162</v>
      </c>
      <c r="E542" s="33">
        <v>0.02</v>
      </c>
      <c r="F542" s="33">
        <v>0.06</v>
      </c>
      <c r="G542" s="33">
        <v>0.09</v>
      </c>
      <c r="H542" s="33">
        <v>0.42</v>
      </c>
      <c r="I542" s="33">
        <v>0.08</v>
      </c>
    </row>
    <row r="543" spans="2:9">
      <c r="B543" t="s">
        <v>77</v>
      </c>
      <c r="C543" s="3">
        <v>3</v>
      </c>
      <c r="D543" t="s">
        <v>163</v>
      </c>
      <c r="E543" s="33">
        <v>0.19</v>
      </c>
      <c r="F543" s="33">
        <v>0.16</v>
      </c>
      <c r="G543" s="33">
        <v>0.15</v>
      </c>
      <c r="H543" s="33">
        <v>0.3</v>
      </c>
      <c r="I543" s="33">
        <v>0.28999999999999998</v>
      </c>
    </row>
    <row r="544" spans="2:9">
      <c r="B544" t="s">
        <v>77</v>
      </c>
      <c r="C544" s="3">
        <v>4</v>
      </c>
      <c r="D544" t="s">
        <v>164</v>
      </c>
      <c r="E544" s="33">
        <v>0.02</v>
      </c>
      <c r="F544" s="33">
        <v>0</v>
      </c>
      <c r="G544" s="33">
        <v>0</v>
      </c>
      <c r="H544" s="33">
        <v>0</v>
      </c>
      <c r="I544" s="33">
        <v>0</v>
      </c>
    </row>
    <row r="545" spans="2:9">
      <c r="B545" t="s">
        <v>77</v>
      </c>
      <c r="C545" s="3">
        <v>5</v>
      </c>
      <c r="D545" t="s">
        <v>165</v>
      </c>
      <c r="E545" s="33">
        <v>0.36</v>
      </c>
      <c r="F545" s="33">
        <v>0.36</v>
      </c>
      <c r="G545" s="33">
        <v>0.3</v>
      </c>
      <c r="H545" s="33">
        <v>0.36</v>
      </c>
      <c r="I545" s="33">
        <v>0.44</v>
      </c>
    </row>
    <row r="546" spans="2:9">
      <c r="B546" t="s">
        <v>77</v>
      </c>
      <c r="C546" s="3">
        <v>6</v>
      </c>
      <c r="D546" t="s">
        <v>166</v>
      </c>
      <c r="E546" s="33">
        <v>0.1</v>
      </c>
      <c r="F546" s="33">
        <v>0.16</v>
      </c>
      <c r="G546" s="33">
        <v>0.08</v>
      </c>
      <c r="H546" s="33">
        <v>1.52</v>
      </c>
      <c r="I546" s="33">
        <v>0.12</v>
      </c>
    </row>
    <row r="547" spans="2:9">
      <c r="B547" t="s">
        <v>77</v>
      </c>
      <c r="C547" s="3">
        <v>7</v>
      </c>
      <c r="D547" t="s">
        <v>167</v>
      </c>
      <c r="E547" s="33">
        <v>0</v>
      </c>
      <c r="F547" s="33">
        <v>0</v>
      </c>
      <c r="G547" s="33">
        <v>0</v>
      </c>
      <c r="H547" s="33">
        <v>0</v>
      </c>
      <c r="I547" s="33">
        <v>0</v>
      </c>
    </row>
    <row r="548" spans="2:9">
      <c r="B548" t="s">
        <v>77</v>
      </c>
      <c r="C548" s="3">
        <v>8</v>
      </c>
      <c r="D548" t="s">
        <v>168</v>
      </c>
      <c r="E548" s="33">
        <v>0.04</v>
      </c>
      <c r="F548" s="33">
        <v>0.03</v>
      </c>
      <c r="G548" s="33">
        <v>0.04</v>
      </c>
      <c r="H548" s="33">
        <v>0.01</v>
      </c>
      <c r="I548" s="33">
        <v>0.01</v>
      </c>
    </row>
    <row r="549" spans="2:9">
      <c r="B549" t="s">
        <v>77</v>
      </c>
      <c r="C549" s="3">
        <v>9</v>
      </c>
      <c r="D549" t="s">
        <v>169</v>
      </c>
      <c r="E549" s="33">
        <v>0.21</v>
      </c>
      <c r="F549" s="33">
        <v>0.2</v>
      </c>
      <c r="G549" s="33">
        <v>7.0000000000000007E-2</v>
      </c>
      <c r="H549" s="33">
        <v>0.08</v>
      </c>
      <c r="I549" s="33">
        <v>0.12</v>
      </c>
    </row>
    <row r="550" spans="2:9">
      <c r="B550" t="s">
        <v>47</v>
      </c>
      <c r="C550" s="3">
        <v>0</v>
      </c>
      <c r="D550" t="s">
        <v>160</v>
      </c>
      <c r="E550" s="33">
        <v>0.01</v>
      </c>
      <c r="F550" s="33">
        <v>0.04</v>
      </c>
      <c r="G550" s="33">
        <v>0.08</v>
      </c>
      <c r="H550" s="33">
        <v>0.01</v>
      </c>
      <c r="I550" s="33">
        <v>0.15</v>
      </c>
    </row>
    <row r="551" spans="2:9">
      <c r="B551" t="s">
        <v>47</v>
      </c>
      <c r="C551" s="3">
        <v>1</v>
      </c>
      <c r="D551" t="s">
        <v>161</v>
      </c>
      <c r="E551" s="33">
        <v>0.02</v>
      </c>
      <c r="F551" s="33">
        <v>0.05</v>
      </c>
      <c r="G551" s="33">
        <v>0.12</v>
      </c>
      <c r="H551" s="33">
        <v>0.04</v>
      </c>
      <c r="I551" s="33">
        <v>0.05</v>
      </c>
    </row>
    <row r="552" spans="2:9">
      <c r="B552" t="s">
        <v>47</v>
      </c>
      <c r="C552" s="3">
        <v>2</v>
      </c>
      <c r="D552" t="s">
        <v>162</v>
      </c>
      <c r="E552" s="33">
        <v>0</v>
      </c>
      <c r="F552" s="33">
        <v>0.48</v>
      </c>
      <c r="G552" s="33">
        <v>1.73</v>
      </c>
      <c r="H552" s="33">
        <v>2.0099999999999998</v>
      </c>
      <c r="I552" s="33">
        <v>0.59</v>
      </c>
    </row>
    <row r="553" spans="2:9">
      <c r="B553" t="s">
        <v>47</v>
      </c>
      <c r="C553" s="3">
        <v>3</v>
      </c>
      <c r="D553" t="s">
        <v>163</v>
      </c>
      <c r="E553" s="33">
        <v>0.22</v>
      </c>
      <c r="F553" s="33">
        <v>0.57999999999999996</v>
      </c>
      <c r="G553" s="33">
        <v>0.28000000000000003</v>
      </c>
      <c r="H553" s="33">
        <v>0.23</v>
      </c>
      <c r="I553" s="33">
        <v>0.11</v>
      </c>
    </row>
    <row r="554" spans="2:9">
      <c r="B554" t="s">
        <v>47</v>
      </c>
      <c r="C554" s="3">
        <v>4</v>
      </c>
      <c r="D554" t="s">
        <v>164</v>
      </c>
      <c r="E554" s="33">
        <v>0</v>
      </c>
      <c r="F554" s="33">
        <v>0.01</v>
      </c>
      <c r="G554" s="33">
        <v>0</v>
      </c>
      <c r="H554" s="33">
        <v>0</v>
      </c>
      <c r="I554" s="33">
        <v>0</v>
      </c>
    </row>
    <row r="555" spans="2:9">
      <c r="B555" t="s">
        <v>47</v>
      </c>
      <c r="C555" s="3">
        <v>5</v>
      </c>
      <c r="D555" t="s">
        <v>165</v>
      </c>
      <c r="E555" s="33">
        <v>0.12</v>
      </c>
      <c r="F555" s="33">
        <v>1.25</v>
      </c>
      <c r="G555" s="33">
        <v>0.06</v>
      </c>
      <c r="H555" s="33">
        <v>0.11</v>
      </c>
      <c r="I555" s="33">
        <v>0.04</v>
      </c>
    </row>
    <row r="556" spans="2:9">
      <c r="B556" t="s">
        <v>47</v>
      </c>
      <c r="C556" s="3">
        <v>6</v>
      </c>
      <c r="D556" t="s">
        <v>166</v>
      </c>
      <c r="E556" s="33">
        <v>1.87</v>
      </c>
      <c r="F556" s="33">
        <v>3.33</v>
      </c>
      <c r="G556" s="33">
        <v>0.63</v>
      </c>
      <c r="H556" s="33">
        <v>1.1599999999999999</v>
      </c>
      <c r="I556" s="33">
        <v>1.67</v>
      </c>
    </row>
    <row r="557" spans="2:9">
      <c r="B557" t="s">
        <v>47</v>
      </c>
      <c r="C557" s="3">
        <v>7</v>
      </c>
      <c r="D557" t="s">
        <v>167</v>
      </c>
      <c r="E557" s="33">
        <v>0</v>
      </c>
      <c r="F557" s="33">
        <v>0</v>
      </c>
      <c r="G557" s="33">
        <v>0</v>
      </c>
      <c r="H557" s="33">
        <v>0</v>
      </c>
      <c r="I557" s="33">
        <v>0</v>
      </c>
    </row>
    <row r="558" spans="2:9">
      <c r="B558" t="s">
        <v>47</v>
      </c>
      <c r="C558" s="3">
        <v>8</v>
      </c>
      <c r="D558" t="s">
        <v>168</v>
      </c>
      <c r="E558" s="33">
        <v>0</v>
      </c>
      <c r="F558" s="33">
        <v>0</v>
      </c>
      <c r="G558" s="33">
        <v>0</v>
      </c>
      <c r="H558" s="33">
        <v>0</v>
      </c>
      <c r="I558" s="33">
        <v>0</v>
      </c>
    </row>
    <row r="559" spans="2:9">
      <c r="B559" t="s">
        <v>47</v>
      </c>
      <c r="C559" s="3">
        <v>9</v>
      </c>
      <c r="D559" t="s">
        <v>169</v>
      </c>
      <c r="E559" s="33">
        <v>0.11</v>
      </c>
      <c r="F559" s="33">
        <v>0.2</v>
      </c>
      <c r="G559" s="33">
        <v>1.87</v>
      </c>
      <c r="H559" s="33">
        <v>0.32</v>
      </c>
      <c r="I559" s="33">
        <v>0.01</v>
      </c>
    </row>
    <row r="560" spans="2:9">
      <c r="B560" t="s">
        <v>51</v>
      </c>
      <c r="C560" s="3">
        <v>0</v>
      </c>
      <c r="D560" t="s">
        <v>160</v>
      </c>
      <c r="E560" s="33">
        <v>0.02</v>
      </c>
      <c r="F560" s="33">
        <v>0.03</v>
      </c>
      <c r="G560" s="33">
        <v>0.01</v>
      </c>
      <c r="H560" s="33">
        <v>0.11</v>
      </c>
      <c r="I560" s="33">
        <v>0.03</v>
      </c>
    </row>
    <row r="561" spans="2:9">
      <c r="B561" t="s">
        <v>51</v>
      </c>
      <c r="C561" s="3">
        <v>1</v>
      </c>
      <c r="D561" t="s">
        <v>161</v>
      </c>
      <c r="E561" s="33">
        <v>0.16</v>
      </c>
      <c r="F561" s="33">
        <v>0.11</v>
      </c>
      <c r="G561" s="33">
        <v>0.18</v>
      </c>
      <c r="H561" s="33">
        <v>0.21</v>
      </c>
      <c r="I561" s="33">
        <v>0.18</v>
      </c>
    </row>
    <row r="562" spans="2:9">
      <c r="B562" t="s">
        <v>51</v>
      </c>
      <c r="C562" s="3">
        <v>2</v>
      </c>
      <c r="D562" t="s">
        <v>162</v>
      </c>
      <c r="E562" s="33">
        <v>0.03</v>
      </c>
      <c r="F562" s="33">
        <v>0.02</v>
      </c>
      <c r="G562" s="33">
        <v>0.05</v>
      </c>
      <c r="H562" s="33">
        <v>0.25</v>
      </c>
      <c r="I562" s="33">
        <v>0</v>
      </c>
    </row>
    <row r="563" spans="2:9">
      <c r="B563" t="s">
        <v>51</v>
      </c>
      <c r="C563" s="3">
        <v>3</v>
      </c>
      <c r="D563" t="s">
        <v>163</v>
      </c>
      <c r="E563" s="33">
        <v>0.16</v>
      </c>
      <c r="F563" s="33">
        <v>0.15</v>
      </c>
      <c r="G563" s="33">
        <v>7.0000000000000007E-2</v>
      </c>
      <c r="H563" s="33">
        <v>0.83</v>
      </c>
      <c r="I563" s="33">
        <v>0.14000000000000001</v>
      </c>
    </row>
    <row r="564" spans="2:9">
      <c r="B564" t="s">
        <v>51</v>
      </c>
      <c r="C564" s="3">
        <v>4</v>
      </c>
      <c r="D564" t="s">
        <v>164</v>
      </c>
      <c r="E564" s="33">
        <v>0.06</v>
      </c>
      <c r="F564" s="33">
        <v>0.03</v>
      </c>
      <c r="G564" s="33">
        <v>0.09</v>
      </c>
      <c r="H564" s="33">
        <v>0.01</v>
      </c>
      <c r="I564" s="33">
        <v>0</v>
      </c>
    </row>
    <row r="565" spans="2:9">
      <c r="B565" t="s">
        <v>51</v>
      </c>
      <c r="C565" s="3">
        <v>5</v>
      </c>
      <c r="D565" t="s">
        <v>165</v>
      </c>
      <c r="E565" s="33">
        <v>0.16</v>
      </c>
      <c r="F565" s="33">
        <v>0.18</v>
      </c>
      <c r="G565" s="33">
        <v>0.17</v>
      </c>
      <c r="H565" s="33">
        <v>0.23</v>
      </c>
      <c r="I565" s="33">
        <v>0.16</v>
      </c>
    </row>
    <row r="566" spans="2:9">
      <c r="B566" t="s">
        <v>51</v>
      </c>
      <c r="C566" s="3">
        <v>6</v>
      </c>
      <c r="D566" t="s">
        <v>166</v>
      </c>
      <c r="E566" s="33">
        <v>0.04</v>
      </c>
      <c r="F566" s="33">
        <v>0.03</v>
      </c>
      <c r="G566" s="33">
        <v>0.28999999999999998</v>
      </c>
      <c r="H566" s="33">
        <v>0.11</v>
      </c>
      <c r="I566" s="33">
        <v>0.03</v>
      </c>
    </row>
    <row r="567" spans="2:9">
      <c r="B567" t="s">
        <v>51</v>
      </c>
      <c r="C567" s="3">
        <v>7</v>
      </c>
      <c r="D567" t="s">
        <v>167</v>
      </c>
      <c r="E567" s="33">
        <v>0</v>
      </c>
      <c r="F567" s="33">
        <v>0</v>
      </c>
      <c r="G567" s="33">
        <v>0</v>
      </c>
      <c r="H567" s="33">
        <v>0</v>
      </c>
      <c r="I567" s="33">
        <v>0</v>
      </c>
    </row>
    <row r="568" spans="2:9">
      <c r="B568" t="s">
        <v>51</v>
      </c>
      <c r="C568" s="3">
        <v>8</v>
      </c>
      <c r="D568" t="s">
        <v>168</v>
      </c>
      <c r="E568" s="33">
        <v>0</v>
      </c>
      <c r="F568" s="33">
        <v>0</v>
      </c>
      <c r="G568" s="33">
        <v>0.05</v>
      </c>
      <c r="H568" s="33">
        <v>0</v>
      </c>
      <c r="I568" s="33">
        <v>0</v>
      </c>
    </row>
    <row r="569" spans="2:9">
      <c r="B569" t="s">
        <v>51</v>
      </c>
      <c r="C569" s="3">
        <v>9</v>
      </c>
      <c r="D569" t="s">
        <v>169</v>
      </c>
      <c r="E569" s="33">
        <v>0.15</v>
      </c>
      <c r="F569" s="33">
        <v>0.44</v>
      </c>
      <c r="G569" s="33">
        <v>0.22</v>
      </c>
      <c r="H569" s="33">
        <v>0.33</v>
      </c>
      <c r="I569" s="33">
        <v>0.32</v>
      </c>
    </row>
    <row r="570" spans="2:9">
      <c r="B570" t="s">
        <v>7</v>
      </c>
      <c r="C570" s="3">
        <v>0</v>
      </c>
      <c r="D570" t="s">
        <v>160</v>
      </c>
      <c r="E570" s="33">
        <v>0</v>
      </c>
      <c r="F570" s="33">
        <v>0</v>
      </c>
      <c r="G570" s="33">
        <v>0</v>
      </c>
      <c r="H570" s="33">
        <v>0.01</v>
      </c>
      <c r="I570" s="33">
        <v>0.03</v>
      </c>
    </row>
    <row r="571" spans="2:9">
      <c r="B571" t="s">
        <v>7</v>
      </c>
      <c r="C571" s="3">
        <v>1</v>
      </c>
      <c r="D571" t="s">
        <v>161</v>
      </c>
      <c r="E571" s="33">
        <v>0.32</v>
      </c>
      <c r="F571" s="33">
        <v>0.41</v>
      </c>
      <c r="G571" s="33">
        <v>0.36</v>
      </c>
      <c r="H571" s="33">
        <v>0.36</v>
      </c>
      <c r="I571" s="33">
        <v>0.59</v>
      </c>
    </row>
    <row r="572" spans="2:9">
      <c r="B572" t="s">
        <v>7</v>
      </c>
      <c r="C572" s="3">
        <v>2</v>
      </c>
      <c r="D572" t="s">
        <v>162</v>
      </c>
      <c r="E572" s="33">
        <v>0</v>
      </c>
      <c r="F572" s="33">
        <v>0.45</v>
      </c>
      <c r="G572" s="33">
        <v>0.08</v>
      </c>
      <c r="H572" s="33">
        <v>0</v>
      </c>
      <c r="I572" s="33">
        <v>0.12</v>
      </c>
    </row>
    <row r="573" spans="2:9">
      <c r="B573" t="s">
        <v>7</v>
      </c>
      <c r="C573" s="3">
        <v>3</v>
      </c>
      <c r="D573" t="s">
        <v>163</v>
      </c>
      <c r="E573" s="33">
        <v>0.36</v>
      </c>
      <c r="F573" s="33">
        <v>0</v>
      </c>
      <c r="G573" s="33">
        <v>0.23</v>
      </c>
      <c r="H573" s="33">
        <v>0.09</v>
      </c>
      <c r="I573" s="33">
        <v>0.01</v>
      </c>
    </row>
    <row r="574" spans="2:9">
      <c r="B574" t="s">
        <v>7</v>
      </c>
      <c r="C574" s="3">
        <v>4</v>
      </c>
      <c r="D574" t="s">
        <v>164</v>
      </c>
      <c r="E574" s="33">
        <v>0.09</v>
      </c>
      <c r="F574" s="33">
        <v>0.14000000000000001</v>
      </c>
      <c r="G574" s="33">
        <v>0</v>
      </c>
      <c r="H574" s="33">
        <v>0</v>
      </c>
      <c r="I574" s="33">
        <v>0</v>
      </c>
    </row>
    <row r="575" spans="2:9">
      <c r="B575" t="s">
        <v>7</v>
      </c>
      <c r="C575" s="3">
        <v>5</v>
      </c>
      <c r="D575" t="s">
        <v>165</v>
      </c>
      <c r="E575" s="33">
        <v>0.13</v>
      </c>
      <c r="F575" s="33">
        <v>0.26</v>
      </c>
      <c r="G575" s="33">
        <v>0.12</v>
      </c>
      <c r="H575" s="33">
        <v>0.15</v>
      </c>
      <c r="I575" s="33">
        <v>0.4</v>
      </c>
    </row>
    <row r="576" spans="2:9">
      <c r="B576" t="s">
        <v>7</v>
      </c>
      <c r="C576" s="3">
        <v>6</v>
      </c>
      <c r="D576" t="s">
        <v>166</v>
      </c>
      <c r="E576" s="33">
        <v>0.35</v>
      </c>
      <c r="F576" s="33">
        <v>1.31</v>
      </c>
      <c r="G576" s="33">
        <v>0.98</v>
      </c>
      <c r="H576" s="33">
        <v>0.79</v>
      </c>
      <c r="I576" s="33">
        <v>0.71</v>
      </c>
    </row>
    <row r="577" spans="2:9">
      <c r="B577" t="s">
        <v>7</v>
      </c>
      <c r="C577" s="3">
        <v>7</v>
      </c>
      <c r="D577" t="s">
        <v>167</v>
      </c>
      <c r="E577" s="33">
        <v>0</v>
      </c>
      <c r="F577" s="33">
        <v>0</v>
      </c>
      <c r="G577" s="33">
        <v>0</v>
      </c>
      <c r="H577" s="33">
        <v>0</v>
      </c>
      <c r="I577" s="33">
        <v>0</v>
      </c>
    </row>
    <row r="578" spans="2:9">
      <c r="B578" t="s">
        <v>7</v>
      </c>
      <c r="C578" s="3">
        <v>8</v>
      </c>
      <c r="D578" t="s">
        <v>168</v>
      </c>
      <c r="E578" s="33">
        <v>0.01</v>
      </c>
      <c r="F578" s="33">
        <v>0</v>
      </c>
      <c r="G578" s="33">
        <v>0.03</v>
      </c>
      <c r="H578" s="33">
        <v>0</v>
      </c>
      <c r="I578" s="33">
        <v>0</v>
      </c>
    </row>
    <row r="579" spans="2:9">
      <c r="B579" t="s">
        <v>7</v>
      </c>
      <c r="C579" s="3">
        <v>9</v>
      </c>
      <c r="D579" t="s">
        <v>169</v>
      </c>
      <c r="E579" s="33">
        <v>0.27</v>
      </c>
      <c r="F579" s="33">
        <v>0.23</v>
      </c>
      <c r="G579" s="33">
        <v>0</v>
      </c>
      <c r="H579" s="33">
        <v>7.0000000000000007E-2</v>
      </c>
      <c r="I579" s="33">
        <v>0.1</v>
      </c>
    </row>
    <row r="580" spans="2:9">
      <c r="B580" t="s">
        <v>66</v>
      </c>
      <c r="C580" s="3">
        <v>0</v>
      </c>
      <c r="D580" t="s">
        <v>160</v>
      </c>
      <c r="E580" s="33">
        <v>0</v>
      </c>
      <c r="F580" s="33">
        <v>0</v>
      </c>
      <c r="G580" s="33">
        <v>0.08</v>
      </c>
      <c r="H580" s="33">
        <v>0</v>
      </c>
      <c r="I580" s="33">
        <v>0</v>
      </c>
    </row>
    <row r="581" spans="2:9">
      <c r="B581" t="s">
        <v>66</v>
      </c>
      <c r="C581" s="3">
        <v>1</v>
      </c>
      <c r="D581" t="s">
        <v>161</v>
      </c>
      <c r="E581" s="33">
        <v>0.09</v>
      </c>
      <c r="F581" s="33">
        <v>0.05</v>
      </c>
      <c r="G581" s="33">
        <v>0.05</v>
      </c>
      <c r="H581" s="33">
        <v>0.05</v>
      </c>
      <c r="I581" s="33">
        <v>7.0000000000000007E-2</v>
      </c>
    </row>
    <row r="582" spans="2:9">
      <c r="B582" t="s">
        <v>66</v>
      </c>
      <c r="C582" s="3">
        <v>2</v>
      </c>
      <c r="D582" t="s">
        <v>162</v>
      </c>
      <c r="E582" s="33">
        <v>5.78</v>
      </c>
      <c r="F582" s="33">
        <v>9.24</v>
      </c>
      <c r="G582" s="33">
        <v>0.6</v>
      </c>
      <c r="H582" s="33">
        <v>9.8800000000000008</v>
      </c>
      <c r="I582" s="33">
        <v>3.7</v>
      </c>
    </row>
    <row r="583" spans="2:9">
      <c r="B583" t="s">
        <v>66</v>
      </c>
      <c r="C583" s="3">
        <v>3</v>
      </c>
      <c r="D583" t="s">
        <v>163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</row>
    <row r="584" spans="2:9">
      <c r="B584" t="s">
        <v>66</v>
      </c>
      <c r="C584" s="3">
        <v>4</v>
      </c>
      <c r="D584" t="s">
        <v>164</v>
      </c>
      <c r="E584" s="33">
        <v>0</v>
      </c>
      <c r="F584" s="33">
        <v>0</v>
      </c>
      <c r="G584" s="33">
        <v>0</v>
      </c>
      <c r="H584" s="33">
        <v>0</v>
      </c>
      <c r="I584" s="33">
        <v>0</v>
      </c>
    </row>
    <row r="585" spans="2:9">
      <c r="B585" t="s">
        <v>66</v>
      </c>
      <c r="C585" s="3">
        <v>5</v>
      </c>
      <c r="D585" t="s">
        <v>165</v>
      </c>
      <c r="E585" s="33">
        <v>0.14000000000000001</v>
      </c>
      <c r="F585" s="33">
        <v>0.39</v>
      </c>
      <c r="G585" s="33">
        <v>0.02</v>
      </c>
      <c r="H585" s="33">
        <v>7.0000000000000007E-2</v>
      </c>
      <c r="I585" s="33">
        <v>0.01</v>
      </c>
    </row>
    <row r="586" spans="2:9">
      <c r="B586" t="s">
        <v>66</v>
      </c>
      <c r="C586" s="3">
        <v>6</v>
      </c>
      <c r="D586" t="s">
        <v>166</v>
      </c>
      <c r="E586" s="33">
        <v>3.63</v>
      </c>
      <c r="F586" s="33">
        <v>0.06</v>
      </c>
      <c r="G586" s="33">
        <v>0.06</v>
      </c>
      <c r="H586" s="33">
        <v>0.03</v>
      </c>
      <c r="I586" s="33">
        <v>0.01</v>
      </c>
    </row>
    <row r="587" spans="2:9">
      <c r="B587" t="s">
        <v>66</v>
      </c>
      <c r="C587" s="3">
        <v>7</v>
      </c>
      <c r="D587" t="s">
        <v>167</v>
      </c>
      <c r="E587" s="33">
        <v>0</v>
      </c>
      <c r="F587" s="33">
        <v>0</v>
      </c>
      <c r="G587" s="33">
        <v>0</v>
      </c>
      <c r="H587" s="33">
        <v>0</v>
      </c>
      <c r="I587" s="33">
        <v>0</v>
      </c>
    </row>
    <row r="588" spans="2:9">
      <c r="B588" t="s">
        <v>66</v>
      </c>
      <c r="C588" s="3">
        <v>8</v>
      </c>
      <c r="D588" t="s">
        <v>168</v>
      </c>
      <c r="E588" s="33">
        <v>0</v>
      </c>
      <c r="F588" s="33">
        <v>0</v>
      </c>
      <c r="G588" s="33">
        <v>0</v>
      </c>
      <c r="H588" s="33">
        <v>0</v>
      </c>
      <c r="I588" s="33">
        <v>0</v>
      </c>
    </row>
    <row r="589" spans="2:9">
      <c r="B589" t="s">
        <v>66</v>
      </c>
      <c r="C589" s="3">
        <v>9</v>
      </c>
      <c r="D589" t="s">
        <v>169</v>
      </c>
      <c r="E589" s="33">
        <v>0</v>
      </c>
      <c r="F589" s="33">
        <v>0</v>
      </c>
      <c r="G589" s="33">
        <v>0.02</v>
      </c>
      <c r="H589" s="33">
        <v>0.01</v>
      </c>
      <c r="I589" s="33">
        <v>0.01</v>
      </c>
    </row>
    <row r="590" spans="2:9">
      <c r="B590" t="s">
        <v>12</v>
      </c>
      <c r="C590" s="3">
        <v>0</v>
      </c>
      <c r="D590" t="s">
        <v>160</v>
      </c>
      <c r="E590" s="33">
        <v>7.0000000000000007E-2</v>
      </c>
      <c r="F590" s="33">
        <v>0.03</v>
      </c>
      <c r="G590" s="33">
        <v>0.04</v>
      </c>
      <c r="H590" s="33">
        <v>0.18</v>
      </c>
      <c r="I590" s="33">
        <v>0</v>
      </c>
    </row>
    <row r="591" spans="2:9">
      <c r="B591" t="s">
        <v>12</v>
      </c>
      <c r="C591" s="3">
        <v>1</v>
      </c>
      <c r="D591" t="s">
        <v>161</v>
      </c>
      <c r="E591" s="33">
        <v>0.01</v>
      </c>
      <c r="F591" s="33">
        <v>0.93</v>
      </c>
      <c r="G591" s="33">
        <v>0.74</v>
      </c>
      <c r="H591" s="33">
        <v>0.15</v>
      </c>
      <c r="I591" s="33">
        <v>1.03</v>
      </c>
    </row>
    <row r="592" spans="2:9">
      <c r="B592" t="s">
        <v>12</v>
      </c>
      <c r="C592" s="3">
        <v>2</v>
      </c>
      <c r="D592" t="s">
        <v>162</v>
      </c>
      <c r="E592" s="33">
        <v>8.67</v>
      </c>
      <c r="F592" s="33">
        <v>10.55</v>
      </c>
      <c r="G592" s="33">
        <v>3.47</v>
      </c>
      <c r="H592" s="33">
        <v>0.94</v>
      </c>
      <c r="I592" s="33">
        <v>0.89</v>
      </c>
    </row>
    <row r="593" spans="2:9">
      <c r="B593" t="s">
        <v>12</v>
      </c>
      <c r="C593" s="3">
        <v>3</v>
      </c>
      <c r="D593" t="s">
        <v>163</v>
      </c>
      <c r="E593" s="33">
        <v>0.63</v>
      </c>
      <c r="F593" s="33">
        <v>0.13</v>
      </c>
      <c r="G593" s="33">
        <v>0.1</v>
      </c>
      <c r="H593" s="33">
        <v>7.0000000000000007E-2</v>
      </c>
      <c r="I593" s="33">
        <v>0</v>
      </c>
    </row>
    <row r="594" spans="2:9">
      <c r="B594" t="s">
        <v>12</v>
      </c>
      <c r="C594" s="3">
        <v>4</v>
      </c>
      <c r="D594" t="s">
        <v>164</v>
      </c>
      <c r="E594" s="33">
        <v>0.04</v>
      </c>
      <c r="F594" s="33">
        <v>0.01</v>
      </c>
      <c r="G594" s="33">
        <v>0</v>
      </c>
      <c r="H594" s="33">
        <v>0</v>
      </c>
      <c r="I594" s="33">
        <v>0</v>
      </c>
    </row>
    <row r="595" spans="2:9">
      <c r="B595" t="s">
        <v>12</v>
      </c>
      <c r="C595" s="3">
        <v>5</v>
      </c>
      <c r="D595" t="s">
        <v>165</v>
      </c>
      <c r="E595" s="33">
        <v>0.5</v>
      </c>
      <c r="F595" s="33">
        <v>0.76</v>
      </c>
      <c r="G595" s="33">
        <v>0.23</v>
      </c>
      <c r="H595" s="33">
        <v>0.11</v>
      </c>
      <c r="I595" s="33">
        <v>0.1</v>
      </c>
    </row>
    <row r="596" spans="2:9">
      <c r="B596" t="s">
        <v>12</v>
      </c>
      <c r="C596" s="3">
        <v>6</v>
      </c>
      <c r="D596" t="s">
        <v>166</v>
      </c>
      <c r="E596" s="33">
        <v>1.22</v>
      </c>
      <c r="F596" s="33">
        <v>0.04</v>
      </c>
      <c r="G596" s="33">
        <v>0</v>
      </c>
      <c r="H596" s="33">
        <v>0.04</v>
      </c>
      <c r="I596" s="33">
        <v>7.0000000000000007E-2</v>
      </c>
    </row>
    <row r="597" spans="2:9">
      <c r="B597" t="s">
        <v>12</v>
      </c>
      <c r="C597" s="3">
        <v>7</v>
      </c>
      <c r="D597" t="s">
        <v>167</v>
      </c>
      <c r="E597" s="33">
        <v>0</v>
      </c>
      <c r="F597" s="33">
        <v>0</v>
      </c>
      <c r="G597" s="33">
        <v>0</v>
      </c>
      <c r="H597" s="33">
        <v>0</v>
      </c>
      <c r="I597" s="33">
        <v>0</v>
      </c>
    </row>
    <row r="598" spans="2:9">
      <c r="B598" t="s">
        <v>12</v>
      </c>
      <c r="C598" s="3">
        <v>8</v>
      </c>
      <c r="D598" t="s">
        <v>168</v>
      </c>
      <c r="E598" s="33">
        <v>0</v>
      </c>
      <c r="F598" s="33">
        <v>0</v>
      </c>
      <c r="G598" s="33">
        <v>0</v>
      </c>
      <c r="H598" s="33">
        <v>0</v>
      </c>
      <c r="I598" s="33">
        <v>0</v>
      </c>
    </row>
    <row r="599" spans="2:9">
      <c r="B599" t="s">
        <v>12</v>
      </c>
      <c r="C599" s="3">
        <v>9</v>
      </c>
      <c r="D599" t="s">
        <v>169</v>
      </c>
      <c r="E599" s="33">
        <v>0.05</v>
      </c>
      <c r="F599" s="33">
        <v>0.01</v>
      </c>
      <c r="G599" s="33">
        <v>0</v>
      </c>
      <c r="H599" s="33">
        <v>0.02</v>
      </c>
      <c r="I599" s="33">
        <v>0.01</v>
      </c>
    </row>
  </sheetData>
  <sheetProtection algorithmName="SHA-512" hashValue="RMtIxaCKGgx//CMV0lJ5cUcYFeSbzGY8hZ+3ItHVk/R0r4/9jgF5zw2oqzId+eOV5fKkNeanbTzEsLOSL3e13A==" saltValue="dATSnZGQS4xBzXmtuCUdyg==" spinCount="100000" sheet="1" objects="1" scenarios="1"/>
  <mergeCells count="2">
    <mergeCell ref="E4:I4"/>
    <mergeCell ref="K4:O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A096-9816-4A4A-A681-7F8C43E87084}">
  <dimension ref="B2:AN7"/>
  <sheetViews>
    <sheetView workbookViewId="0"/>
  </sheetViews>
  <sheetFormatPr defaultColWidth="9.140625" defaultRowHeight="14.45"/>
  <cols>
    <col min="1" max="1" width="9.140625" style="37"/>
    <col min="2" max="2" width="22.85546875" style="37" customWidth="1"/>
    <col min="3" max="8" width="11.7109375" style="44" customWidth="1"/>
    <col min="9" max="9" width="9.140625" style="37"/>
    <col min="10" max="10" width="22.85546875" style="37" customWidth="1"/>
    <col min="11" max="16" width="11.7109375" style="44" customWidth="1"/>
    <col min="17" max="17" width="9.140625" style="37"/>
    <col min="18" max="18" width="22.85546875" style="37" customWidth="1"/>
    <col min="19" max="24" width="11.7109375" style="44" customWidth="1"/>
    <col min="25" max="25" width="9.140625" style="37"/>
    <col min="26" max="26" width="22.85546875" style="37" customWidth="1"/>
    <col min="27" max="32" width="11.7109375" style="44" customWidth="1"/>
    <col min="33" max="33" width="9.140625" style="37"/>
    <col min="34" max="34" width="22.85546875" style="37" customWidth="1"/>
    <col min="35" max="40" width="11.7109375" style="44" customWidth="1"/>
    <col min="41" max="16384" width="9.140625" style="37"/>
  </cols>
  <sheetData>
    <row r="2" spans="2:40">
      <c r="B2" s="37" t="s">
        <v>114</v>
      </c>
      <c r="J2" s="37" t="s">
        <v>172</v>
      </c>
      <c r="R2" s="37" t="s">
        <v>173</v>
      </c>
      <c r="Z2" s="37" t="s">
        <v>174</v>
      </c>
      <c r="AH2" s="37" t="s">
        <v>175</v>
      </c>
    </row>
    <row r="3" spans="2:40">
      <c r="B3" s="36"/>
      <c r="C3" s="42"/>
      <c r="D3" s="42"/>
      <c r="E3" s="42"/>
      <c r="F3" s="42"/>
      <c r="G3" s="42"/>
      <c r="H3" s="42"/>
      <c r="J3" s="36"/>
      <c r="K3" s="42"/>
      <c r="L3" s="42"/>
      <c r="M3" s="42"/>
      <c r="N3" s="42"/>
      <c r="O3" s="42"/>
      <c r="P3" s="42"/>
      <c r="R3" s="36"/>
      <c r="S3" s="42"/>
      <c r="T3" s="42"/>
      <c r="U3" s="42"/>
      <c r="V3" s="42"/>
      <c r="W3" s="42"/>
      <c r="X3" s="42"/>
      <c r="Z3" s="36"/>
      <c r="AA3" s="42"/>
      <c r="AB3" s="42"/>
      <c r="AC3" s="42"/>
      <c r="AD3" s="42"/>
      <c r="AE3" s="42"/>
      <c r="AF3" s="42"/>
      <c r="AH3" s="36"/>
      <c r="AI3" s="42"/>
      <c r="AJ3" s="42"/>
      <c r="AK3" s="42"/>
      <c r="AL3" s="42"/>
      <c r="AM3" s="42"/>
      <c r="AN3" s="42"/>
    </row>
    <row r="4" spans="2:40" ht="28.9">
      <c r="B4" s="38"/>
      <c r="C4" s="39">
        <v>2021</v>
      </c>
      <c r="D4" s="39">
        <v>2020</v>
      </c>
      <c r="E4" s="39">
        <v>2019</v>
      </c>
      <c r="F4" s="39">
        <v>2018</v>
      </c>
      <c r="G4" s="39">
        <v>2017</v>
      </c>
      <c r="H4" s="45" t="s">
        <v>120</v>
      </c>
      <c r="J4" s="38"/>
      <c r="K4" s="39">
        <v>2021</v>
      </c>
      <c r="L4" s="39">
        <v>2020</v>
      </c>
      <c r="M4" s="39">
        <v>2019</v>
      </c>
      <c r="N4" s="39">
        <v>2018</v>
      </c>
      <c r="O4" s="39">
        <v>2017</v>
      </c>
      <c r="P4" s="45" t="s">
        <v>120</v>
      </c>
      <c r="R4" s="38"/>
      <c r="S4" s="39">
        <v>2021</v>
      </c>
      <c r="T4" s="39">
        <v>2020</v>
      </c>
      <c r="U4" s="39">
        <v>2019</v>
      </c>
      <c r="V4" s="39">
        <v>2018</v>
      </c>
      <c r="W4" s="39">
        <v>2017</v>
      </c>
      <c r="X4" s="45" t="s">
        <v>120</v>
      </c>
      <c r="Z4" s="38"/>
      <c r="AA4" s="39">
        <v>2021</v>
      </c>
      <c r="AB4" s="39">
        <v>2020</v>
      </c>
      <c r="AC4" s="39">
        <v>2019</v>
      </c>
      <c r="AD4" s="39">
        <v>2018</v>
      </c>
      <c r="AE4" s="39">
        <v>2017</v>
      </c>
      <c r="AF4" s="45" t="s">
        <v>120</v>
      </c>
      <c r="AH4" s="38"/>
      <c r="AI4" s="39">
        <v>2021</v>
      </c>
      <c r="AJ4" s="39">
        <v>2020</v>
      </c>
      <c r="AK4" s="39">
        <v>2019</v>
      </c>
      <c r="AL4" s="39">
        <v>2018</v>
      </c>
      <c r="AM4" s="39">
        <v>2017</v>
      </c>
      <c r="AN4" s="45" t="s">
        <v>120</v>
      </c>
    </row>
    <row r="5" spans="2:40">
      <c r="B5" s="41" t="s">
        <v>121</v>
      </c>
      <c r="C5" s="70">
        <f>Unitized!C5</f>
        <v>311.49724878349087</v>
      </c>
      <c r="D5" s="70">
        <f>Unitized!G5</f>
        <v>308.97373073612255</v>
      </c>
      <c r="E5" s="70">
        <f>Unitized!I5</f>
        <v>304.58088804262343</v>
      </c>
      <c r="F5" s="70">
        <f>Unitized!K5</f>
        <v>308.81429922038984</v>
      </c>
      <c r="G5" s="70">
        <f>Unitized!M5</f>
        <v>301.82230211906369</v>
      </c>
      <c r="H5" s="69">
        <f>AVERAGE(C5:G5)</f>
        <v>307.13769378033805</v>
      </c>
      <c r="J5" s="41" t="s">
        <v>121</v>
      </c>
      <c r="K5" s="70">
        <f>Unitized!O5</f>
        <v>121.79582602932875</v>
      </c>
      <c r="L5" s="70">
        <f>Unitized!S5</f>
        <v>44.479150441773676</v>
      </c>
      <c r="M5" s="70">
        <f>Unitized!U5</f>
        <v>74.843961499898185</v>
      </c>
      <c r="N5" s="70">
        <f>Unitized!W5</f>
        <v>79.01740729887301</v>
      </c>
      <c r="O5" s="70">
        <f>Unitized!Y5</f>
        <v>71.07045789745554</v>
      </c>
      <c r="P5" s="69">
        <f>AVERAGE(K5:O5)</f>
        <v>78.241360633465831</v>
      </c>
      <c r="R5" s="41" t="s">
        <v>121</v>
      </c>
      <c r="S5" s="70">
        <f>Unitized!AA5</f>
        <v>566.09943026056135</v>
      </c>
      <c r="T5" s="70">
        <f>Unitized!AE5</f>
        <v>521.44882618905206</v>
      </c>
      <c r="U5" s="70">
        <f>Unitized!AG5</f>
        <v>518.30165035775531</v>
      </c>
      <c r="V5" s="70">
        <f>Unitized!AI5</f>
        <v>506.31589679512177</v>
      </c>
      <c r="W5" s="70">
        <f>Unitized!AK5</f>
        <v>491.69493931894891</v>
      </c>
      <c r="X5" s="69">
        <f>AVERAGE(S5:W5)</f>
        <v>520.77214858428783</v>
      </c>
      <c r="Z5" s="41" t="s">
        <v>121</v>
      </c>
      <c r="AA5" s="70">
        <f>Unitized!AM5</f>
        <v>2556.8325254407578</v>
      </c>
      <c r="AB5" s="70">
        <f>Unitized!AQ5</f>
        <v>2902.9117956406822</v>
      </c>
      <c r="AC5" s="70">
        <f>Unitized!AS5</f>
        <v>2655.7304995152713</v>
      </c>
      <c r="AD5" s="70">
        <f>Unitized!AU5</f>
        <v>2594.4518833364791</v>
      </c>
      <c r="AE5" s="70">
        <f>Unitized!AW5</f>
        <v>2699.6846274422351</v>
      </c>
      <c r="AF5" s="69">
        <f>AVERAGE(AA5:AE5)</f>
        <v>2681.9222662750849</v>
      </c>
      <c r="AH5" s="71" t="s">
        <v>121</v>
      </c>
      <c r="AI5" s="70">
        <f>Unitized!AY5</f>
        <v>3020.1727582287431</v>
      </c>
      <c r="AJ5" s="70">
        <f>Unitized!BC5</f>
        <v>2914.9665128851016</v>
      </c>
      <c r="AK5" s="70">
        <f>Unitized!BE5</f>
        <v>2793.390735585423</v>
      </c>
      <c r="AL5" s="70">
        <f>Unitized!BG5</f>
        <v>2553.9794310827501</v>
      </c>
      <c r="AM5" s="70">
        <f>Unitized!BI5</f>
        <v>2339.0260518200371</v>
      </c>
      <c r="AN5" s="69">
        <f>AVERAGE(AI5:AM5)</f>
        <v>2724.3070979204108</v>
      </c>
    </row>
    <row r="6" spans="2:40">
      <c r="B6" s="41" t="s">
        <v>122</v>
      </c>
      <c r="C6" s="70">
        <f>Unitized!C6</f>
        <v>341.98529341850411</v>
      </c>
      <c r="D6" s="70">
        <f>Unitized!G6</f>
        <v>341.76799660655678</v>
      </c>
      <c r="E6" s="70">
        <f>Unitized!I6</f>
        <v>339.66005145402397</v>
      </c>
      <c r="F6" s="70">
        <f>Unitized!K6</f>
        <v>335.07832982347941</v>
      </c>
      <c r="G6" s="70">
        <f>Unitized!M6</f>
        <v>331.93756947664292</v>
      </c>
      <c r="H6" s="69">
        <f>AVERAGE(C6:G6)</f>
        <v>338.08584815584146</v>
      </c>
      <c r="J6" s="41" t="s">
        <v>122</v>
      </c>
      <c r="K6" s="70">
        <f>Unitized!O6</f>
        <v>108.07149025601603</v>
      </c>
      <c r="L6" s="70">
        <f>Unitized!S6</f>
        <v>74.958157879400318</v>
      </c>
      <c r="M6" s="70">
        <f>Unitized!U6</f>
        <v>80.314273596680934</v>
      </c>
      <c r="N6" s="70">
        <f>Unitized!W6</f>
        <v>89.043831356778398</v>
      </c>
      <c r="O6" s="70">
        <f>Unitized!Y6</f>
        <v>75.412455582540545</v>
      </c>
      <c r="P6" s="69">
        <f>AVERAGE(K6:O6)</f>
        <v>85.560041734283246</v>
      </c>
      <c r="R6" s="41" t="s">
        <v>122</v>
      </c>
      <c r="S6" s="70">
        <f>Unitized!AA6</f>
        <v>576.17309806322839</v>
      </c>
      <c r="T6" s="70">
        <f>Unitized!AE6</f>
        <v>549.05547352383303</v>
      </c>
      <c r="U6" s="70">
        <f>Unitized!AG6</f>
        <v>548.73210897858098</v>
      </c>
      <c r="V6" s="70">
        <f>Unitized!AI6</f>
        <v>543.70073862028164</v>
      </c>
      <c r="W6" s="70">
        <f>Unitized!AK6</f>
        <v>524.18605340025726</v>
      </c>
      <c r="X6" s="69">
        <f>AVERAGE(S6:W6)</f>
        <v>548.36949451723626</v>
      </c>
      <c r="Z6" s="41" t="s">
        <v>122</v>
      </c>
      <c r="AA6" s="70">
        <f>Unitized!AM6</f>
        <v>2363.9067916139115</v>
      </c>
      <c r="AB6" s="70">
        <f>Unitized!AQ6</f>
        <v>2733.1618420578266</v>
      </c>
      <c r="AC6" s="70">
        <f>Unitized!AS6</f>
        <v>2397.0661570296329</v>
      </c>
      <c r="AD6" s="70">
        <f>Unitized!AU6</f>
        <v>2303.6456019587131</v>
      </c>
      <c r="AE6" s="70">
        <f>Unitized!AW6</f>
        <v>2427.5330003899294</v>
      </c>
      <c r="AF6" s="69">
        <f>AVERAGE(AA6:AE6)</f>
        <v>2445.0626786100029</v>
      </c>
      <c r="AH6" s="71" t="s">
        <v>122</v>
      </c>
      <c r="AI6" s="70">
        <f>Unitized!AY6</f>
        <v>2817.5672330162638</v>
      </c>
      <c r="AJ6" s="70">
        <f>Unitized!BC6</f>
        <v>2655.232187817779</v>
      </c>
      <c r="AK6" s="70">
        <f>Unitized!BE6</f>
        <v>2562.988617292689</v>
      </c>
      <c r="AL6" s="70">
        <f>Unitized!BG6</f>
        <v>2429.7246973604274</v>
      </c>
      <c r="AM6" s="70">
        <f>Unitized!BI6</f>
        <v>2299.2617238888065</v>
      </c>
      <c r="AN6" s="69">
        <f>AVERAGE(AI6:AM6)</f>
        <v>2552.954891875193</v>
      </c>
    </row>
    <row r="7" spans="2:40">
      <c r="B7" s="41" t="s">
        <v>34</v>
      </c>
      <c r="C7" s="70">
        <f>Unitized!C7</f>
        <v>334.74141653555301</v>
      </c>
      <c r="D7" s="70">
        <f>Unitized!G7</f>
        <v>332.20890202790309</v>
      </c>
      <c r="E7" s="70">
        <f>Unitized!I7</f>
        <v>312.26648454272225</v>
      </c>
      <c r="F7" s="70">
        <f>Unitized!K7</f>
        <v>323.70779827121072</v>
      </c>
      <c r="G7" s="70">
        <f>Unitized!M7</f>
        <v>353.59552530763875</v>
      </c>
      <c r="H7" s="69">
        <f>AVERAGE(C7:G7)</f>
        <v>331.30402533700556</v>
      </c>
      <c r="J7" s="41" t="s">
        <v>34</v>
      </c>
      <c r="K7" s="70">
        <f>Unitized!O7</f>
        <v>131.80452266152329</v>
      </c>
      <c r="L7" s="70">
        <f>Unitized!S7</f>
        <v>135.6431435091541</v>
      </c>
      <c r="M7" s="70">
        <f>Unitized!U7</f>
        <v>141.69286013310435</v>
      </c>
      <c r="N7" s="70">
        <f>Unitized!W7</f>
        <v>133.1022903705335</v>
      </c>
      <c r="O7" s="70">
        <f>Unitized!Y7</f>
        <v>2.0490614116558334</v>
      </c>
      <c r="P7" s="69">
        <f>AVERAGE(K7:O7)</f>
        <v>108.85837561719423</v>
      </c>
      <c r="R7" s="41" t="s">
        <v>34</v>
      </c>
      <c r="S7" s="70">
        <f>Unitized!AA7</f>
        <v>622.76202169517296</v>
      </c>
      <c r="T7" s="70">
        <f>Unitized!AE7</f>
        <v>602.28278719983416</v>
      </c>
      <c r="U7" s="70">
        <f>Unitized!AG7</f>
        <v>603.51060165306967</v>
      </c>
      <c r="V7" s="70">
        <f>Unitized!AI7</f>
        <v>595.81916533612286</v>
      </c>
      <c r="W7" s="70">
        <f>Unitized!AK7</f>
        <v>538.36708613884355</v>
      </c>
      <c r="X7" s="69">
        <f>AVERAGE(S7:W7)</f>
        <v>592.54833240460869</v>
      </c>
      <c r="Z7" s="41" t="s">
        <v>34</v>
      </c>
      <c r="AA7" s="70">
        <f>Unitized!AM7</f>
        <v>1772.0741567274019</v>
      </c>
      <c r="AB7" s="70">
        <f>Unitized!AQ7</f>
        <v>2088.5618391162284</v>
      </c>
      <c r="AC7" s="70">
        <f>Unitized!AS7</f>
        <v>1692.6835873765565</v>
      </c>
      <c r="AD7" s="70">
        <f>Unitized!AU7</f>
        <v>1646.5741837802125</v>
      </c>
      <c r="AE7" s="70">
        <f>Unitized!AW7</f>
        <v>1755.1762293940096</v>
      </c>
      <c r="AF7" s="69">
        <f>AVERAGE(AA7:AE7)</f>
        <v>1791.013999278882</v>
      </c>
      <c r="AH7" s="71" t="s">
        <v>34</v>
      </c>
      <c r="AI7" s="70">
        <f>Unitized!AY7</f>
        <v>5078.0297914023249</v>
      </c>
      <c r="AJ7" s="70">
        <f>Unitized!BC7</f>
        <v>3129.6439271822001</v>
      </c>
      <c r="AK7" s="70">
        <f>Unitized!BE7</f>
        <v>3040.1581617647057</v>
      </c>
      <c r="AL7" s="70">
        <f>Unitized!BG7</f>
        <v>3865.9166580410729</v>
      </c>
      <c r="AM7" s="70">
        <f>Unitized!BI7</f>
        <v>3134.6711676921291</v>
      </c>
      <c r="AN7" s="69">
        <f>AVERAGE(AI7:AM7)</f>
        <v>3649.6839412164868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4451-A8D5-4A4A-A9CA-118EA601AD5C}">
  <sheetPr>
    <tabColor theme="4" tint="0.59999389629810485"/>
  </sheetPr>
  <dimension ref="B2:BJ60"/>
  <sheetViews>
    <sheetView topLeftCell="A25" workbookViewId="0">
      <selection activeCell="E53" sqref="E53"/>
    </sheetView>
  </sheetViews>
  <sheetFormatPr defaultRowHeight="14.45"/>
  <cols>
    <col min="2" max="2" width="45.85546875" bestFit="1" customWidth="1"/>
  </cols>
  <sheetData>
    <row r="2" spans="2:62">
      <c r="F2" s="7">
        <v>1924</v>
      </c>
      <c r="G2" s="7">
        <v>14200</v>
      </c>
      <c r="H2">
        <v>380</v>
      </c>
      <c r="I2">
        <v>208</v>
      </c>
      <c r="J2">
        <v>74</v>
      </c>
      <c r="K2">
        <v>188</v>
      </c>
      <c r="L2">
        <v>357</v>
      </c>
      <c r="M2">
        <v>12</v>
      </c>
      <c r="N2">
        <v>14</v>
      </c>
      <c r="O2">
        <v>5</v>
      </c>
      <c r="P2">
        <v>23</v>
      </c>
      <c r="Q2">
        <v>788</v>
      </c>
      <c r="R2">
        <v>562</v>
      </c>
      <c r="S2">
        <v>134</v>
      </c>
      <c r="T2">
        <v>121</v>
      </c>
      <c r="U2">
        <v>45</v>
      </c>
      <c r="V2" s="7">
        <v>1895</v>
      </c>
      <c r="W2">
        <v>109</v>
      </c>
      <c r="X2">
        <v>93</v>
      </c>
      <c r="Y2">
        <v>43</v>
      </c>
      <c r="Z2">
        <v>32</v>
      </c>
      <c r="AA2">
        <v>410</v>
      </c>
      <c r="AB2">
        <v>69</v>
      </c>
      <c r="AC2">
        <v>281</v>
      </c>
      <c r="AD2">
        <v>93</v>
      </c>
      <c r="AE2">
        <v>9</v>
      </c>
      <c r="AF2">
        <v>8</v>
      </c>
      <c r="AG2" s="7">
        <v>961155</v>
      </c>
      <c r="AH2" s="7">
        <v>1116</v>
      </c>
      <c r="AI2">
        <v>292</v>
      </c>
      <c r="AJ2">
        <v>37</v>
      </c>
      <c r="AK2">
        <v>425</v>
      </c>
      <c r="AL2">
        <v>28</v>
      </c>
      <c r="AM2">
        <v>147</v>
      </c>
      <c r="AN2">
        <v>423</v>
      </c>
      <c r="AO2">
        <v>368</v>
      </c>
      <c r="AP2">
        <v>94</v>
      </c>
      <c r="AQ2">
        <v>827</v>
      </c>
      <c r="AR2">
        <v>133</v>
      </c>
      <c r="AS2">
        <v>330</v>
      </c>
      <c r="AT2">
        <v>28</v>
      </c>
      <c r="AU2">
        <v>139</v>
      </c>
      <c r="AV2">
        <v>17</v>
      </c>
      <c r="AW2">
        <v>146</v>
      </c>
      <c r="AX2">
        <v>35</v>
      </c>
      <c r="AY2">
        <v>342</v>
      </c>
      <c r="AZ2">
        <v>13</v>
      </c>
      <c r="BA2">
        <v>18</v>
      </c>
      <c r="BB2">
        <v>539</v>
      </c>
      <c r="BC2">
        <v>441</v>
      </c>
      <c r="BD2">
        <v>24</v>
      </c>
      <c r="BE2">
        <v>630</v>
      </c>
      <c r="BF2">
        <v>61</v>
      </c>
      <c r="BG2">
        <v>683</v>
      </c>
      <c r="BH2">
        <v>81</v>
      </c>
      <c r="BI2">
        <v>14</v>
      </c>
      <c r="BJ2">
        <v>64</v>
      </c>
    </row>
    <row r="4" spans="2:62">
      <c r="B4" t="s">
        <v>60</v>
      </c>
      <c r="C4">
        <v>5</v>
      </c>
    </row>
    <row r="5" spans="2:62">
      <c r="B5" t="s">
        <v>61</v>
      </c>
      <c r="C5">
        <v>8</v>
      </c>
    </row>
    <row r="6" spans="2:62">
      <c r="B6" t="s">
        <v>62</v>
      </c>
      <c r="C6">
        <v>9</v>
      </c>
    </row>
    <row r="7" spans="2:62">
      <c r="B7" t="s">
        <v>63</v>
      </c>
      <c r="C7">
        <v>12</v>
      </c>
    </row>
    <row r="8" spans="2:62">
      <c r="B8" t="s">
        <v>64</v>
      </c>
      <c r="C8">
        <v>13</v>
      </c>
    </row>
    <row r="9" spans="2:62">
      <c r="B9" t="s">
        <v>65</v>
      </c>
      <c r="C9">
        <v>14</v>
      </c>
    </row>
    <row r="10" spans="2:62">
      <c r="B10" t="s">
        <v>66</v>
      </c>
      <c r="C10">
        <v>14</v>
      </c>
    </row>
    <row r="11" spans="2:62">
      <c r="B11" t="s">
        <v>67</v>
      </c>
      <c r="C11">
        <v>17</v>
      </c>
    </row>
    <row r="12" spans="2:62">
      <c r="B12" t="s">
        <v>68</v>
      </c>
      <c r="C12">
        <v>18</v>
      </c>
    </row>
    <row r="13" spans="2:62">
      <c r="B13" t="s">
        <v>69</v>
      </c>
      <c r="C13">
        <v>23</v>
      </c>
    </row>
    <row r="14" spans="2:62">
      <c r="B14" t="s">
        <v>70</v>
      </c>
      <c r="C14">
        <v>24</v>
      </c>
    </row>
    <row r="15" spans="2:62">
      <c r="B15" t="s">
        <v>71</v>
      </c>
      <c r="C15">
        <v>28</v>
      </c>
    </row>
    <row r="16" spans="2:62">
      <c r="B16" t="s">
        <v>72</v>
      </c>
      <c r="C16">
        <v>28</v>
      </c>
    </row>
    <row r="17" spans="2:3">
      <c r="B17" t="s">
        <v>31</v>
      </c>
      <c r="C17">
        <v>32</v>
      </c>
    </row>
    <row r="18" spans="2:3">
      <c r="B18" t="s">
        <v>73</v>
      </c>
      <c r="C18">
        <v>35</v>
      </c>
    </row>
    <row r="19" spans="2:3">
      <c r="B19" t="s">
        <v>11</v>
      </c>
      <c r="C19">
        <v>37</v>
      </c>
    </row>
    <row r="20" spans="2:3">
      <c r="B20" t="s">
        <v>9</v>
      </c>
      <c r="C20">
        <v>43</v>
      </c>
    </row>
    <row r="21" spans="2:3">
      <c r="B21" t="s">
        <v>48</v>
      </c>
      <c r="C21">
        <v>45</v>
      </c>
    </row>
    <row r="22" spans="2:3">
      <c r="B22" t="s">
        <v>47</v>
      </c>
      <c r="C22">
        <v>61</v>
      </c>
    </row>
    <row r="23" spans="2:3">
      <c r="B23" t="s">
        <v>12</v>
      </c>
      <c r="C23">
        <v>64</v>
      </c>
    </row>
    <row r="24" spans="2:3">
      <c r="B24" t="s">
        <v>74</v>
      </c>
      <c r="C24">
        <v>69</v>
      </c>
    </row>
    <row r="25" spans="2:3">
      <c r="B25" t="s">
        <v>4</v>
      </c>
      <c r="C25">
        <v>74</v>
      </c>
    </row>
    <row r="26" spans="2:3">
      <c r="B26" t="s">
        <v>7</v>
      </c>
      <c r="C26">
        <v>81</v>
      </c>
    </row>
    <row r="27" spans="2:3">
      <c r="B27" t="s">
        <v>15</v>
      </c>
      <c r="C27">
        <v>93</v>
      </c>
    </row>
    <row r="28" spans="2:3">
      <c r="B28" t="s">
        <v>75</v>
      </c>
      <c r="C28">
        <v>93</v>
      </c>
    </row>
    <row r="29" spans="2:3">
      <c r="B29" t="s">
        <v>35</v>
      </c>
      <c r="C29">
        <v>94</v>
      </c>
    </row>
    <row r="30" spans="2:3">
      <c r="B30" t="s">
        <v>45</v>
      </c>
      <c r="C30">
        <v>109</v>
      </c>
    </row>
    <row r="31" spans="2:3">
      <c r="B31" t="s">
        <v>23</v>
      </c>
      <c r="C31">
        <v>121</v>
      </c>
    </row>
    <row r="32" spans="2:3">
      <c r="B32" t="s">
        <v>3</v>
      </c>
      <c r="C32">
        <v>133</v>
      </c>
    </row>
    <row r="33" spans="2:3">
      <c r="B33" t="s">
        <v>24</v>
      </c>
      <c r="C33">
        <v>134</v>
      </c>
    </row>
    <row r="34" spans="2:3">
      <c r="B34" t="s">
        <v>26</v>
      </c>
      <c r="C34">
        <v>139</v>
      </c>
    </row>
    <row r="35" spans="2:3">
      <c r="B35" s="15" t="s">
        <v>27</v>
      </c>
      <c r="C35" s="15">
        <v>146</v>
      </c>
    </row>
    <row r="36" spans="2:3">
      <c r="B36" s="15" t="s">
        <v>5</v>
      </c>
      <c r="C36" s="15">
        <v>147</v>
      </c>
    </row>
    <row r="37" spans="2:3">
      <c r="B37" s="15" t="s">
        <v>28</v>
      </c>
      <c r="C37" s="15">
        <v>188</v>
      </c>
    </row>
    <row r="38" spans="2:3">
      <c r="B38" s="15" t="s">
        <v>1</v>
      </c>
      <c r="C38" s="15">
        <v>208</v>
      </c>
    </row>
    <row r="39" spans="2:3">
      <c r="B39" s="15" t="s">
        <v>14</v>
      </c>
      <c r="C39" s="15">
        <v>281</v>
      </c>
    </row>
    <row r="40" spans="2:3" s="8" customFormat="1">
      <c r="B40" s="8" t="s">
        <v>0</v>
      </c>
      <c r="C40" s="8">
        <v>292</v>
      </c>
    </row>
    <row r="41" spans="2:3">
      <c r="B41" s="15" t="s">
        <v>8</v>
      </c>
      <c r="C41" s="15">
        <v>330</v>
      </c>
    </row>
    <row r="42" spans="2:3">
      <c r="B42" s="15" t="s">
        <v>6</v>
      </c>
      <c r="C42" s="15">
        <v>342</v>
      </c>
    </row>
    <row r="43" spans="2:3">
      <c r="B43" s="15" t="s">
        <v>17</v>
      </c>
      <c r="C43" s="15">
        <v>357</v>
      </c>
    </row>
    <row r="44" spans="2:3">
      <c r="B44" s="15" t="s">
        <v>30</v>
      </c>
      <c r="C44" s="15">
        <v>368</v>
      </c>
    </row>
    <row r="45" spans="2:3">
      <c r="B45" s="15" t="s">
        <v>46</v>
      </c>
      <c r="C45" s="15">
        <v>380</v>
      </c>
    </row>
    <row r="46" spans="2:3">
      <c r="B46" s="15" t="s">
        <v>10</v>
      </c>
      <c r="C46" s="15">
        <v>410</v>
      </c>
    </row>
    <row r="47" spans="2:3">
      <c r="B47" s="15" t="s">
        <v>16</v>
      </c>
      <c r="C47" s="15">
        <v>423</v>
      </c>
    </row>
    <row r="48" spans="2:3">
      <c r="B48" s="15" t="s">
        <v>32</v>
      </c>
      <c r="C48" s="15">
        <v>425</v>
      </c>
    </row>
    <row r="49" spans="2:3">
      <c r="B49" s="15" t="s">
        <v>33</v>
      </c>
      <c r="C49" s="15">
        <v>441</v>
      </c>
    </row>
    <row r="50" spans="2:3">
      <c r="B50" t="s">
        <v>76</v>
      </c>
      <c r="C50">
        <v>539</v>
      </c>
    </row>
    <row r="51" spans="2:3">
      <c r="B51" t="s">
        <v>49</v>
      </c>
      <c r="C51">
        <v>562</v>
      </c>
    </row>
    <row r="52" spans="2:3">
      <c r="B52" t="s">
        <v>77</v>
      </c>
      <c r="C52">
        <v>630</v>
      </c>
    </row>
    <row r="53" spans="2:3">
      <c r="B53" t="s">
        <v>51</v>
      </c>
      <c r="C53">
        <v>683</v>
      </c>
    </row>
    <row r="54" spans="2:3">
      <c r="B54" t="s">
        <v>22</v>
      </c>
      <c r="C54">
        <v>788</v>
      </c>
    </row>
    <row r="55" spans="2:3">
      <c r="B55" t="s">
        <v>50</v>
      </c>
      <c r="C55">
        <v>827</v>
      </c>
    </row>
    <row r="56" spans="2:3">
      <c r="B56" t="s">
        <v>78</v>
      </c>
      <c r="C56">
        <v>1116</v>
      </c>
    </row>
    <row r="57" spans="2:3">
      <c r="B57" t="s">
        <v>13</v>
      </c>
      <c r="C57">
        <v>1895</v>
      </c>
    </row>
    <row r="58" spans="2:3">
      <c r="B58" t="s">
        <v>19</v>
      </c>
      <c r="C58">
        <v>1924</v>
      </c>
    </row>
    <row r="59" spans="2:3">
      <c r="B59" t="s">
        <v>52</v>
      </c>
      <c r="C59">
        <v>14200</v>
      </c>
    </row>
    <row r="60" spans="2:3">
      <c r="B60" t="s">
        <v>79</v>
      </c>
      <c r="C60">
        <v>961155</v>
      </c>
    </row>
  </sheetData>
  <sortState xmlns:xlrd2="http://schemas.microsoft.com/office/spreadsheetml/2017/richdata2" ref="B4:C60">
    <sortCondition ref="C4:C60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750E-E013-438F-9AB3-E003BC613E60}">
  <sheetPr>
    <tabColor theme="3" tint="0.39997558519241921"/>
  </sheetPr>
  <dimension ref="B3:DP80"/>
  <sheetViews>
    <sheetView workbookViewId="0">
      <selection activeCell="S28" sqref="S28"/>
    </sheetView>
  </sheetViews>
  <sheetFormatPr defaultRowHeight="14.45"/>
  <cols>
    <col min="2" max="2" width="59.7109375" bestFit="1" customWidth="1"/>
    <col min="3" max="3" width="16.7109375" customWidth="1"/>
    <col min="4" max="6" width="16.7109375" hidden="1" customWidth="1"/>
    <col min="7" max="7" width="16.7109375" customWidth="1"/>
    <col min="8" max="8" width="16.7109375" hidden="1" customWidth="1"/>
    <col min="9" max="9" width="16.7109375" customWidth="1"/>
    <col min="10" max="10" width="16.7109375" hidden="1" customWidth="1"/>
    <col min="11" max="11" width="16.7109375" customWidth="1"/>
    <col min="12" max="12" width="16.7109375" hidden="1" customWidth="1"/>
    <col min="13" max="13" width="16.7109375" customWidth="1"/>
    <col min="14" max="14" width="2.7109375" customWidth="1"/>
    <col min="15" max="15" width="16.7109375" customWidth="1"/>
    <col min="16" max="18" width="16.7109375" hidden="1" customWidth="1"/>
    <col min="19" max="19" width="16.7109375" customWidth="1"/>
    <col min="20" max="20" width="16.7109375" hidden="1" customWidth="1"/>
    <col min="21" max="21" width="16.7109375" customWidth="1"/>
    <col min="22" max="22" width="16.7109375" hidden="1" customWidth="1"/>
    <col min="23" max="23" width="16.7109375" customWidth="1"/>
    <col min="24" max="24" width="16.7109375" hidden="1" customWidth="1"/>
    <col min="25" max="25" width="16.7109375" customWidth="1"/>
    <col min="26" max="26" width="2.7109375" customWidth="1"/>
    <col min="27" max="27" width="16.7109375" customWidth="1"/>
    <col min="28" max="30" width="16.7109375" hidden="1" customWidth="1"/>
    <col min="31" max="31" width="16.7109375" customWidth="1"/>
    <col min="32" max="32" width="16.7109375" hidden="1" customWidth="1"/>
    <col min="33" max="33" width="16.7109375" customWidth="1"/>
    <col min="34" max="34" width="16.7109375" hidden="1" customWidth="1"/>
    <col min="35" max="35" width="16.7109375" customWidth="1"/>
    <col min="36" max="36" width="16.7109375" hidden="1" customWidth="1"/>
    <col min="37" max="37" width="16.7109375" customWidth="1"/>
    <col min="38" max="38" width="2.7109375" customWidth="1"/>
    <col min="39" max="39" width="16.7109375" customWidth="1"/>
    <col min="40" max="42" width="16.7109375" hidden="1" customWidth="1"/>
    <col min="43" max="43" width="16.7109375" customWidth="1"/>
    <col min="44" max="44" width="16.7109375" hidden="1" customWidth="1"/>
    <col min="45" max="45" width="16.7109375" customWidth="1"/>
    <col min="46" max="46" width="16.7109375" hidden="1" customWidth="1"/>
    <col min="47" max="47" width="16.7109375" customWidth="1"/>
    <col min="48" max="48" width="16.7109375" hidden="1" customWidth="1"/>
    <col min="49" max="49" width="16.7109375" customWidth="1"/>
    <col min="50" max="50" width="2.7109375" customWidth="1"/>
    <col min="51" max="51" width="16.7109375" customWidth="1"/>
    <col min="52" max="52" width="18" hidden="1" customWidth="1"/>
    <col min="53" max="53" width="16.7109375" hidden="1" customWidth="1"/>
    <col min="54" max="54" width="18" hidden="1" customWidth="1"/>
    <col min="55" max="55" width="16.7109375" customWidth="1"/>
    <col min="56" max="56" width="18" hidden="1" customWidth="1"/>
    <col min="57" max="57" width="16.7109375" customWidth="1"/>
    <col min="58" max="58" width="18" hidden="1" customWidth="1"/>
    <col min="59" max="59" width="16.7109375" customWidth="1"/>
    <col min="60" max="60" width="18" hidden="1" customWidth="1"/>
    <col min="61" max="61" width="16.7109375" customWidth="1"/>
    <col min="63" max="63" width="45.85546875" bestFit="1" customWidth="1"/>
    <col min="64" max="68" width="13.7109375" customWidth="1"/>
  </cols>
  <sheetData>
    <row r="3" spans="2:116" ht="60" customHeight="1">
      <c r="B3" s="26" t="s">
        <v>176</v>
      </c>
      <c r="C3" s="114" t="s">
        <v>114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34"/>
      <c r="O3" s="114" t="s">
        <v>172</v>
      </c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34"/>
      <c r="AA3" s="114" t="s">
        <v>173</v>
      </c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34"/>
      <c r="AM3" s="114" t="s">
        <v>174</v>
      </c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34"/>
      <c r="AY3" s="114" t="s">
        <v>175</v>
      </c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9"/>
      <c r="BK3" s="68" t="s">
        <v>177</v>
      </c>
      <c r="BL3" s="23">
        <v>2021</v>
      </c>
      <c r="BM3" s="23">
        <v>2020</v>
      </c>
      <c r="BN3" s="23">
        <v>2019</v>
      </c>
      <c r="BO3" s="23">
        <v>2018</v>
      </c>
      <c r="BP3" s="23">
        <v>2017</v>
      </c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</row>
    <row r="4" spans="2:116">
      <c r="C4" s="23">
        <v>2021</v>
      </c>
      <c r="D4" s="23">
        <v>2021</v>
      </c>
      <c r="E4" s="23">
        <v>2021</v>
      </c>
      <c r="F4" s="23">
        <v>2020</v>
      </c>
      <c r="G4" s="23">
        <v>2020</v>
      </c>
      <c r="H4" s="23">
        <v>2019</v>
      </c>
      <c r="I4" s="23">
        <v>2019</v>
      </c>
      <c r="J4" s="23">
        <v>2018</v>
      </c>
      <c r="K4" s="23">
        <v>2018</v>
      </c>
      <c r="L4" s="23">
        <v>2017</v>
      </c>
      <c r="M4" s="23">
        <v>2017</v>
      </c>
      <c r="N4" s="23"/>
      <c r="O4" s="23">
        <v>2021</v>
      </c>
      <c r="P4" s="23">
        <v>2021</v>
      </c>
      <c r="Q4" s="23">
        <v>2021</v>
      </c>
      <c r="R4" s="23">
        <v>2020</v>
      </c>
      <c r="S4" s="23">
        <v>2020</v>
      </c>
      <c r="T4" s="23">
        <v>2019</v>
      </c>
      <c r="U4" s="23">
        <v>2019</v>
      </c>
      <c r="V4" s="23">
        <v>2018</v>
      </c>
      <c r="W4" s="23">
        <v>2018</v>
      </c>
      <c r="X4" s="23">
        <v>2017</v>
      </c>
      <c r="Y4" s="23">
        <v>2017</v>
      </c>
      <c r="Z4" s="23"/>
      <c r="AA4" s="23">
        <v>2021</v>
      </c>
      <c r="AB4" s="23">
        <v>2021</v>
      </c>
      <c r="AC4" s="23">
        <v>2021</v>
      </c>
      <c r="AD4" s="23">
        <v>2020</v>
      </c>
      <c r="AE4" s="23">
        <v>2020</v>
      </c>
      <c r="AF4" s="23">
        <v>2019</v>
      </c>
      <c r="AG4" s="23">
        <v>2019</v>
      </c>
      <c r="AH4" s="23">
        <v>2018</v>
      </c>
      <c r="AI4" s="23">
        <v>2018</v>
      </c>
      <c r="AJ4" s="23">
        <v>2017</v>
      </c>
      <c r="AK4" s="23">
        <v>2017</v>
      </c>
      <c r="AL4" s="23"/>
      <c r="AM4" s="23">
        <v>2021</v>
      </c>
      <c r="AN4" s="23">
        <v>2021</v>
      </c>
      <c r="AO4" s="23">
        <v>2021</v>
      </c>
      <c r="AP4" s="23">
        <v>2020</v>
      </c>
      <c r="AQ4" s="23">
        <v>2020</v>
      </c>
      <c r="AR4" s="23">
        <v>2019</v>
      </c>
      <c r="AS4" s="23">
        <v>2019</v>
      </c>
      <c r="AT4" s="23">
        <v>2018</v>
      </c>
      <c r="AU4" s="23">
        <v>2018</v>
      </c>
      <c r="AV4" s="23">
        <v>2017</v>
      </c>
      <c r="AW4" s="23">
        <v>2017</v>
      </c>
      <c r="AX4" s="23"/>
      <c r="AY4" s="23">
        <v>2021</v>
      </c>
      <c r="AZ4" s="23">
        <v>2021</v>
      </c>
      <c r="BA4" s="23">
        <v>2021</v>
      </c>
      <c r="BB4" s="23">
        <v>2020</v>
      </c>
      <c r="BC4" s="23">
        <v>2020</v>
      </c>
      <c r="BD4" s="23">
        <v>2019</v>
      </c>
      <c r="BE4" s="23">
        <v>2019</v>
      </c>
      <c r="BF4" s="23">
        <v>2018</v>
      </c>
      <c r="BG4" s="23">
        <v>2018</v>
      </c>
      <c r="BH4" s="23">
        <v>2017</v>
      </c>
      <c r="BI4" s="23">
        <v>2017</v>
      </c>
      <c r="BK4" t="s">
        <v>19</v>
      </c>
      <c r="BL4" s="65">
        <v>1069683</v>
      </c>
      <c r="BM4" s="65">
        <v>1062040</v>
      </c>
      <c r="BN4" s="65">
        <v>1054613</v>
      </c>
      <c r="BO4" s="65">
        <v>1046775</v>
      </c>
      <c r="BP4" s="65">
        <v>1037261</v>
      </c>
    </row>
    <row r="5" spans="2:116">
      <c r="B5" t="s">
        <v>121</v>
      </c>
      <c r="C5" s="2">
        <f>C20</f>
        <v>311.49724878349087</v>
      </c>
      <c r="D5" s="2"/>
      <c r="E5" s="2">
        <f>E20</f>
        <v>311.49724878349087</v>
      </c>
      <c r="F5" s="2"/>
      <c r="G5" s="2">
        <f>G20</f>
        <v>308.97373073612255</v>
      </c>
      <c r="H5" s="2"/>
      <c r="I5" s="2">
        <f>I20</f>
        <v>304.58088804262343</v>
      </c>
      <c r="J5" s="2"/>
      <c r="K5" s="2">
        <f>K20</f>
        <v>308.81429922038984</v>
      </c>
      <c r="L5" s="2"/>
      <c r="M5" s="2">
        <f>M20</f>
        <v>301.82230211906369</v>
      </c>
      <c r="N5" s="2"/>
      <c r="O5" s="2">
        <f>O20</f>
        <v>121.79582602932875</v>
      </c>
      <c r="P5" s="2"/>
      <c r="Q5" s="2"/>
      <c r="R5" s="2"/>
      <c r="S5" s="2">
        <f>S20</f>
        <v>44.479150441773676</v>
      </c>
      <c r="T5" s="2"/>
      <c r="U5" s="2">
        <f>U20</f>
        <v>74.843961499898185</v>
      </c>
      <c r="V5" s="2"/>
      <c r="W5" s="2">
        <f>W20</f>
        <v>79.01740729887301</v>
      </c>
      <c r="X5" s="2"/>
      <c r="Y5" s="2">
        <f>Y20</f>
        <v>71.07045789745554</v>
      </c>
      <c r="Z5" s="2"/>
      <c r="AA5" s="2">
        <f>AA20</f>
        <v>566.09943026056135</v>
      </c>
      <c r="AB5" s="2"/>
      <c r="AC5" s="2"/>
      <c r="AD5" s="2"/>
      <c r="AE5" s="2">
        <f>AE20</f>
        <v>521.44882618905206</v>
      </c>
      <c r="AF5" s="2"/>
      <c r="AG5" s="2">
        <f>AG20</f>
        <v>518.30165035775531</v>
      </c>
      <c r="AH5" s="2"/>
      <c r="AI5" s="2">
        <f>AI20</f>
        <v>506.31589679512177</v>
      </c>
      <c r="AJ5" s="2"/>
      <c r="AK5" s="2">
        <f>AK20</f>
        <v>491.69493931894891</v>
      </c>
      <c r="AL5" s="2"/>
      <c r="AM5" s="2">
        <f>AM20</f>
        <v>2556.8325254407578</v>
      </c>
      <c r="AN5" s="2"/>
      <c r="AO5" s="2">
        <f>AO20</f>
        <v>2556.8325254407578</v>
      </c>
      <c r="AP5" s="2"/>
      <c r="AQ5" s="2">
        <f>AQ20</f>
        <v>2902.9117956406822</v>
      </c>
      <c r="AR5" s="2"/>
      <c r="AS5" s="2">
        <f>AS20</f>
        <v>2655.7304995152713</v>
      </c>
      <c r="AT5" s="2"/>
      <c r="AU5" s="2">
        <f>AU20</f>
        <v>2594.4518833364791</v>
      </c>
      <c r="AV5" s="2"/>
      <c r="AW5" s="2">
        <f>AW20</f>
        <v>2699.6846274422351</v>
      </c>
      <c r="AX5" s="2"/>
      <c r="AY5" s="2">
        <f>AY20</f>
        <v>3020.1727582287431</v>
      </c>
      <c r="AZ5" s="2"/>
      <c r="BA5" s="2">
        <f>BA20</f>
        <v>3020.1727582287431</v>
      </c>
      <c r="BB5" s="2"/>
      <c r="BC5" s="2">
        <f>BC20</f>
        <v>2914.9665128851016</v>
      </c>
      <c r="BD5" s="2"/>
      <c r="BE5" s="2">
        <f>BE20</f>
        <v>2793.390735585423</v>
      </c>
      <c r="BF5" s="2"/>
      <c r="BG5" s="2">
        <f>BG20</f>
        <v>2553.9794310827501</v>
      </c>
      <c r="BH5" s="2"/>
      <c r="BI5" s="2">
        <f>BI20</f>
        <v>2339.0260518200371</v>
      </c>
      <c r="BK5" t="s">
        <v>52</v>
      </c>
      <c r="BL5" s="65">
        <v>12227</v>
      </c>
      <c r="BM5" s="65">
        <v>12124</v>
      </c>
      <c r="BN5" s="65">
        <v>11732</v>
      </c>
      <c r="BO5" s="65">
        <v>11721</v>
      </c>
      <c r="BP5" s="65">
        <v>11724</v>
      </c>
    </row>
    <row r="6" spans="2:116">
      <c r="B6" t="s">
        <v>122</v>
      </c>
      <c r="C6" s="2">
        <f>C80</f>
        <v>341.98529341850411</v>
      </c>
      <c r="D6" s="2"/>
      <c r="E6" s="2">
        <f>E80</f>
        <v>341.98529341850411</v>
      </c>
      <c r="F6" s="2"/>
      <c r="G6" s="2">
        <f>G80</f>
        <v>341.76799660655678</v>
      </c>
      <c r="H6" s="2"/>
      <c r="I6" s="2">
        <f>I80</f>
        <v>339.66005145402397</v>
      </c>
      <c r="J6" s="2"/>
      <c r="K6" s="2">
        <f>K80</f>
        <v>335.07832982347941</v>
      </c>
      <c r="L6" s="2"/>
      <c r="M6" s="2">
        <f>M80</f>
        <v>331.93756947664292</v>
      </c>
      <c r="N6" s="2"/>
      <c r="O6" s="2">
        <f>O80</f>
        <v>108.07149025601603</v>
      </c>
      <c r="P6" s="2"/>
      <c r="Q6" s="2"/>
      <c r="R6" s="2"/>
      <c r="S6" s="2">
        <f>S80</f>
        <v>74.958157879400318</v>
      </c>
      <c r="T6" s="2"/>
      <c r="U6" s="2">
        <f>U80</f>
        <v>80.314273596680934</v>
      </c>
      <c r="V6" s="2"/>
      <c r="W6" s="2">
        <f>W80</f>
        <v>89.043831356778398</v>
      </c>
      <c r="X6" s="2"/>
      <c r="Y6" s="2">
        <f>Y80</f>
        <v>75.412455582540545</v>
      </c>
      <c r="Z6" s="2"/>
      <c r="AA6" s="2">
        <f>AA80</f>
        <v>576.17309806322839</v>
      </c>
      <c r="AB6" s="2"/>
      <c r="AC6" s="2"/>
      <c r="AD6" s="2"/>
      <c r="AE6" s="2">
        <f>AE80</f>
        <v>549.05547352383303</v>
      </c>
      <c r="AF6" s="2"/>
      <c r="AG6" s="2">
        <f>AG80</f>
        <v>548.73210897858098</v>
      </c>
      <c r="AH6" s="2"/>
      <c r="AI6" s="2">
        <f>AI80</f>
        <v>543.70073862028164</v>
      </c>
      <c r="AJ6" s="2"/>
      <c r="AK6" s="2">
        <f>AK80</f>
        <v>524.18605340025726</v>
      </c>
      <c r="AL6" s="2"/>
      <c r="AM6" s="2">
        <f>AM80</f>
        <v>2363.9067916139115</v>
      </c>
      <c r="AN6" s="2"/>
      <c r="AO6" s="2">
        <f>AO80</f>
        <v>2363.9067916139115</v>
      </c>
      <c r="AP6" s="2"/>
      <c r="AQ6" s="2">
        <f>AQ80</f>
        <v>2733.1618420578266</v>
      </c>
      <c r="AR6" s="2"/>
      <c r="AS6" s="2">
        <f>AS80</f>
        <v>2397.0661570296329</v>
      </c>
      <c r="AT6" s="2"/>
      <c r="AU6" s="2">
        <f>AU80</f>
        <v>2303.6456019587131</v>
      </c>
      <c r="AV6" s="2"/>
      <c r="AW6" s="2">
        <f>AW80</f>
        <v>2427.5330003899294</v>
      </c>
      <c r="AX6" s="2"/>
      <c r="AY6" s="2">
        <f>AY80</f>
        <v>2817.5672330162638</v>
      </c>
      <c r="AZ6" s="2"/>
      <c r="BA6" s="2">
        <f>BA80</f>
        <v>2817.5672330162638</v>
      </c>
      <c r="BB6" s="2"/>
      <c r="BC6" s="2">
        <f>BC80</f>
        <v>2655.232187817779</v>
      </c>
      <c r="BD6" s="2"/>
      <c r="BE6" s="2">
        <f>BE80</f>
        <v>2562.988617292689</v>
      </c>
      <c r="BF6" s="2"/>
      <c r="BG6" s="2">
        <f>BG80</f>
        <v>2429.7246973604274</v>
      </c>
      <c r="BH6" s="2"/>
      <c r="BI6" s="2">
        <f>BI80</f>
        <v>2299.2617238888065</v>
      </c>
      <c r="BK6" t="s">
        <v>46</v>
      </c>
      <c r="BL6" s="65">
        <v>1619</v>
      </c>
      <c r="BM6" s="65">
        <v>1627</v>
      </c>
      <c r="BN6" s="65">
        <v>1629</v>
      </c>
      <c r="BO6" s="65">
        <v>1636</v>
      </c>
      <c r="BP6" s="65">
        <v>1637</v>
      </c>
    </row>
    <row r="7" spans="2:116">
      <c r="B7" t="s">
        <v>123</v>
      </c>
      <c r="C7" s="5">
        <f>C10</f>
        <v>334.74141653555301</v>
      </c>
      <c r="D7" s="5"/>
      <c r="E7" s="5">
        <f>E10</f>
        <v>334.74141653555301</v>
      </c>
      <c r="F7" s="5"/>
      <c r="G7" s="5">
        <f>G10</f>
        <v>332.20890202790309</v>
      </c>
      <c r="H7" s="5"/>
      <c r="I7" s="5">
        <f>I10</f>
        <v>312.26648454272225</v>
      </c>
      <c r="J7" s="5"/>
      <c r="K7" s="5">
        <f>K10</f>
        <v>323.70779827121072</v>
      </c>
      <c r="L7" s="5"/>
      <c r="M7" s="5">
        <f>M10</f>
        <v>353.59552530763875</v>
      </c>
      <c r="N7" s="5"/>
      <c r="O7" s="5">
        <f>O10</f>
        <v>131.80452266152329</v>
      </c>
      <c r="P7" s="5"/>
      <c r="Q7" s="5"/>
      <c r="R7" s="5"/>
      <c r="S7" s="5">
        <f>S10</f>
        <v>135.6431435091541</v>
      </c>
      <c r="T7" s="5"/>
      <c r="U7" s="5">
        <f>U10</f>
        <v>141.69286013310435</v>
      </c>
      <c r="V7" s="5"/>
      <c r="W7" s="5">
        <f>W10</f>
        <v>133.1022903705335</v>
      </c>
      <c r="X7" s="5"/>
      <c r="Y7" s="5">
        <f>Y10</f>
        <v>2.0490614116558334</v>
      </c>
      <c r="Z7" s="5"/>
      <c r="AA7" s="5">
        <f>AA10</f>
        <v>622.76202169517296</v>
      </c>
      <c r="AB7" s="5"/>
      <c r="AC7" s="5"/>
      <c r="AD7" s="5"/>
      <c r="AE7" s="5">
        <f>AE10</f>
        <v>602.28278719983416</v>
      </c>
      <c r="AF7" s="5"/>
      <c r="AG7" s="5">
        <f>AG10</f>
        <v>603.51060165306967</v>
      </c>
      <c r="AH7" s="5"/>
      <c r="AI7" s="5">
        <f>AI10</f>
        <v>595.81916533612286</v>
      </c>
      <c r="AJ7" s="5"/>
      <c r="AK7" s="5">
        <f>AK10</f>
        <v>538.36708613884355</v>
      </c>
      <c r="AL7" s="5"/>
      <c r="AM7" s="5">
        <f>AM10</f>
        <v>1772.0741567274019</v>
      </c>
      <c r="AN7" s="5"/>
      <c r="AO7" s="5">
        <f>AO10</f>
        <v>1772.0741567274019</v>
      </c>
      <c r="AP7" s="5"/>
      <c r="AQ7" s="5">
        <f>AQ10</f>
        <v>2088.5618391162284</v>
      </c>
      <c r="AR7" s="5"/>
      <c r="AS7" s="5">
        <f>AS10</f>
        <v>1692.6835873765565</v>
      </c>
      <c r="AT7" s="5"/>
      <c r="AU7" s="5">
        <f>AU10</f>
        <v>1646.5741837802125</v>
      </c>
      <c r="AV7" s="5"/>
      <c r="AW7" s="5">
        <f>AW10</f>
        <v>1755.1762293940096</v>
      </c>
      <c r="AX7" s="5"/>
      <c r="AY7" s="5">
        <f>AY10</f>
        <v>5078.0297914023249</v>
      </c>
      <c r="AZ7" s="5"/>
      <c r="BA7" s="5">
        <f>BA10</f>
        <v>5078.0297914023249</v>
      </c>
      <c r="BB7" s="5"/>
      <c r="BC7" s="5">
        <f>BC10</f>
        <v>3129.6439271822001</v>
      </c>
      <c r="BD7" s="5"/>
      <c r="BE7" s="5">
        <f>BE10</f>
        <v>3040.1581617647057</v>
      </c>
      <c r="BF7" s="5"/>
      <c r="BG7" s="5">
        <f>BG10</f>
        <v>3865.9166580410729</v>
      </c>
      <c r="BH7" s="5"/>
      <c r="BI7" s="5">
        <f>BI10</f>
        <v>3134.6711676921291</v>
      </c>
      <c r="BK7" t="s">
        <v>1</v>
      </c>
      <c r="BL7" s="65">
        <v>37016</v>
      </c>
      <c r="BM7" s="67">
        <v>36916</v>
      </c>
      <c r="BN7" s="67">
        <v>36743</v>
      </c>
      <c r="BO7" s="67">
        <v>36691</v>
      </c>
      <c r="BP7" s="67">
        <v>36585</v>
      </c>
    </row>
    <row r="8" spans="2:116">
      <c r="BK8" t="s">
        <v>4</v>
      </c>
      <c r="BL8" s="65">
        <v>41065</v>
      </c>
      <c r="BM8" s="65">
        <v>40662</v>
      </c>
      <c r="BN8" s="65">
        <v>40124</v>
      </c>
      <c r="BO8" s="65">
        <v>39904</v>
      </c>
      <c r="BP8" s="65">
        <v>39622</v>
      </c>
    </row>
    <row r="9" spans="2:116">
      <c r="B9" s="25" t="s">
        <v>124</v>
      </c>
      <c r="C9" s="23">
        <v>2021</v>
      </c>
      <c r="D9" s="23">
        <v>2021</v>
      </c>
      <c r="E9" s="23">
        <v>2021</v>
      </c>
      <c r="F9" s="23">
        <v>2020</v>
      </c>
      <c r="G9" s="23">
        <v>2020</v>
      </c>
      <c r="H9" s="23">
        <v>2019</v>
      </c>
      <c r="I9" s="23">
        <v>2019</v>
      </c>
      <c r="J9" s="23">
        <v>2018</v>
      </c>
      <c r="K9" s="23">
        <v>2018</v>
      </c>
      <c r="L9" s="23">
        <v>2017</v>
      </c>
      <c r="M9" s="23">
        <v>2017</v>
      </c>
      <c r="N9" s="23"/>
      <c r="O9" s="23">
        <v>2021</v>
      </c>
      <c r="P9" s="23">
        <v>2021</v>
      </c>
      <c r="Q9" s="23">
        <v>2021</v>
      </c>
      <c r="R9" s="23">
        <v>2020</v>
      </c>
      <c r="S9" s="23">
        <v>2020</v>
      </c>
      <c r="T9" s="23">
        <v>2019</v>
      </c>
      <c r="U9" s="23">
        <v>2019</v>
      </c>
      <c r="V9" s="23">
        <v>2018</v>
      </c>
      <c r="W9" s="23">
        <v>2018</v>
      </c>
      <c r="X9" s="23">
        <v>2017</v>
      </c>
      <c r="Y9" s="23">
        <v>2017</v>
      </c>
      <c r="Z9" s="23"/>
      <c r="AA9" s="23">
        <v>2021</v>
      </c>
      <c r="AB9" s="23">
        <v>2021</v>
      </c>
      <c r="AC9" s="23">
        <v>2021</v>
      </c>
      <c r="AD9" s="23">
        <v>2020</v>
      </c>
      <c r="AE9" s="23">
        <v>2020</v>
      </c>
      <c r="AF9" s="23">
        <v>2019</v>
      </c>
      <c r="AG9" s="23">
        <v>2019</v>
      </c>
      <c r="AH9" s="23">
        <v>2018</v>
      </c>
      <c r="AI9" s="23">
        <v>2018</v>
      </c>
      <c r="AJ9" s="23">
        <v>2017</v>
      </c>
      <c r="AK9" s="23">
        <v>2017</v>
      </c>
      <c r="AL9" s="23"/>
      <c r="AM9" s="23">
        <v>2021</v>
      </c>
      <c r="AN9" s="23">
        <v>2021</v>
      </c>
      <c r="AO9" s="23">
        <v>2021</v>
      </c>
      <c r="AP9" s="23">
        <v>2020</v>
      </c>
      <c r="AQ9" s="23">
        <v>2020</v>
      </c>
      <c r="AR9" s="23">
        <v>2019</v>
      </c>
      <c r="AS9" s="23">
        <v>2019</v>
      </c>
      <c r="AT9" s="23">
        <v>2018</v>
      </c>
      <c r="AU9" s="23">
        <v>2018</v>
      </c>
      <c r="AV9" s="23">
        <v>2017</v>
      </c>
      <c r="AW9" s="23">
        <v>2017</v>
      </c>
      <c r="AX9" s="23"/>
      <c r="AY9" s="23">
        <v>2021</v>
      </c>
      <c r="AZ9" s="23">
        <v>2021</v>
      </c>
      <c r="BA9" s="23">
        <v>2021</v>
      </c>
      <c r="BB9" s="23">
        <v>2020</v>
      </c>
      <c r="BC9" s="23">
        <v>2020</v>
      </c>
      <c r="BD9" s="23">
        <v>2019</v>
      </c>
      <c r="BE9" s="23">
        <v>2019</v>
      </c>
      <c r="BF9" s="23">
        <v>2018</v>
      </c>
      <c r="BG9" s="23">
        <v>2018</v>
      </c>
      <c r="BH9" s="23">
        <v>2017</v>
      </c>
      <c r="BI9" s="23">
        <v>2017</v>
      </c>
      <c r="BK9" t="s">
        <v>28</v>
      </c>
      <c r="BL9" s="65">
        <v>68742</v>
      </c>
      <c r="BM9" s="65">
        <v>68568</v>
      </c>
      <c r="BN9" s="65">
        <v>68205</v>
      </c>
      <c r="BO9" s="65">
        <v>67940</v>
      </c>
      <c r="BP9" s="65">
        <v>67122</v>
      </c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</row>
    <row r="10" spans="2:116">
      <c r="B10" t="s">
        <v>0</v>
      </c>
      <c r="C10" s="2">
        <f>VLOOKUP($B10,$B$23:$AY$79,2,FALSE)</f>
        <v>334.74141653555301</v>
      </c>
      <c r="D10" s="2"/>
      <c r="E10" s="2">
        <f>VLOOKUP($B10,$B$23:$AY$79,4,FALSE)</f>
        <v>334.74141653555301</v>
      </c>
      <c r="F10" s="2"/>
      <c r="G10" s="2">
        <f>VLOOKUP($B10,$B$23:$AY$79,6,FALSE)</f>
        <v>332.20890202790309</v>
      </c>
      <c r="H10" s="2"/>
      <c r="I10" s="2">
        <f>VLOOKUP($B10,$B$23:$AY$79,8,FALSE)</f>
        <v>312.26648454272225</v>
      </c>
      <c r="J10" s="2"/>
      <c r="K10" s="2">
        <f>VLOOKUP($B10,$B$23:$AY$79,10,FALSE)</f>
        <v>323.70779827121072</v>
      </c>
      <c r="L10" s="2"/>
      <c r="M10" s="2">
        <f>VLOOKUP($B10,$B$23:$AY$79,12,FALSE)</f>
        <v>353.59552530763875</v>
      </c>
      <c r="N10" s="2"/>
      <c r="O10" s="2">
        <f>VLOOKUP($B10,$B$23:$AY$79,14,FALSE)</f>
        <v>131.80452266152329</v>
      </c>
      <c r="P10" s="2"/>
      <c r="Q10" s="2"/>
      <c r="R10" s="2"/>
      <c r="S10" s="2">
        <f>VLOOKUP($B10,$B$23:$AY$79,18,FALSE)</f>
        <v>135.6431435091541</v>
      </c>
      <c r="T10" s="2"/>
      <c r="U10" s="2">
        <f>VLOOKUP($B10,$B$23:$AY$79,20,FALSE)</f>
        <v>141.69286013310435</v>
      </c>
      <c r="V10" s="2"/>
      <c r="W10" s="2">
        <f>VLOOKUP($B10,$B$23:$AY$79,22,FALSE)</f>
        <v>133.1022903705335</v>
      </c>
      <c r="X10" s="2"/>
      <c r="Y10" s="2">
        <f>VLOOKUP($B10,$B$23:$AY$79,24,FALSE)</f>
        <v>2.0490614116558334</v>
      </c>
      <c r="Z10" s="2"/>
      <c r="AA10" s="2">
        <f>VLOOKUP($B10,$B$23:$AY$79,26,FALSE)</f>
        <v>622.76202169517296</v>
      </c>
      <c r="AB10" s="2"/>
      <c r="AC10" s="2">
        <f>VLOOKUP($B10,$B$23:$AY$79,28,FALSE)</f>
        <v>622.76201695173302</v>
      </c>
      <c r="AD10" s="2"/>
      <c r="AE10" s="2">
        <f>VLOOKUP($B10,$B$23:$AY$79,30,FALSE)</f>
        <v>602.28278719983416</v>
      </c>
      <c r="AF10" s="2"/>
      <c r="AG10" s="2">
        <f>VLOOKUP($B10,$B$23:$AY$79,32,FALSE)</f>
        <v>603.51060165306967</v>
      </c>
      <c r="AH10" s="2"/>
      <c r="AI10" s="2">
        <f>VLOOKUP($B10,$B$23:$AY$79,34,FALSE)</f>
        <v>595.81916533612286</v>
      </c>
      <c r="AJ10" s="2"/>
      <c r="AK10" s="2">
        <f>VLOOKUP($B10,$B$23:$AY$79,36,FALSE)</f>
        <v>538.36708613884355</v>
      </c>
      <c r="AL10" s="2"/>
      <c r="AM10" s="2">
        <f>VLOOKUP($B10,$B$23:$AY$79,38,FALSE)</f>
        <v>1772.0741567274019</v>
      </c>
      <c r="AN10" s="2"/>
      <c r="AO10" s="2">
        <f>VLOOKUP($B10,$B$23:$AY$79,40,FALSE)</f>
        <v>1772.0741567274019</v>
      </c>
      <c r="AP10" s="2"/>
      <c r="AQ10" s="2">
        <f>VLOOKUP($B10,$B$23:$AY$79,42,FALSE)</f>
        <v>2088.5618391162284</v>
      </c>
      <c r="AR10" s="2"/>
      <c r="AS10" s="2">
        <f>VLOOKUP($B10,$B$23:$AY$79,44,FALSE)</f>
        <v>1692.6835873765565</v>
      </c>
      <c r="AT10" s="2"/>
      <c r="AU10" s="2">
        <f>VLOOKUP($B10,$B$23:$AY$79,46,FALSE)</f>
        <v>1646.5741837802125</v>
      </c>
      <c r="AV10" s="2"/>
      <c r="AW10" s="2">
        <f>VLOOKUP($B10,$B$23:$AY$79,48,FALSE)</f>
        <v>1755.1762293940096</v>
      </c>
      <c r="AX10" s="2"/>
      <c r="AY10" s="2">
        <f>VLOOKUP($B10,$B$23:$AY$79,50,FALSE)</f>
        <v>5078.0297914023249</v>
      </c>
      <c r="AZ10" s="2"/>
      <c r="BA10" s="2">
        <f>VLOOKUP($B10,$B$23:$ZZ$79,52,FALSE)</f>
        <v>5078.0297914023249</v>
      </c>
      <c r="BB10" s="2"/>
      <c r="BC10" s="2">
        <f>VLOOKUP($B10,$B$23:$ZZ$79,54,FALSE)</f>
        <v>3129.6439271822001</v>
      </c>
      <c r="BD10" s="2"/>
      <c r="BE10" s="2">
        <f>VLOOKUP($B10,$B$23:$ZZ$79,56,FALSE)</f>
        <v>3040.1581617647057</v>
      </c>
      <c r="BF10" s="2"/>
      <c r="BG10" s="2">
        <f>VLOOKUP($B10,$B$23:$ZZ$79,58,FALSE)</f>
        <v>3865.9166580410729</v>
      </c>
      <c r="BH10" s="2"/>
      <c r="BI10" s="2">
        <f>VLOOKUP($B10,$B$23:$ZZ$79,60,FALSE)</f>
        <v>3134.6711676921291</v>
      </c>
      <c r="BK10" t="s">
        <v>17</v>
      </c>
      <c r="BL10" s="65">
        <v>30041</v>
      </c>
      <c r="BM10" s="65">
        <v>29718</v>
      </c>
      <c r="BN10" s="65">
        <v>29455</v>
      </c>
      <c r="BO10" s="65">
        <v>29245</v>
      </c>
      <c r="BP10" s="65">
        <v>29056</v>
      </c>
    </row>
    <row r="11" spans="2:116">
      <c r="BK11" t="s">
        <v>63</v>
      </c>
      <c r="BL11" s="65">
        <v>7385</v>
      </c>
      <c r="BM11" s="65">
        <v>7283</v>
      </c>
      <c r="BN11" s="65">
        <v>7156</v>
      </c>
      <c r="BO11" s="65">
        <v>7022</v>
      </c>
      <c r="BP11" s="65">
        <v>6916</v>
      </c>
    </row>
    <row r="12" spans="2:116">
      <c r="B12" s="25" t="s">
        <v>125</v>
      </c>
      <c r="C12" s="23">
        <v>2021</v>
      </c>
      <c r="D12" s="23">
        <v>2021</v>
      </c>
      <c r="E12" s="23">
        <v>2021</v>
      </c>
      <c r="F12" s="23">
        <v>2020</v>
      </c>
      <c r="G12" s="23">
        <v>2020</v>
      </c>
      <c r="H12" s="23">
        <v>2019</v>
      </c>
      <c r="I12" s="23">
        <v>2019</v>
      </c>
      <c r="J12" s="23">
        <v>2018</v>
      </c>
      <c r="K12" s="23">
        <v>2018</v>
      </c>
      <c r="L12" s="23">
        <v>2017</v>
      </c>
      <c r="M12" s="23">
        <v>2017</v>
      </c>
      <c r="N12" s="23"/>
      <c r="O12" s="23">
        <v>2021</v>
      </c>
      <c r="P12" s="23">
        <v>2021</v>
      </c>
      <c r="Q12" s="23">
        <v>2021</v>
      </c>
      <c r="R12" s="23">
        <v>2020</v>
      </c>
      <c r="S12" s="23">
        <v>2020</v>
      </c>
      <c r="T12" s="23">
        <v>2019</v>
      </c>
      <c r="U12" s="23">
        <v>2019</v>
      </c>
      <c r="V12" s="23">
        <v>2018</v>
      </c>
      <c r="W12" s="23">
        <v>2018</v>
      </c>
      <c r="X12" s="23">
        <v>2017</v>
      </c>
      <c r="Y12" s="23">
        <v>2017</v>
      </c>
      <c r="Z12" s="23"/>
      <c r="AA12" s="23">
        <v>2021</v>
      </c>
      <c r="AB12" s="23">
        <v>2021</v>
      </c>
      <c r="AC12" s="23">
        <v>2021</v>
      </c>
      <c r="AD12" s="23">
        <v>2020</v>
      </c>
      <c r="AE12" s="23">
        <v>2020</v>
      </c>
      <c r="AF12" s="23">
        <v>2019</v>
      </c>
      <c r="AG12" s="23">
        <v>2019</v>
      </c>
      <c r="AH12" s="23">
        <v>2018</v>
      </c>
      <c r="AI12" s="23">
        <v>2018</v>
      </c>
      <c r="AJ12" s="23">
        <v>2017</v>
      </c>
      <c r="AK12" s="23">
        <v>2017</v>
      </c>
      <c r="AL12" s="23"/>
      <c r="AM12" s="23">
        <v>2021</v>
      </c>
      <c r="AN12" s="23">
        <v>2021</v>
      </c>
      <c r="AO12" s="23">
        <v>2021</v>
      </c>
      <c r="AP12" s="23">
        <v>2020</v>
      </c>
      <c r="AQ12" s="23">
        <v>2020</v>
      </c>
      <c r="AR12" s="23">
        <v>2019</v>
      </c>
      <c r="AS12" s="23">
        <v>2019</v>
      </c>
      <c r="AT12" s="23">
        <v>2018</v>
      </c>
      <c r="AU12" s="23">
        <v>2018</v>
      </c>
      <c r="AV12" s="23">
        <v>2017</v>
      </c>
      <c r="AW12" s="23">
        <v>2017</v>
      </c>
      <c r="AX12" s="23"/>
      <c r="AY12" s="23">
        <v>2021</v>
      </c>
      <c r="AZ12" s="23">
        <v>2021</v>
      </c>
      <c r="BA12" s="23">
        <v>2021</v>
      </c>
      <c r="BB12" s="23">
        <v>2020</v>
      </c>
      <c r="BC12" s="23">
        <v>2020</v>
      </c>
      <c r="BD12" s="23">
        <v>2019</v>
      </c>
      <c r="BE12" s="23">
        <v>2019</v>
      </c>
      <c r="BF12" s="23">
        <v>2018</v>
      </c>
      <c r="BG12" s="23">
        <v>2018</v>
      </c>
      <c r="BH12" s="23">
        <v>2017</v>
      </c>
      <c r="BI12" s="23">
        <v>2017</v>
      </c>
      <c r="BK12" t="s">
        <v>65</v>
      </c>
      <c r="BL12" s="65">
        <v>1224</v>
      </c>
      <c r="BM12" s="65">
        <v>1223</v>
      </c>
      <c r="BN12" s="65">
        <v>1222</v>
      </c>
      <c r="BO12" s="65">
        <v>1208</v>
      </c>
      <c r="BP12" s="65">
        <v>1237</v>
      </c>
    </row>
    <row r="13" spans="2:116">
      <c r="B13" t="s">
        <v>1</v>
      </c>
      <c r="C13" s="2">
        <f t="shared" ref="C13:C19" si="0">VLOOKUP($B13,$B$23:$AY$79,2,FALSE)</f>
        <v>363.33701642532958</v>
      </c>
      <c r="D13" s="2"/>
      <c r="E13" s="2">
        <f t="shared" ref="E13:E19" si="1">VLOOKUP($B13,$B$23:$AY$79,4,FALSE)</f>
        <v>363.33701642532958</v>
      </c>
      <c r="F13" s="2"/>
      <c r="G13" s="2">
        <f t="shared" ref="G13:G19" si="2">VLOOKUP($B13,$B$23:$AY$79,6,FALSE)</f>
        <v>356.51481742333948</v>
      </c>
      <c r="H13" s="2"/>
      <c r="I13" s="2">
        <f t="shared" ref="I13:I19" si="3">VLOOKUP($B13,$B$23:$AY$79,8,FALSE)</f>
        <v>371.33911221184985</v>
      </c>
      <c r="J13" s="2"/>
      <c r="K13" s="2">
        <f t="shared" ref="K13:K19" si="4">VLOOKUP($B13,$B$23:$AY$79,10,FALSE)</f>
        <v>384.57956992177918</v>
      </c>
      <c r="L13" s="2"/>
      <c r="M13" s="2">
        <f t="shared" ref="M13:M19" si="5">VLOOKUP($B13,$B$23:$AY$79,12,FALSE)</f>
        <v>378.07324586579199</v>
      </c>
      <c r="N13" s="2"/>
      <c r="O13" s="2">
        <f t="shared" ref="O13:O19" si="6">VLOOKUP($B13,$B$23:$AY$79,14,FALSE)</f>
        <v>100.63653555219365</v>
      </c>
      <c r="P13" s="2"/>
      <c r="Q13" s="2"/>
      <c r="R13" s="2"/>
      <c r="S13" s="2">
        <f t="shared" ref="S13:S19" si="7">VLOOKUP($B13,$B$23:$AY$79,18,FALSE)</f>
        <v>110.01744501029364</v>
      </c>
      <c r="T13" s="2"/>
      <c r="U13" s="2">
        <f t="shared" ref="U13:U19" si="8">VLOOKUP($B13,$B$23:$AY$79,20,FALSE)</f>
        <v>105.28391802520208</v>
      </c>
      <c r="V13" s="2"/>
      <c r="W13" s="2">
        <f t="shared" ref="W13:W19" si="9">VLOOKUP($B13,$B$23:$AY$79,22,FALSE)</f>
        <v>111.34610667466136</v>
      </c>
      <c r="X13" s="2"/>
      <c r="Y13" s="2">
        <f t="shared" ref="Y13:Y19" si="10">VLOOKUP($B13,$B$23:$AY$79,24,FALSE)</f>
        <v>84.840519338526448</v>
      </c>
      <c r="Z13" s="2"/>
      <c r="AA13" s="2">
        <f t="shared" ref="AA13:AA19" si="11">VLOOKUP($B13,$B$23:$AY$79,26,FALSE)</f>
        <v>616.27588070023774</v>
      </c>
      <c r="AB13" s="2"/>
      <c r="AC13" s="2">
        <f t="shared" ref="AC13:AC19" si="12">VLOOKUP($B13,$B$23:$AY$79,28,FALSE)</f>
        <v>616.27588070023774</v>
      </c>
      <c r="AD13" s="2"/>
      <c r="AE13" s="2">
        <f t="shared" ref="AE13:AE19" si="13">VLOOKUP($B13,$B$23:$AY$79,30,FALSE)</f>
        <v>607.46429732365368</v>
      </c>
      <c r="AF13" s="2"/>
      <c r="AG13" s="2">
        <f t="shared" ref="AG13:AG19" si="14">VLOOKUP($B13,$B$23:$AY$79,32,FALSE)</f>
        <v>604.83256674740767</v>
      </c>
      <c r="AH13" s="2"/>
      <c r="AI13" s="2">
        <f t="shared" ref="AI13:AI19" si="15">VLOOKUP($B13,$B$23:$AY$79,34,FALSE)</f>
        <v>612.97762394047584</v>
      </c>
      <c r="AJ13" s="2"/>
      <c r="AK13" s="2">
        <f t="shared" ref="AK13:AK19" si="16">VLOOKUP($B13,$B$23:$AY$79,36,FALSE)</f>
        <v>581.24909662429968</v>
      </c>
      <c r="AL13" s="2"/>
      <c r="AM13" s="2">
        <f t="shared" ref="AM13:AM19" si="17">VLOOKUP($B13,$B$23:$AY$79,38,FALSE)</f>
        <v>2560.2383023557381</v>
      </c>
      <c r="AN13" s="2"/>
      <c r="AO13" s="2">
        <f t="shared" ref="AO13:AO19" si="18">VLOOKUP($B13,$B$23:$AY$79,40,FALSE)</f>
        <v>2560.2383023557381</v>
      </c>
      <c r="AP13" s="2"/>
      <c r="AQ13" s="2">
        <f t="shared" ref="AQ13:AQ19" si="19">VLOOKUP($B13,$B$23:$AY$79,42,FALSE)</f>
        <v>2927.5748726839311</v>
      </c>
      <c r="AR13" s="2"/>
      <c r="AS13" s="2">
        <f t="shared" ref="AS13:AS19" si="20">VLOOKUP($B13,$B$23:$AY$79,44,FALSE)</f>
        <v>2615.5426611871649</v>
      </c>
      <c r="AT13" s="2"/>
      <c r="AU13" s="2">
        <f t="shared" ref="AU13:AU19" si="21">VLOOKUP($B13,$B$23:$AY$79,46,FALSE)</f>
        <v>2524.173966367774</v>
      </c>
      <c r="AV13" s="2"/>
      <c r="AW13" s="2">
        <f t="shared" ref="AW13:AW19" si="22">VLOOKUP($B13,$B$23:$AY$79,48,FALSE)</f>
        <v>2521.6009154024873</v>
      </c>
      <c r="AX13" s="2"/>
      <c r="AY13" s="2">
        <f t="shared" ref="AY13:AY19" si="23">VLOOKUP($B13,$B$23:$AY$79,50,FALSE)</f>
        <v>2228.9684730927165</v>
      </c>
      <c r="AZ13" s="2"/>
      <c r="BA13" s="2">
        <f t="shared" ref="BA13:BA19" si="24">VLOOKUP($B13,$B$23:$ZZ$79,52,FALSE)</f>
        <v>2228.9684730927165</v>
      </c>
      <c r="BB13" s="2"/>
      <c r="BC13" s="2">
        <f t="shared" ref="BC13:BC19" si="25">VLOOKUP($B13,$B$23:$ZZ$79,54,FALSE)</f>
        <v>2107.865397117781</v>
      </c>
      <c r="BD13" s="2"/>
      <c r="BE13" s="2">
        <f t="shared" ref="BE13:BE19" si="26">VLOOKUP($B13,$B$23:$ZZ$79,56,FALSE)</f>
        <v>1971.478703426503</v>
      </c>
      <c r="BF13" s="2"/>
      <c r="BG13" s="2">
        <f t="shared" ref="BG13:BG19" si="27">VLOOKUP($B13,$B$23:$ZZ$79,58,FALSE)</f>
        <v>1823.2590280995339</v>
      </c>
      <c r="BH13" s="2"/>
      <c r="BI13" s="2">
        <f t="shared" ref="BI13:BI19" si="28">VLOOKUP($B13,$B$23:$ZZ$79,60,FALSE)</f>
        <v>1692.2468424217575</v>
      </c>
      <c r="BK13" t="s">
        <v>60</v>
      </c>
      <c r="BL13" s="65">
        <v>2445</v>
      </c>
      <c r="BM13" s="65">
        <v>2409</v>
      </c>
      <c r="BN13" s="65">
        <v>2366</v>
      </c>
      <c r="BO13" s="65">
        <v>2305</v>
      </c>
      <c r="BP13" s="65">
        <v>2242</v>
      </c>
    </row>
    <row r="14" spans="2:116">
      <c r="B14" t="s">
        <v>6</v>
      </c>
      <c r="C14" s="2">
        <f t="shared" si="0"/>
        <v>366.90051173778238</v>
      </c>
      <c r="D14" s="2"/>
      <c r="E14" s="2">
        <f t="shared" si="1"/>
        <v>366.90051173778238</v>
      </c>
      <c r="F14" s="2"/>
      <c r="G14" s="2">
        <f t="shared" si="2"/>
        <v>339.48823471897128</v>
      </c>
      <c r="H14" s="2"/>
      <c r="I14" s="2">
        <f t="shared" si="3"/>
        <v>340.57658602550003</v>
      </c>
      <c r="J14" s="2"/>
      <c r="K14" s="2">
        <f t="shared" si="4"/>
        <v>343.69835777824056</v>
      </c>
      <c r="L14" s="2"/>
      <c r="M14" s="2">
        <f t="shared" si="5"/>
        <v>345.41014681795173</v>
      </c>
      <c r="N14" s="2"/>
      <c r="O14" s="2">
        <f t="shared" si="6"/>
        <v>71.767149859737188</v>
      </c>
      <c r="P14" s="2"/>
      <c r="Q14" s="2"/>
      <c r="R14" s="2"/>
      <c r="S14" s="2">
        <f t="shared" si="7"/>
        <v>82.092270747533703</v>
      </c>
      <c r="T14" s="2"/>
      <c r="U14" s="2">
        <f t="shared" si="8"/>
        <v>90.677502600528726</v>
      </c>
      <c r="V14" s="2"/>
      <c r="W14" s="2">
        <f t="shared" si="9"/>
        <v>47.260768155178354</v>
      </c>
      <c r="X14" s="2"/>
      <c r="Y14" s="2">
        <f t="shared" si="10"/>
        <v>5.316437952291551</v>
      </c>
      <c r="Z14" s="2"/>
      <c r="AA14" s="2">
        <f t="shared" si="11"/>
        <v>567.18751336187802</v>
      </c>
      <c r="AB14" s="2"/>
      <c r="AC14" s="2">
        <f t="shared" si="12"/>
        <v>567.18751336187802</v>
      </c>
      <c r="AD14" s="2"/>
      <c r="AE14" s="2">
        <f t="shared" si="13"/>
        <v>567.54849130396121</v>
      </c>
      <c r="AF14" s="2"/>
      <c r="AG14" s="2">
        <f t="shared" si="14"/>
        <v>570.49642078045611</v>
      </c>
      <c r="AH14" s="2"/>
      <c r="AI14" s="2">
        <f t="shared" si="15"/>
        <v>508.2571347395351</v>
      </c>
      <c r="AJ14" s="2"/>
      <c r="AK14" s="2">
        <f t="shared" si="16"/>
        <v>489.5779677774799</v>
      </c>
      <c r="AL14" s="2"/>
      <c r="AM14" s="2">
        <f t="shared" si="17"/>
        <v>2125.2053093164031</v>
      </c>
      <c r="AN14" s="2"/>
      <c r="AO14" s="2">
        <f t="shared" si="18"/>
        <v>2125.2053093164031</v>
      </c>
      <c r="AP14" s="2"/>
      <c r="AQ14" s="2">
        <f t="shared" si="19"/>
        <v>2496.4788243311309</v>
      </c>
      <c r="AR14" s="2"/>
      <c r="AS14" s="2">
        <f t="shared" si="20"/>
        <v>2258.0541962136299</v>
      </c>
      <c r="AT14" s="2"/>
      <c r="AU14" s="2">
        <f t="shared" si="21"/>
        <v>2662.3216029512391</v>
      </c>
      <c r="AV14" s="2"/>
      <c r="AW14" s="2">
        <f t="shared" si="22"/>
        <v>2946.2604029304025</v>
      </c>
      <c r="AX14" s="2"/>
      <c r="AY14" s="2">
        <f t="shared" si="23"/>
        <v>3338.6033500664403</v>
      </c>
      <c r="AZ14" s="2"/>
      <c r="BA14" s="2">
        <f t="shared" si="24"/>
        <v>3338.6033500664403</v>
      </c>
      <c r="BB14" s="2"/>
      <c r="BC14" s="2">
        <f t="shared" si="25"/>
        <v>2979.1069849782225</v>
      </c>
      <c r="BD14" s="2"/>
      <c r="BE14" s="2">
        <f t="shared" si="26"/>
        <v>2847.3537108806136</v>
      </c>
      <c r="BF14" s="2"/>
      <c r="BG14" s="2">
        <f t="shared" si="27"/>
        <v>2794.9489968167077</v>
      </c>
      <c r="BH14" s="2"/>
      <c r="BI14" s="2">
        <f t="shared" si="28"/>
        <v>2752.3639256678284</v>
      </c>
      <c r="BJ14" s="19"/>
      <c r="BK14" t="s">
        <v>69</v>
      </c>
      <c r="BL14" s="65">
        <v>12224</v>
      </c>
      <c r="BM14" s="65">
        <v>12611</v>
      </c>
      <c r="BN14" s="65">
        <v>12478</v>
      </c>
      <c r="BO14" s="65">
        <v>12383</v>
      </c>
      <c r="BP14" s="65">
        <v>11981</v>
      </c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</row>
    <row r="15" spans="2:116">
      <c r="B15" t="s">
        <v>8</v>
      </c>
      <c r="C15" s="2">
        <f t="shared" si="0"/>
        <v>292.85879324546954</v>
      </c>
      <c r="D15" s="2"/>
      <c r="E15" s="2">
        <f t="shared" si="1"/>
        <v>292.85879324546954</v>
      </c>
      <c r="F15" s="2"/>
      <c r="G15" s="2">
        <f t="shared" si="2"/>
        <v>284.69480789457248</v>
      </c>
      <c r="H15" s="2"/>
      <c r="I15" s="2">
        <f t="shared" si="3"/>
        <v>281.94165058993997</v>
      </c>
      <c r="J15" s="2"/>
      <c r="K15" s="2">
        <f t="shared" si="4"/>
        <v>262.99187572397818</v>
      </c>
      <c r="L15" s="2"/>
      <c r="M15" s="2">
        <f t="shared" si="5"/>
        <v>273.33784716175307</v>
      </c>
      <c r="N15" s="2"/>
      <c r="O15" s="2">
        <f t="shared" si="6"/>
        <v>172.85802265238894</v>
      </c>
      <c r="P15" s="2"/>
      <c r="Q15" s="2"/>
      <c r="R15" s="2"/>
      <c r="S15" s="2">
        <f t="shared" si="7"/>
        <v>3.5108160666011403</v>
      </c>
      <c r="T15" s="2"/>
      <c r="U15" s="2">
        <f t="shared" si="8"/>
        <v>88.284091906438007</v>
      </c>
      <c r="V15" s="2"/>
      <c r="W15" s="2">
        <f t="shared" si="9"/>
        <v>125.86894671520768</v>
      </c>
      <c r="X15" s="2"/>
      <c r="Y15" s="2">
        <f t="shared" si="10"/>
        <v>140.08469668698427</v>
      </c>
      <c r="Z15" s="2"/>
      <c r="AA15" s="2">
        <f t="shared" si="11"/>
        <v>540.54359472817146</v>
      </c>
      <c r="AB15" s="2"/>
      <c r="AC15" s="2">
        <f t="shared" si="12"/>
        <v>540.54359472817146</v>
      </c>
      <c r="AD15" s="2"/>
      <c r="AE15" s="2">
        <f t="shared" si="13"/>
        <v>508.90078066914492</v>
      </c>
      <c r="AF15" s="2"/>
      <c r="AG15" s="2">
        <f t="shared" si="14"/>
        <v>508.65235230801107</v>
      </c>
      <c r="AH15" s="2"/>
      <c r="AI15" s="2">
        <f t="shared" si="15"/>
        <v>510.10405138176412</v>
      </c>
      <c r="AJ15" s="2"/>
      <c r="AK15" s="2">
        <f t="shared" si="16"/>
        <v>495.50109134635323</v>
      </c>
      <c r="AL15" s="2"/>
      <c r="AM15" s="2">
        <f t="shared" si="17"/>
        <v>2328.3771289126853</v>
      </c>
      <c r="AN15" s="2"/>
      <c r="AO15" s="2">
        <f t="shared" si="18"/>
        <v>2328.3771289126853</v>
      </c>
      <c r="AP15" s="2"/>
      <c r="AQ15" s="2">
        <f t="shared" si="19"/>
        <v>2729.3546575795126</v>
      </c>
      <c r="AR15" s="2"/>
      <c r="AS15" s="2">
        <f t="shared" si="20"/>
        <v>2398.9657545021732</v>
      </c>
      <c r="AT15" s="2"/>
      <c r="AU15" s="2">
        <f t="shared" si="21"/>
        <v>2278.7925752937285</v>
      </c>
      <c r="AV15" s="2"/>
      <c r="AW15" s="2">
        <f t="shared" si="22"/>
        <v>2340.4235319484183</v>
      </c>
      <c r="AX15" s="2"/>
      <c r="AY15" s="2">
        <f t="shared" si="23"/>
        <v>3249.3396976935751</v>
      </c>
      <c r="AZ15" s="2"/>
      <c r="BA15" s="2">
        <f t="shared" si="24"/>
        <v>3249.3396976935751</v>
      </c>
      <c r="BB15" s="2"/>
      <c r="BC15" s="2">
        <f t="shared" si="25"/>
        <v>3128.355681536555</v>
      </c>
      <c r="BD15" s="2"/>
      <c r="BE15" s="2">
        <f t="shared" si="26"/>
        <v>3003.9702285241151</v>
      </c>
      <c r="BF15" s="2"/>
      <c r="BG15" s="2">
        <f t="shared" si="27"/>
        <v>2886.9410359093167</v>
      </c>
      <c r="BH15" s="2"/>
      <c r="BI15" s="2">
        <f t="shared" si="28"/>
        <v>2732.3978579425302</v>
      </c>
      <c r="BJ15" s="19"/>
      <c r="BK15" t="s">
        <v>22</v>
      </c>
      <c r="BL15" s="65">
        <v>171564</v>
      </c>
      <c r="BM15" s="65">
        <v>169489</v>
      </c>
      <c r="BN15" s="65">
        <v>167653</v>
      </c>
      <c r="BO15" s="65">
        <v>164732</v>
      </c>
      <c r="BP15" s="65">
        <v>162955</v>
      </c>
    </row>
    <row r="16" spans="2:116">
      <c r="B16" t="s">
        <v>4</v>
      </c>
      <c r="C16" s="2">
        <f t="shared" si="0"/>
        <v>283.48633751369778</v>
      </c>
      <c r="D16" s="2"/>
      <c r="E16" s="2">
        <f t="shared" si="1"/>
        <v>283.48633751369778</v>
      </c>
      <c r="F16" s="2"/>
      <c r="G16" s="2">
        <f t="shared" si="2"/>
        <v>303.10764645123214</v>
      </c>
      <c r="H16" s="2"/>
      <c r="I16" s="2">
        <f t="shared" si="3"/>
        <v>278.30261339846476</v>
      </c>
      <c r="J16" s="2"/>
      <c r="K16" s="2">
        <f t="shared" si="4"/>
        <v>270.64309868684848</v>
      </c>
      <c r="L16" s="2"/>
      <c r="M16" s="2">
        <f t="shared" si="5"/>
        <v>255.12956917873908</v>
      </c>
      <c r="N16" s="2"/>
      <c r="O16" s="2">
        <f t="shared" si="6"/>
        <v>72.286035796907328</v>
      </c>
      <c r="P16" s="2"/>
      <c r="Q16" s="2"/>
      <c r="R16" s="2"/>
      <c r="S16" s="2">
        <f t="shared" si="7"/>
        <v>42.56199301559171</v>
      </c>
      <c r="T16" s="2"/>
      <c r="U16" s="2">
        <f t="shared" si="8"/>
        <v>60.958721712691656</v>
      </c>
      <c r="V16" s="2"/>
      <c r="W16" s="2">
        <f t="shared" si="9"/>
        <v>49.198472834803532</v>
      </c>
      <c r="X16" s="2"/>
      <c r="Y16" s="2">
        <f t="shared" si="10"/>
        <v>78.139867750239262</v>
      </c>
      <c r="Z16" s="2"/>
      <c r="AA16" s="2">
        <f t="shared" si="11"/>
        <v>482.44160136369169</v>
      </c>
      <c r="AB16" s="2"/>
      <c r="AC16" s="2">
        <f t="shared" si="12"/>
        <v>482.44160136369169</v>
      </c>
      <c r="AD16" s="2"/>
      <c r="AE16" s="2">
        <f t="shared" si="13"/>
        <v>466.10152181397825</v>
      </c>
      <c r="AF16" s="2"/>
      <c r="AG16" s="2">
        <f t="shared" si="14"/>
        <v>435.75961843285796</v>
      </c>
      <c r="AH16" s="2"/>
      <c r="AI16" s="2">
        <f t="shared" si="15"/>
        <v>430.18656776263026</v>
      </c>
      <c r="AJ16" s="2"/>
      <c r="AK16" s="2">
        <f t="shared" si="16"/>
        <v>447.32937711372466</v>
      </c>
      <c r="AL16" s="2"/>
      <c r="AM16" s="2">
        <f t="shared" si="17"/>
        <v>2781.5446053817118</v>
      </c>
      <c r="AN16" s="2"/>
      <c r="AO16" s="2">
        <f t="shared" si="18"/>
        <v>2781.5446053817118</v>
      </c>
      <c r="AP16" s="2"/>
      <c r="AQ16" s="2">
        <f t="shared" si="19"/>
        <v>2992.2286471398356</v>
      </c>
      <c r="AR16" s="2"/>
      <c r="AS16" s="2">
        <f t="shared" si="20"/>
        <v>2932.1928454291697</v>
      </c>
      <c r="AT16" s="2"/>
      <c r="AU16" s="2">
        <f t="shared" si="21"/>
        <v>2738.8291634923817</v>
      </c>
      <c r="AV16" s="2"/>
      <c r="AW16" s="2">
        <f t="shared" si="22"/>
        <v>2743.8008603805965</v>
      </c>
      <c r="AX16" s="2"/>
      <c r="AY16" s="2">
        <f t="shared" si="23"/>
        <v>2191.5743394618289</v>
      </c>
      <c r="AZ16" s="2"/>
      <c r="BA16" s="2">
        <f t="shared" si="24"/>
        <v>2191.5743394618289</v>
      </c>
      <c r="BB16" s="2"/>
      <c r="BC16" s="2">
        <f t="shared" si="25"/>
        <v>2328.0359047759575</v>
      </c>
      <c r="BD16" s="2"/>
      <c r="BE16" s="2">
        <f t="shared" si="26"/>
        <v>2144.8790424683484</v>
      </c>
      <c r="BF16" s="2"/>
      <c r="BG16" s="2">
        <f t="shared" si="27"/>
        <v>1738.1274962409784</v>
      </c>
      <c r="BH16" s="2"/>
      <c r="BI16" s="2">
        <f t="shared" si="28"/>
        <v>1700.3936560496693</v>
      </c>
      <c r="BJ16" s="19"/>
      <c r="BK16" t="s">
        <v>49</v>
      </c>
      <c r="BL16" s="65">
        <v>68193</v>
      </c>
      <c r="BM16" s="65">
        <v>67303</v>
      </c>
      <c r="BN16" s="65">
        <v>66521</v>
      </c>
      <c r="BO16" s="65">
        <v>65402</v>
      </c>
      <c r="BP16" s="65">
        <v>64724</v>
      </c>
    </row>
    <row r="17" spans="2:120">
      <c r="B17" t="s">
        <v>11</v>
      </c>
      <c r="C17" s="2">
        <f t="shared" si="0"/>
        <v>250.76870579409874</v>
      </c>
      <c r="D17" s="2"/>
      <c r="E17" s="2">
        <f t="shared" si="1"/>
        <v>250.76870579409874</v>
      </c>
      <c r="F17" s="2"/>
      <c r="G17" s="2">
        <f t="shared" si="2"/>
        <v>265.69138429901153</v>
      </c>
      <c r="H17" s="2"/>
      <c r="I17" s="2">
        <f t="shared" si="3"/>
        <v>259.61770681834548</v>
      </c>
      <c r="J17" s="2"/>
      <c r="K17" s="2">
        <f t="shared" si="4"/>
        <v>276.39344855014826</v>
      </c>
      <c r="L17" s="2"/>
      <c r="M17" s="2">
        <f t="shared" si="5"/>
        <v>258.31875861068812</v>
      </c>
      <c r="N17" s="2"/>
      <c r="O17" s="2">
        <f t="shared" si="6"/>
        <v>79.967598449667506</v>
      </c>
      <c r="P17" s="2"/>
      <c r="Q17" s="2"/>
      <c r="R17" s="2"/>
      <c r="S17" s="2">
        <f t="shared" si="7"/>
        <v>68.446667183778771</v>
      </c>
      <c r="T17" s="2"/>
      <c r="U17" s="2">
        <f t="shared" si="8"/>
        <v>88.526634746922014</v>
      </c>
      <c r="V17" s="2"/>
      <c r="W17" s="2">
        <f t="shared" si="9"/>
        <v>59.832164292428956</v>
      </c>
      <c r="X17" s="2"/>
      <c r="Y17" s="2">
        <f t="shared" si="10"/>
        <v>44.429265462983103</v>
      </c>
      <c r="Z17" s="2"/>
      <c r="AA17" s="2">
        <f t="shared" si="11"/>
        <v>454.78708083875091</v>
      </c>
      <c r="AB17" s="2"/>
      <c r="AC17" s="2">
        <f t="shared" si="12"/>
        <v>454.78708083875091</v>
      </c>
      <c r="AD17" s="2"/>
      <c r="AE17" s="2">
        <f t="shared" si="13"/>
        <v>449.55610617649154</v>
      </c>
      <c r="AF17" s="2"/>
      <c r="AG17" s="2">
        <f t="shared" si="14"/>
        <v>448.73210022319824</v>
      </c>
      <c r="AH17" s="2"/>
      <c r="AI17" s="2">
        <f t="shared" si="15"/>
        <v>441.21407910911853</v>
      </c>
      <c r="AJ17" s="2"/>
      <c r="AK17" s="2">
        <f t="shared" si="16"/>
        <v>421.02084692915668</v>
      </c>
      <c r="AL17" s="2"/>
      <c r="AM17" s="2">
        <f t="shared" si="17"/>
        <v>2667.9752004000861</v>
      </c>
      <c r="AN17" s="2"/>
      <c r="AO17" s="2">
        <f t="shared" si="18"/>
        <v>2667.9752004000861</v>
      </c>
      <c r="AP17" s="2"/>
      <c r="AQ17" s="2">
        <f t="shared" si="19"/>
        <v>3091.0917706905261</v>
      </c>
      <c r="AR17" s="2"/>
      <c r="AS17" s="2">
        <f t="shared" si="20"/>
        <v>2875.5696256029951</v>
      </c>
      <c r="AT17" s="2"/>
      <c r="AU17" s="2">
        <f t="shared" si="21"/>
        <v>2722.9953358883504</v>
      </c>
      <c r="AV17" s="2"/>
      <c r="AW17" s="2">
        <f t="shared" si="22"/>
        <v>2829.0001450221157</v>
      </c>
      <c r="AX17" s="2"/>
      <c r="AY17" s="2">
        <f t="shared" si="23"/>
        <v>2281.9001475316136</v>
      </c>
      <c r="AZ17" s="2"/>
      <c r="BA17" s="2">
        <f t="shared" si="24"/>
        <v>2281.9001475316136</v>
      </c>
      <c r="BB17" s="2"/>
      <c r="BC17" s="2">
        <f t="shared" si="25"/>
        <v>2228.3294256439858</v>
      </c>
      <c r="BD17" s="2"/>
      <c r="BE17" s="2">
        <f t="shared" si="26"/>
        <v>2162.157042623659</v>
      </c>
      <c r="BF17" s="2"/>
      <c r="BG17" s="2">
        <f t="shared" si="27"/>
        <v>2079.5588256562296</v>
      </c>
      <c r="BH17" s="2"/>
      <c r="BI17" s="2">
        <f t="shared" si="28"/>
        <v>1970.2292437096658</v>
      </c>
      <c r="BK17" t="s">
        <v>24</v>
      </c>
      <c r="BL17" s="65">
        <v>61507</v>
      </c>
      <c r="BM17" s="65">
        <v>60587</v>
      </c>
      <c r="BN17" s="65">
        <v>59810</v>
      </c>
      <c r="BO17" s="65">
        <v>59186</v>
      </c>
      <c r="BP17" s="65">
        <v>58661</v>
      </c>
    </row>
    <row r="18" spans="2:120">
      <c r="B18" t="s">
        <v>13</v>
      </c>
      <c r="C18" s="2">
        <f t="shared" si="0"/>
        <v>312.92442734401067</v>
      </c>
      <c r="D18" s="2"/>
      <c r="E18" s="2">
        <f t="shared" si="1"/>
        <v>312.92442734401067</v>
      </c>
      <c r="F18" s="2"/>
      <c r="G18" s="2">
        <f t="shared" si="2"/>
        <v>315.41341954389094</v>
      </c>
      <c r="H18" s="2"/>
      <c r="I18" s="2">
        <f t="shared" si="3"/>
        <v>315.49590076988881</v>
      </c>
      <c r="J18" s="2"/>
      <c r="K18" s="2">
        <f t="shared" si="4"/>
        <v>348.99615008439002</v>
      </c>
      <c r="L18" s="2"/>
      <c r="M18" s="2">
        <f t="shared" si="5"/>
        <v>327.8902935377875</v>
      </c>
      <c r="N18" s="2"/>
      <c r="O18" s="2">
        <f t="shared" si="6"/>
        <v>76.144438188188218</v>
      </c>
      <c r="P18" s="2"/>
      <c r="Q18" s="2"/>
      <c r="R18" s="2"/>
      <c r="S18" s="2">
        <f t="shared" si="7"/>
        <v>73.629252134029812</v>
      </c>
      <c r="T18" s="2"/>
      <c r="U18" s="2">
        <f t="shared" si="8"/>
        <v>106.23157741659581</v>
      </c>
      <c r="V18" s="2"/>
      <c r="W18" s="2">
        <f t="shared" si="9"/>
        <v>62.931523780672087</v>
      </c>
      <c r="X18" s="2"/>
      <c r="Y18" s="2">
        <f t="shared" si="10"/>
        <v>49.925953121576349</v>
      </c>
      <c r="Z18" s="2"/>
      <c r="AA18" s="2">
        <f t="shared" si="11"/>
        <v>556.32765765765771</v>
      </c>
      <c r="AB18" s="2"/>
      <c r="AC18" s="2">
        <f t="shared" si="12"/>
        <v>556.32765765765771</v>
      </c>
      <c r="AD18" s="2"/>
      <c r="AE18" s="2">
        <f t="shared" si="13"/>
        <v>558.2586741410795</v>
      </c>
      <c r="AF18" s="2"/>
      <c r="AG18" s="2">
        <f t="shared" si="14"/>
        <v>575.94548930710039</v>
      </c>
      <c r="AH18" s="2"/>
      <c r="AI18" s="2">
        <f t="shared" si="15"/>
        <v>565.72719002899555</v>
      </c>
      <c r="AJ18" s="2"/>
      <c r="AK18" s="2">
        <f t="shared" si="16"/>
        <v>551.40070186199353</v>
      </c>
      <c r="AL18" s="2"/>
      <c r="AM18" s="2">
        <f t="shared" si="17"/>
        <v>2682.0111219552887</v>
      </c>
      <c r="AN18" s="2"/>
      <c r="AO18" s="2">
        <f t="shared" si="18"/>
        <v>2682.0111219552887</v>
      </c>
      <c r="AP18" s="2"/>
      <c r="AQ18" s="2">
        <f t="shared" si="19"/>
        <v>2942.3536756274684</v>
      </c>
      <c r="AR18" s="2"/>
      <c r="AS18" s="2">
        <f t="shared" si="20"/>
        <v>2864.3883413173653</v>
      </c>
      <c r="AT18" s="2"/>
      <c r="AU18" s="2">
        <f t="shared" si="21"/>
        <v>2754.1248656251355</v>
      </c>
      <c r="AV18" s="2"/>
      <c r="AW18" s="2">
        <f t="shared" si="22"/>
        <v>2824.8891973713035</v>
      </c>
      <c r="AX18" s="2"/>
      <c r="AY18" s="2">
        <f t="shared" si="23"/>
        <v>2936.6305655655656</v>
      </c>
      <c r="AZ18" s="2"/>
      <c r="BA18" s="2">
        <f t="shared" si="24"/>
        <v>2936.6305655655656</v>
      </c>
      <c r="BB18" s="2"/>
      <c r="BC18" s="2">
        <f t="shared" si="25"/>
        <v>2853.4157642162481</v>
      </c>
      <c r="BD18" s="2"/>
      <c r="BE18" s="2">
        <f t="shared" si="26"/>
        <v>2742.5592767322496</v>
      </c>
      <c r="BF18" s="2"/>
      <c r="BG18" s="2">
        <f t="shared" si="27"/>
        <v>2200.0949361665294</v>
      </c>
      <c r="BH18" s="2"/>
      <c r="BI18" s="2">
        <f t="shared" si="28"/>
        <v>2141.6113713033951</v>
      </c>
      <c r="BK18" t="s">
        <v>23</v>
      </c>
      <c r="BL18" s="65">
        <v>90556</v>
      </c>
      <c r="BM18" s="65">
        <v>90104</v>
      </c>
      <c r="BN18" s="65">
        <v>89561</v>
      </c>
      <c r="BO18" s="65">
        <v>88978</v>
      </c>
      <c r="BP18" s="65">
        <v>88422</v>
      </c>
    </row>
    <row r="19" spans="2:120">
      <c r="B19" t="s">
        <v>14</v>
      </c>
      <c r="C19" s="2">
        <f t="shared" si="0"/>
        <v>310.20494942404781</v>
      </c>
      <c r="D19" s="2"/>
      <c r="E19" s="2">
        <f t="shared" si="1"/>
        <v>310.20494942404781</v>
      </c>
      <c r="F19" s="2"/>
      <c r="G19" s="2">
        <f t="shared" si="2"/>
        <v>297.90580482184009</v>
      </c>
      <c r="H19" s="2"/>
      <c r="I19" s="2">
        <f t="shared" si="3"/>
        <v>284.79264648437498</v>
      </c>
      <c r="J19" s="2"/>
      <c r="K19" s="2">
        <f t="shared" si="4"/>
        <v>274.39759379734431</v>
      </c>
      <c r="L19" s="2"/>
      <c r="M19" s="2">
        <f t="shared" si="5"/>
        <v>274.59625366073436</v>
      </c>
      <c r="N19" s="2"/>
      <c r="O19" s="2">
        <f t="shared" si="6"/>
        <v>278.91100170621849</v>
      </c>
      <c r="P19" s="2"/>
      <c r="Q19" s="2"/>
      <c r="R19" s="2"/>
      <c r="S19" s="2">
        <f t="shared" si="7"/>
        <v>-68.904391065413037</v>
      </c>
      <c r="T19" s="2"/>
      <c r="U19" s="2">
        <f t="shared" si="8"/>
        <v>-16.054715909091041</v>
      </c>
      <c r="V19" s="2"/>
      <c r="W19" s="2">
        <f t="shared" si="9"/>
        <v>96.683868639159172</v>
      </c>
      <c r="X19" s="2"/>
      <c r="Y19" s="2">
        <f t="shared" si="10"/>
        <v>94.756464969587753</v>
      </c>
      <c r="Z19" s="2"/>
      <c r="AA19" s="2">
        <f t="shared" si="11"/>
        <v>745.13268317354186</v>
      </c>
      <c r="AB19" s="2"/>
      <c r="AC19" s="2">
        <f t="shared" si="12"/>
        <v>745.13268317354186</v>
      </c>
      <c r="AD19" s="2"/>
      <c r="AE19" s="2">
        <f t="shared" si="13"/>
        <v>492.31191189505427</v>
      </c>
      <c r="AF19" s="2"/>
      <c r="AG19" s="2">
        <f t="shared" si="14"/>
        <v>483.69300470525593</v>
      </c>
      <c r="AH19" s="2"/>
      <c r="AI19" s="2">
        <f t="shared" si="15"/>
        <v>475.74463060333306</v>
      </c>
      <c r="AJ19" s="2"/>
      <c r="AK19" s="2">
        <f t="shared" si="16"/>
        <v>455.7854935796351</v>
      </c>
      <c r="AL19" s="2"/>
      <c r="AM19" s="2">
        <f t="shared" si="17"/>
        <v>2752.4760097633916</v>
      </c>
      <c r="AN19" s="2"/>
      <c r="AO19" s="2">
        <f t="shared" si="18"/>
        <v>2752.4760097633916</v>
      </c>
      <c r="AP19" s="2"/>
      <c r="AQ19" s="2">
        <f t="shared" si="19"/>
        <v>3141.3001214323699</v>
      </c>
      <c r="AR19" s="2"/>
      <c r="AS19" s="2">
        <f t="shared" si="20"/>
        <v>2645.4000723544032</v>
      </c>
      <c r="AT19" s="2"/>
      <c r="AU19" s="2">
        <f t="shared" si="21"/>
        <v>2479.9256737367436</v>
      </c>
      <c r="AV19" s="2"/>
      <c r="AW19" s="2">
        <f t="shared" si="22"/>
        <v>2691.8173390403244</v>
      </c>
      <c r="AX19" s="2"/>
      <c r="AY19" s="2">
        <f t="shared" si="23"/>
        <v>4914.1927341894625</v>
      </c>
      <c r="AZ19" s="2"/>
      <c r="BA19" s="2">
        <f t="shared" si="24"/>
        <v>4914.1927341894625</v>
      </c>
      <c r="BB19" s="2"/>
      <c r="BC19" s="2">
        <f t="shared" si="25"/>
        <v>4779.6564319269637</v>
      </c>
      <c r="BD19" s="2"/>
      <c r="BE19" s="2">
        <f t="shared" si="26"/>
        <v>4681.3371444424711</v>
      </c>
      <c r="BF19" s="2"/>
      <c r="BG19" s="2">
        <f t="shared" si="27"/>
        <v>4354.9256986899563</v>
      </c>
      <c r="BH19" s="2"/>
      <c r="BI19" s="2">
        <f t="shared" si="28"/>
        <v>3383.9394656454156</v>
      </c>
      <c r="BJ19" s="19"/>
      <c r="BK19" t="s">
        <v>48</v>
      </c>
      <c r="BL19" s="65">
        <v>18485</v>
      </c>
      <c r="BM19" s="65">
        <v>18203</v>
      </c>
      <c r="BN19" s="65">
        <v>17916</v>
      </c>
      <c r="BO19" s="65">
        <v>17408</v>
      </c>
      <c r="BP19" s="65">
        <v>17172</v>
      </c>
    </row>
    <row r="20" spans="2:120" ht="15" thickBot="1">
      <c r="C20" s="27">
        <f>AVERAGE(C13:C19)</f>
        <v>311.49724878349087</v>
      </c>
      <c r="D20" s="27"/>
      <c r="E20" s="27">
        <f>AVERAGE(E13:E19)</f>
        <v>311.49724878349087</v>
      </c>
      <c r="F20" s="27"/>
      <c r="G20" s="27">
        <f>AVERAGE(G13:G19)</f>
        <v>308.97373073612255</v>
      </c>
      <c r="H20" s="27"/>
      <c r="I20" s="27">
        <f>AVERAGE(I13:I19)</f>
        <v>304.58088804262343</v>
      </c>
      <c r="J20" s="27"/>
      <c r="K20" s="27">
        <f>AVERAGE(K13:K19)</f>
        <v>308.81429922038984</v>
      </c>
      <c r="L20" s="27"/>
      <c r="M20" s="27">
        <f>AVERAGE(M13:M19)</f>
        <v>301.82230211906369</v>
      </c>
      <c r="N20" s="27"/>
      <c r="O20" s="27">
        <f>AVERAGE(O13:O19)</f>
        <v>121.79582602932875</v>
      </c>
      <c r="P20" s="27"/>
      <c r="Q20" s="27"/>
      <c r="R20" s="27"/>
      <c r="S20" s="27">
        <f>AVERAGE(S13:S19)</f>
        <v>44.479150441773676</v>
      </c>
      <c r="T20" s="27"/>
      <c r="U20" s="27">
        <f>AVERAGE(U13:U19)</f>
        <v>74.843961499898185</v>
      </c>
      <c r="V20" s="27"/>
      <c r="W20" s="27">
        <f>AVERAGE(W13:W19)</f>
        <v>79.01740729887301</v>
      </c>
      <c r="X20" s="27"/>
      <c r="Y20" s="27">
        <f>AVERAGE(Y13:Y19)</f>
        <v>71.07045789745554</v>
      </c>
      <c r="Z20" s="27"/>
      <c r="AA20" s="27">
        <f>AVERAGE(AA13:AA19)</f>
        <v>566.09943026056135</v>
      </c>
      <c r="AB20" s="27"/>
      <c r="AC20" s="27">
        <f>AVERAGE(AC13:AC19)</f>
        <v>566.09943026056135</v>
      </c>
      <c r="AD20" s="27"/>
      <c r="AE20" s="27">
        <f>AVERAGE(AE13:AE19)</f>
        <v>521.44882618905206</v>
      </c>
      <c r="AF20" s="27"/>
      <c r="AG20" s="27">
        <f>AVERAGE(AG13:AG19)</f>
        <v>518.30165035775531</v>
      </c>
      <c r="AH20" s="27"/>
      <c r="AI20" s="27">
        <f>AVERAGE(AI13:AI19)</f>
        <v>506.31589679512177</v>
      </c>
      <c r="AJ20" s="27"/>
      <c r="AK20" s="27">
        <f>AVERAGE(AK13:AK19)</f>
        <v>491.69493931894891</v>
      </c>
      <c r="AL20" s="27"/>
      <c r="AM20" s="27">
        <f>AVERAGE(AM13:AM19)</f>
        <v>2556.8325254407578</v>
      </c>
      <c r="AN20" s="27"/>
      <c r="AO20" s="27">
        <f>AVERAGE(AO13:AO19)</f>
        <v>2556.8325254407578</v>
      </c>
      <c r="AP20" s="27"/>
      <c r="AQ20" s="27">
        <f>AVERAGE(AQ13:AQ19)</f>
        <v>2902.9117956406822</v>
      </c>
      <c r="AR20" s="27"/>
      <c r="AS20" s="27">
        <f>AVERAGE(AS13:AS19)</f>
        <v>2655.7304995152713</v>
      </c>
      <c r="AT20" s="27"/>
      <c r="AU20" s="27">
        <f>AVERAGE(AU13:AU19)</f>
        <v>2594.4518833364791</v>
      </c>
      <c r="AV20" s="27"/>
      <c r="AW20" s="27">
        <f>AVERAGE(AW13:AW19)</f>
        <v>2699.6846274422351</v>
      </c>
      <c r="AX20" s="27"/>
      <c r="AY20" s="27">
        <f>AVERAGE(AY13:AY19)</f>
        <v>3020.1727582287431</v>
      </c>
      <c r="AZ20" s="27"/>
      <c r="BA20" s="27">
        <f>AVERAGE(BA13:BA19)</f>
        <v>3020.1727582287431</v>
      </c>
      <c r="BB20" s="27"/>
      <c r="BC20" s="27">
        <f>AVERAGE(BC13:BC19)</f>
        <v>2914.9665128851016</v>
      </c>
      <c r="BD20" s="27"/>
      <c r="BE20" s="27">
        <f>AVERAGE(BE13:BE19)</f>
        <v>2793.390735585423</v>
      </c>
      <c r="BF20" s="27"/>
      <c r="BG20" s="27">
        <f>AVERAGE(BG13:BG19)</f>
        <v>2553.9794310827501</v>
      </c>
      <c r="BH20" s="27"/>
      <c r="BI20" s="27">
        <f>AVERAGE(BI13:BI19)</f>
        <v>2339.0260518200371</v>
      </c>
      <c r="BK20" t="s">
        <v>13</v>
      </c>
      <c r="BL20" s="65">
        <v>23976</v>
      </c>
      <c r="BM20" s="65">
        <v>23547</v>
      </c>
      <c r="BN20" s="65">
        <v>23380</v>
      </c>
      <c r="BO20" s="65">
        <v>23107</v>
      </c>
      <c r="BP20" s="65">
        <v>22825</v>
      </c>
    </row>
    <row r="21" spans="2:120" ht="15" thickTop="1">
      <c r="BK21" t="s">
        <v>45</v>
      </c>
      <c r="BL21" s="65">
        <v>3348</v>
      </c>
      <c r="BM21" s="65">
        <v>3328</v>
      </c>
      <c r="BN21" s="65">
        <v>3309</v>
      </c>
      <c r="BO21" s="65">
        <v>3303</v>
      </c>
      <c r="BP21" s="65">
        <v>3288</v>
      </c>
    </row>
    <row r="22" spans="2:120">
      <c r="B22" s="25" t="s">
        <v>126</v>
      </c>
      <c r="C22" s="23">
        <v>2021</v>
      </c>
      <c r="D22" s="23">
        <v>2021</v>
      </c>
      <c r="E22" s="23">
        <v>2021</v>
      </c>
      <c r="F22" s="23">
        <v>2020</v>
      </c>
      <c r="G22" s="23">
        <v>2020</v>
      </c>
      <c r="H22" s="23">
        <v>2019</v>
      </c>
      <c r="I22" s="23">
        <v>2019</v>
      </c>
      <c r="J22" s="23">
        <v>2018</v>
      </c>
      <c r="K22" s="23">
        <v>2018</v>
      </c>
      <c r="L22" s="23">
        <v>2017</v>
      </c>
      <c r="M22" s="23">
        <v>2017</v>
      </c>
      <c r="N22" s="23"/>
      <c r="O22" s="23">
        <v>2021</v>
      </c>
      <c r="P22" s="23">
        <v>2021</v>
      </c>
      <c r="Q22" s="23">
        <v>2021</v>
      </c>
      <c r="R22" s="23">
        <v>2020</v>
      </c>
      <c r="S22" s="23">
        <v>2020</v>
      </c>
      <c r="T22" s="23">
        <v>2019</v>
      </c>
      <c r="U22" s="23">
        <v>2019</v>
      </c>
      <c r="V22" s="23">
        <v>2018</v>
      </c>
      <c r="W22" s="23">
        <v>2018</v>
      </c>
      <c r="X22" s="23">
        <v>2017</v>
      </c>
      <c r="Y22" s="23">
        <v>2017</v>
      </c>
      <c r="Z22" s="23"/>
      <c r="AA22" s="23">
        <v>2021</v>
      </c>
      <c r="AB22" s="23">
        <v>2021</v>
      </c>
      <c r="AC22" s="23">
        <v>2021</v>
      </c>
      <c r="AD22" s="23">
        <v>2020</v>
      </c>
      <c r="AE22" s="23">
        <v>2020</v>
      </c>
      <c r="AF22" s="23">
        <v>2019</v>
      </c>
      <c r="AG22" s="23">
        <v>2019</v>
      </c>
      <c r="AH22" s="23">
        <v>2018</v>
      </c>
      <c r="AI22" s="23">
        <v>2018</v>
      </c>
      <c r="AJ22" s="23">
        <v>2017</v>
      </c>
      <c r="AK22" s="23">
        <v>2017</v>
      </c>
      <c r="AL22" s="23"/>
      <c r="AM22" s="23">
        <v>2021</v>
      </c>
      <c r="AN22" s="23">
        <v>2021</v>
      </c>
      <c r="AO22" s="23">
        <v>2021</v>
      </c>
      <c r="AP22" s="23">
        <v>2020</v>
      </c>
      <c r="AQ22" s="23">
        <v>2020</v>
      </c>
      <c r="AR22" s="23">
        <v>2019</v>
      </c>
      <c r="AS22" s="23">
        <v>2019</v>
      </c>
      <c r="AT22" s="23">
        <v>2018</v>
      </c>
      <c r="AU22" s="23">
        <v>2018</v>
      </c>
      <c r="AV22" s="23">
        <v>2017</v>
      </c>
      <c r="AW22" s="23">
        <v>2017</v>
      </c>
      <c r="AX22" s="23"/>
      <c r="AY22" s="23">
        <v>2021</v>
      </c>
      <c r="AZ22" s="23">
        <v>2021</v>
      </c>
      <c r="BA22" s="23">
        <v>2021</v>
      </c>
      <c r="BB22" s="23">
        <v>2020</v>
      </c>
      <c r="BC22" s="23">
        <v>2020</v>
      </c>
      <c r="BD22" s="23">
        <v>2019</v>
      </c>
      <c r="BE22" s="23">
        <v>2019</v>
      </c>
      <c r="BF22" s="23">
        <v>2018</v>
      </c>
      <c r="BG22" s="23">
        <v>2018</v>
      </c>
      <c r="BH22" s="23">
        <v>2017</v>
      </c>
      <c r="BI22" s="23">
        <v>2017</v>
      </c>
      <c r="BK22" t="s">
        <v>15</v>
      </c>
      <c r="BL22" s="65">
        <v>30904</v>
      </c>
      <c r="BM22" s="66">
        <v>30661</v>
      </c>
      <c r="BN22" s="66">
        <v>30393</v>
      </c>
      <c r="BO22" s="66">
        <v>30012</v>
      </c>
      <c r="BP22" s="66">
        <v>29756</v>
      </c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</row>
    <row r="23" spans="2:120">
      <c r="B23" t="s">
        <v>19</v>
      </c>
      <c r="C23" s="2">
        <v>255.63436519043489</v>
      </c>
      <c r="D23" s="2">
        <v>273447734.65999997</v>
      </c>
      <c r="E23" s="2">
        <f t="shared" ref="E23:E54" si="29">D23/VLOOKUP(B23,BK:BL,2,FALSE)</f>
        <v>255.63436519043489</v>
      </c>
      <c r="F23" s="2">
        <v>277132590.32999998</v>
      </c>
      <c r="G23" s="2">
        <f t="shared" ref="G23:G54" si="30">F23/VLOOKUP($B23,$BK:$BP,3,FALSE)</f>
        <v>260.94364650107337</v>
      </c>
      <c r="H23" s="2">
        <v>267793986.94999999</v>
      </c>
      <c r="I23" s="2">
        <f t="shared" ref="I23:I54" si="31">H23/VLOOKUP($B23,$BK:$BP,4,FALSE)</f>
        <v>253.92630941397459</v>
      </c>
      <c r="J23" s="2">
        <v>252229853.16999999</v>
      </c>
      <c r="K23" s="2">
        <f t="shared" ref="K23:K54" si="32">J23/VLOOKUP($B23,$BK:$BP,5,FALSE)</f>
        <v>240.95899612619712</v>
      </c>
      <c r="L23" s="2">
        <v>248690774.06999999</v>
      </c>
      <c r="M23" s="2">
        <f t="shared" ref="M23:M54" si="33">L23/VLOOKUP($B23,$BK:$BP,6,FALSE)</f>
        <v>239.75718172186171</v>
      </c>
      <c r="N23" s="2"/>
      <c r="O23" s="2">
        <v>127.38421896019661</v>
      </c>
      <c r="P23" s="2">
        <v>136260733.489999</v>
      </c>
      <c r="Q23" s="2">
        <f t="shared" ref="Q23:Q54" si="34">P23/VLOOKUP($B23,$BK:$BP,2,FALSE)</f>
        <v>127.38421896019568</v>
      </c>
      <c r="R23" s="2">
        <v>111696164.18000001</v>
      </c>
      <c r="S23" s="2">
        <f t="shared" ref="S23:S54" si="35">R23/VLOOKUP($B23,$BK:$BP,3,FALSE)</f>
        <v>105.1713345825016</v>
      </c>
      <c r="T23" s="2">
        <v>124479033.58</v>
      </c>
      <c r="U23" s="2">
        <f t="shared" ref="U23:U54" si="36">T23/VLOOKUP($B23,$BK:$BP,4,FALSE)</f>
        <v>118.03290266666541</v>
      </c>
      <c r="V23" s="2">
        <v>146982615.49000001</v>
      </c>
      <c r="W23" s="2">
        <f t="shared" ref="W23:W54" si="37">V23/VLOOKUP($B23,$BK:$BP,5,FALSE)</f>
        <v>140.41471709775263</v>
      </c>
      <c r="X23" s="2">
        <v>84227313.320000693</v>
      </c>
      <c r="Y23" s="2">
        <f t="shared" ref="Y23:Y54" si="38">X23/VLOOKUP($B23,$BK:$BP,6,FALSE)</f>
        <v>81.201658329003692</v>
      </c>
      <c r="Z23" s="2"/>
      <c r="AA23" s="2">
        <v>546.0138354447065</v>
      </c>
      <c r="AB23" s="2">
        <v>584061717.53999996</v>
      </c>
      <c r="AC23" s="2">
        <f t="shared" ref="AC23:AC54" si="39">AB23/VLOOKUP($B23,$BK:$BP,2,FALSE)</f>
        <v>546.0138354447065</v>
      </c>
      <c r="AD23" s="2">
        <v>567145168.03000021</v>
      </c>
      <c r="AE23" s="2">
        <f t="shared" ref="AE23:AE54" si="40">AD23/VLOOKUP($B23,$BK:$BP,3,FALSE)</f>
        <v>534.01488459003451</v>
      </c>
      <c r="AF23" s="2">
        <v>558672519.07000017</v>
      </c>
      <c r="AG23" s="2">
        <f t="shared" ref="AG23:AG54" si="41">AF23/VLOOKUP($B23,$BK:$BP,4,FALSE)</f>
        <v>529.74173376394958</v>
      </c>
      <c r="AH23" s="2">
        <v>564894225.14000034</v>
      </c>
      <c r="AI23" s="2">
        <f t="shared" ref="AI23:AI54" si="42">AH23/VLOOKUP($B23,$BK:$BP,5,FALSE)</f>
        <v>539.65200271309527</v>
      </c>
      <c r="AJ23" s="2">
        <v>499968819.81999969</v>
      </c>
      <c r="AK23" s="2">
        <f t="shared" ref="AK23:AK54" si="43">AJ23/VLOOKUP($B23,$BK:$BP,6,FALSE)</f>
        <v>482.00869387743268</v>
      </c>
      <c r="AL23" s="2"/>
      <c r="AM23" s="2">
        <v>2685.4690680977451</v>
      </c>
      <c r="AN23" s="2">
        <v>-2872600609.1700001</v>
      </c>
      <c r="AO23" s="2">
        <f t="shared" ref="AO23:AO54" si="44">-AN23/VLOOKUP($B23,$BK:$BP,2,FALSE)</f>
        <v>2685.4690680977451</v>
      </c>
      <c r="AP23" s="2">
        <v>-3337659474.6799998</v>
      </c>
      <c r="AQ23" s="2">
        <f t="shared" ref="AQ23:AQ54" si="45">-AP23/VLOOKUP($B23,$BK:$BP,3,FALSE)</f>
        <v>3142.6871630823698</v>
      </c>
      <c r="AR23" s="2">
        <v>-2929963659.5900002</v>
      </c>
      <c r="AS23" s="2">
        <f t="shared" ref="AS23:AS54" si="46">-AR23/VLOOKUP($B23,$BK:$BP,4,FALSE)</f>
        <v>2778.2358643312764</v>
      </c>
      <c r="AT23" s="2">
        <v>-2817080827.8099999</v>
      </c>
      <c r="AU23" s="2">
        <f t="shared" ref="AU23:AU54" si="47">-AT23/VLOOKUP($B23,$BK:$BP,5,FALSE)</f>
        <v>2691.1999501421033</v>
      </c>
      <c r="AV23" s="2">
        <v>-2683423707.6100001</v>
      </c>
      <c r="AW23" s="2">
        <f t="shared" ref="AW23:AW54" si="48">-AV23/VLOOKUP($B23,$BK:$BP,6,FALSE)</f>
        <v>2587.0284408745729</v>
      </c>
      <c r="AX23" s="2"/>
      <c r="AY23" s="2">
        <v>4293.0915936310103</v>
      </c>
      <c r="AZ23" s="2">
        <v>4592247095.1499996</v>
      </c>
      <c r="BA23" s="2">
        <f t="shared" ref="BA23:BA54" si="49">AZ23/VLOOKUP($B23,$BK:$BP,2,FALSE)</f>
        <v>4293.0915936310103</v>
      </c>
      <c r="BB23" s="2">
        <v>4391660221.25</v>
      </c>
      <c r="BC23" s="2">
        <f t="shared" ref="BC23:BC54" si="50">BB23/VLOOKUP($B23,$BK:$BP,3,FALSE)</f>
        <v>4135.1175297069794</v>
      </c>
      <c r="BD23" s="2">
        <v>4186414656.8400002</v>
      </c>
      <c r="BE23" s="2">
        <f t="shared" ref="BE23:BE54" si="51">BD23/VLOOKUP($B23,$BK:$BP,4,FALSE)</f>
        <v>3969.6217065786218</v>
      </c>
      <c r="BF23" s="2">
        <v>3994413952.7199998</v>
      </c>
      <c r="BG23" s="2">
        <f t="shared" ref="BG23:BG54" si="52">BF23/VLOOKUP($B23,$BK:$BP,5,FALSE)</f>
        <v>3815.9241028110146</v>
      </c>
      <c r="BH23" s="2">
        <v>3895364933.5100002</v>
      </c>
      <c r="BI23" s="2">
        <f t="shared" ref="BI23:BI54" si="53">BH23/VLOOKUP($B23,$BK:$BP,6,FALSE)</f>
        <v>3755.4337177528128</v>
      </c>
      <c r="BK23" t="s">
        <v>9</v>
      </c>
      <c r="BL23" s="65">
        <v>21908</v>
      </c>
      <c r="BM23" s="66">
        <v>21654</v>
      </c>
      <c r="BN23" s="66">
        <v>21382</v>
      </c>
      <c r="BO23" s="66">
        <v>21369</v>
      </c>
      <c r="BP23" s="66">
        <v>21108</v>
      </c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</row>
    <row r="24" spans="2:120">
      <c r="B24" t="s">
        <v>52</v>
      </c>
      <c r="C24" s="2">
        <v>1124.324315040484</v>
      </c>
      <c r="D24" s="2">
        <v>13747113.399999999</v>
      </c>
      <c r="E24" s="2">
        <f t="shared" si="29"/>
        <v>1124.324315040484</v>
      </c>
      <c r="F24" s="2">
        <v>13499023.289999999</v>
      </c>
      <c r="G24" s="2">
        <f t="shared" si="30"/>
        <v>1113.4133363576377</v>
      </c>
      <c r="H24" s="2">
        <v>12286179.99</v>
      </c>
      <c r="I24" s="2">
        <f t="shared" si="31"/>
        <v>1047.2366169451075</v>
      </c>
      <c r="J24" s="2">
        <v>12284382.190000001</v>
      </c>
      <c r="K24" s="2">
        <f t="shared" si="32"/>
        <v>1048.0660515314394</v>
      </c>
      <c r="L24" s="2">
        <v>12266145.140000001</v>
      </c>
      <c r="M24" s="2">
        <f t="shared" si="33"/>
        <v>1046.2423353804163</v>
      </c>
      <c r="N24" s="2"/>
      <c r="O24" s="2">
        <v>363.25133311523683</v>
      </c>
      <c r="P24" s="2">
        <v>4441474.05</v>
      </c>
      <c r="Q24" s="2">
        <f t="shared" si="34"/>
        <v>363.25133311523678</v>
      </c>
      <c r="R24" s="2">
        <v>4224765.9099999899</v>
      </c>
      <c r="S24" s="2">
        <f t="shared" si="35"/>
        <v>348.46304107555181</v>
      </c>
      <c r="T24" s="2">
        <v>3833834.1</v>
      </c>
      <c r="U24" s="2">
        <f t="shared" si="36"/>
        <v>326.78435901807023</v>
      </c>
      <c r="V24" s="2">
        <v>3821119.63</v>
      </c>
      <c r="W24" s="2">
        <f t="shared" si="37"/>
        <v>326.006281887211</v>
      </c>
      <c r="X24" s="2">
        <v>3629941.97</v>
      </c>
      <c r="Y24" s="2">
        <f t="shared" si="38"/>
        <v>309.61633998635278</v>
      </c>
      <c r="Z24" s="2"/>
      <c r="AA24" s="2">
        <v>2094.1382636787434</v>
      </c>
      <c r="AB24" s="2">
        <v>25605028.549999997</v>
      </c>
      <c r="AC24" s="2">
        <f t="shared" si="39"/>
        <v>2094.1382636787434</v>
      </c>
      <c r="AD24" s="2">
        <v>25104446.039999999</v>
      </c>
      <c r="AE24" s="2">
        <f t="shared" si="40"/>
        <v>2070.6405509732763</v>
      </c>
      <c r="AF24" s="2">
        <v>24110185.920000002</v>
      </c>
      <c r="AG24" s="2">
        <f t="shared" si="41"/>
        <v>2055.0789226048414</v>
      </c>
      <c r="AH24" s="2">
        <v>23405495.010000002</v>
      </c>
      <c r="AI24" s="2">
        <f t="shared" si="42"/>
        <v>1996.8855055029435</v>
      </c>
      <c r="AJ24" s="2">
        <v>23022026.829999998</v>
      </c>
      <c r="AK24" s="2">
        <f t="shared" si="43"/>
        <v>1963.6665668713747</v>
      </c>
      <c r="AL24" s="2"/>
      <c r="AM24" s="2">
        <v>2204.8642643330336</v>
      </c>
      <c r="AN24" s="2">
        <v>-26958875.359999999</v>
      </c>
      <c r="AO24" s="2">
        <f t="shared" si="44"/>
        <v>2204.8642643330336</v>
      </c>
      <c r="AP24" s="2">
        <v>-30169801.710000001</v>
      </c>
      <c r="AQ24" s="2">
        <f t="shared" si="45"/>
        <v>2488.436300725833</v>
      </c>
      <c r="AR24" s="2">
        <v>-25981765.5</v>
      </c>
      <c r="AS24" s="2">
        <f t="shared" si="46"/>
        <v>2214.6066740538699</v>
      </c>
      <c r="AT24" s="2">
        <v>-21906740.379999999</v>
      </c>
      <c r="AU24" s="2">
        <f t="shared" si="47"/>
        <v>1869.0163279583653</v>
      </c>
      <c r="AV24" s="2">
        <v>-22304576.829999998</v>
      </c>
      <c r="AW24" s="2">
        <f t="shared" si="48"/>
        <v>1902.4715822244966</v>
      </c>
      <c r="AX24" s="2"/>
      <c r="AY24" s="2">
        <v>11065.818322564815</v>
      </c>
      <c r="AZ24" s="2">
        <v>135301760.63</v>
      </c>
      <c r="BA24" s="2">
        <f t="shared" si="49"/>
        <v>11065.818322564815</v>
      </c>
      <c r="BB24" s="2">
        <v>119877275.90000001</v>
      </c>
      <c r="BC24" s="2">
        <f t="shared" si="50"/>
        <v>9887.6011134938963</v>
      </c>
      <c r="BD24" s="2">
        <v>116881096.17</v>
      </c>
      <c r="BE24" s="2">
        <f t="shared" si="51"/>
        <v>9962.5891723491313</v>
      </c>
      <c r="BF24" s="2">
        <v>112135561.06</v>
      </c>
      <c r="BG24" s="2">
        <f t="shared" si="52"/>
        <v>9567.0643341011855</v>
      </c>
      <c r="BH24" s="2">
        <v>106708449.36</v>
      </c>
      <c r="BI24" s="2">
        <f t="shared" si="53"/>
        <v>9101.7101125895606</v>
      </c>
      <c r="BK24" t="s">
        <v>31</v>
      </c>
      <c r="BL24" s="65">
        <v>3739</v>
      </c>
      <c r="BM24" s="66">
        <v>3761</v>
      </c>
      <c r="BN24" s="66">
        <v>3773</v>
      </c>
      <c r="BO24" s="66">
        <v>3745</v>
      </c>
      <c r="BP24" s="66">
        <v>3748</v>
      </c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</row>
    <row r="25" spans="2:120">
      <c r="B25" t="s">
        <v>46</v>
      </c>
      <c r="C25" s="2">
        <v>706.09343421865356</v>
      </c>
      <c r="D25" s="2">
        <v>1143165.27</v>
      </c>
      <c r="E25" s="2">
        <f t="shared" si="29"/>
        <v>706.09343421865356</v>
      </c>
      <c r="F25" s="2">
        <v>1138447.8999999999</v>
      </c>
      <c r="G25" s="2">
        <f t="shared" si="30"/>
        <v>699.72212661339881</v>
      </c>
      <c r="H25" s="2">
        <v>1109910.33</v>
      </c>
      <c r="I25" s="2">
        <f t="shared" si="31"/>
        <v>681.34458563535918</v>
      </c>
      <c r="J25" s="2">
        <v>1112967.49</v>
      </c>
      <c r="K25" s="2">
        <f t="shared" si="32"/>
        <v>680.29797677261615</v>
      </c>
      <c r="L25" s="2">
        <v>1152172.9500000002</v>
      </c>
      <c r="M25" s="2">
        <f t="shared" si="33"/>
        <v>703.83197923029945</v>
      </c>
      <c r="N25" s="2"/>
      <c r="O25" s="2">
        <v>121.97965410747378</v>
      </c>
      <c r="P25" s="2">
        <v>197485.06</v>
      </c>
      <c r="Q25" s="2">
        <f t="shared" si="34"/>
        <v>121.97965410747375</v>
      </c>
      <c r="R25" s="2">
        <v>141176</v>
      </c>
      <c r="S25" s="2">
        <f t="shared" si="35"/>
        <v>86.770743700061459</v>
      </c>
      <c r="T25" s="2">
        <v>136432.14000000001</v>
      </c>
      <c r="U25" s="2">
        <f t="shared" si="36"/>
        <v>83.752081031307554</v>
      </c>
      <c r="V25" s="2">
        <v>194332.53</v>
      </c>
      <c r="W25" s="2">
        <f t="shared" si="37"/>
        <v>118.78516503667481</v>
      </c>
      <c r="X25" s="2">
        <v>155480.97</v>
      </c>
      <c r="Y25" s="2">
        <f t="shared" si="38"/>
        <v>94.979211973121565</v>
      </c>
      <c r="Z25" s="2"/>
      <c r="AA25" s="2">
        <v>914.78692402717741</v>
      </c>
      <c r="AB25" s="2">
        <v>1481040.0300000003</v>
      </c>
      <c r="AC25" s="2">
        <f t="shared" si="39"/>
        <v>914.78692402717741</v>
      </c>
      <c r="AD25" s="2">
        <v>1464699.69</v>
      </c>
      <c r="AE25" s="2">
        <f t="shared" si="40"/>
        <v>900.24566072526113</v>
      </c>
      <c r="AF25" s="2">
        <v>1415072.5599999996</v>
      </c>
      <c r="AG25" s="2">
        <f t="shared" si="41"/>
        <v>868.67560466543864</v>
      </c>
      <c r="AH25" s="2">
        <v>1449301.1</v>
      </c>
      <c r="AI25" s="2">
        <f t="shared" si="42"/>
        <v>885.88086797066023</v>
      </c>
      <c r="AJ25" s="2">
        <v>1384652.8199999998</v>
      </c>
      <c r="AK25" s="2">
        <f t="shared" si="43"/>
        <v>845.8477825290164</v>
      </c>
      <c r="AL25" s="2"/>
      <c r="AM25" s="2">
        <v>2170.7791599752932</v>
      </c>
      <c r="AN25" s="2">
        <v>-3514491.46</v>
      </c>
      <c r="AO25" s="2">
        <f t="shared" si="44"/>
        <v>2170.7791599752932</v>
      </c>
      <c r="AP25" s="2">
        <v>-3790507.81</v>
      </c>
      <c r="AQ25" s="2">
        <f t="shared" si="45"/>
        <v>2329.7528027043641</v>
      </c>
      <c r="AR25" s="2">
        <v>-3712613.88</v>
      </c>
      <c r="AS25" s="2">
        <f t="shared" si="46"/>
        <v>2279.0754327808472</v>
      </c>
      <c r="AT25" s="2">
        <v>-3835150.73</v>
      </c>
      <c r="AU25" s="2">
        <f t="shared" si="47"/>
        <v>2344.2241625916872</v>
      </c>
      <c r="AV25" s="2">
        <v>-3915671.1</v>
      </c>
      <c r="AW25" s="2">
        <f t="shared" si="48"/>
        <v>2391.9799022602324</v>
      </c>
      <c r="AX25" s="2"/>
      <c r="AY25" s="2">
        <v>2123.9808585546634</v>
      </c>
      <c r="AZ25" s="2">
        <v>3438725.01</v>
      </c>
      <c r="BA25" s="2">
        <f t="shared" si="49"/>
        <v>2123.9808585546634</v>
      </c>
      <c r="BB25" s="2">
        <v>3405546.73</v>
      </c>
      <c r="BC25" s="2">
        <f t="shared" si="50"/>
        <v>2093.1448862937923</v>
      </c>
      <c r="BD25" s="2">
        <v>3514903.15</v>
      </c>
      <c r="BE25" s="2">
        <f t="shared" si="51"/>
        <v>2157.706046654389</v>
      </c>
      <c r="BF25" s="2">
        <v>3454488.89</v>
      </c>
      <c r="BG25" s="2">
        <f t="shared" si="52"/>
        <v>2111.5457762836186</v>
      </c>
      <c r="BH25" s="2">
        <v>2950284.57</v>
      </c>
      <c r="BI25" s="2">
        <f t="shared" si="53"/>
        <v>1802.2508063530847</v>
      </c>
      <c r="BK25" t="s">
        <v>10</v>
      </c>
      <c r="BL25" s="65">
        <v>47865</v>
      </c>
      <c r="BM25" s="65">
        <v>47865</v>
      </c>
      <c r="BN25" s="65">
        <v>47725</v>
      </c>
      <c r="BO25" s="65">
        <v>47626</v>
      </c>
      <c r="BP25" s="65">
        <v>47427</v>
      </c>
    </row>
    <row r="26" spans="2:120">
      <c r="B26" t="s">
        <v>1</v>
      </c>
      <c r="C26" s="2">
        <v>363.33701642532958</v>
      </c>
      <c r="D26" s="2">
        <v>13449283</v>
      </c>
      <c r="E26" s="2">
        <f t="shared" si="29"/>
        <v>363.33701642532958</v>
      </c>
      <c r="F26" s="2">
        <v>13161101</v>
      </c>
      <c r="G26" s="2">
        <f t="shared" si="30"/>
        <v>356.51481742333948</v>
      </c>
      <c r="H26" s="2">
        <v>13644113</v>
      </c>
      <c r="I26" s="2">
        <f t="shared" si="31"/>
        <v>371.33911221184985</v>
      </c>
      <c r="J26" s="2">
        <v>14110609</v>
      </c>
      <c r="K26" s="2">
        <f t="shared" si="32"/>
        <v>384.57956992177918</v>
      </c>
      <c r="L26" s="2">
        <v>13831809.699999999</v>
      </c>
      <c r="M26" s="2">
        <f t="shared" si="33"/>
        <v>378.07324586579199</v>
      </c>
      <c r="N26" s="2"/>
      <c r="O26" s="2">
        <v>100.63653555219365</v>
      </c>
      <c r="P26" s="2">
        <v>3725162</v>
      </c>
      <c r="Q26" s="2">
        <f t="shared" si="34"/>
        <v>100.63653555219365</v>
      </c>
      <c r="R26" s="2">
        <v>4061404</v>
      </c>
      <c r="S26" s="2">
        <f t="shared" si="35"/>
        <v>110.01744501029364</v>
      </c>
      <c r="T26" s="2">
        <v>3868447</v>
      </c>
      <c r="U26" s="2">
        <f t="shared" si="36"/>
        <v>105.28391802520208</v>
      </c>
      <c r="V26" s="2">
        <v>4085400</v>
      </c>
      <c r="W26" s="2">
        <f t="shared" si="37"/>
        <v>111.34610667466136</v>
      </c>
      <c r="X26" s="2">
        <v>3103890.3999999901</v>
      </c>
      <c r="Y26" s="2">
        <f t="shared" si="38"/>
        <v>84.840519338526448</v>
      </c>
      <c r="Z26" s="2"/>
      <c r="AA26" s="2">
        <v>616.27588070023774</v>
      </c>
      <c r="AB26" s="2">
        <v>22812068</v>
      </c>
      <c r="AC26" s="2">
        <f t="shared" si="39"/>
        <v>616.27588070023774</v>
      </c>
      <c r="AD26" s="2">
        <v>22425152</v>
      </c>
      <c r="AE26" s="2">
        <f t="shared" si="40"/>
        <v>607.46429732365368</v>
      </c>
      <c r="AF26" s="2">
        <v>22223363</v>
      </c>
      <c r="AG26" s="2">
        <f t="shared" si="41"/>
        <v>604.83256674740767</v>
      </c>
      <c r="AH26" s="2">
        <v>22490762</v>
      </c>
      <c r="AI26" s="2">
        <f t="shared" si="42"/>
        <v>612.97762394047584</v>
      </c>
      <c r="AJ26" s="2">
        <v>21264998.200000003</v>
      </c>
      <c r="AK26" s="2">
        <f t="shared" si="43"/>
        <v>581.24909662429968</v>
      </c>
      <c r="AL26" s="2"/>
      <c r="AM26" s="2">
        <v>2560.2383023557381</v>
      </c>
      <c r="AN26" s="2">
        <v>-94769781</v>
      </c>
      <c r="AO26" s="2">
        <f t="shared" si="44"/>
        <v>2560.2383023557381</v>
      </c>
      <c r="AP26" s="2">
        <v>-108074354</v>
      </c>
      <c r="AQ26" s="2">
        <f t="shared" si="45"/>
        <v>2927.5748726839311</v>
      </c>
      <c r="AR26" s="2">
        <v>-96102884</v>
      </c>
      <c r="AS26" s="2">
        <f t="shared" si="46"/>
        <v>2615.5426611871649</v>
      </c>
      <c r="AT26" s="2">
        <v>-92614467</v>
      </c>
      <c r="AU26" s="2">
        <f t="shared" si="47"/>
        <v>2524.173966367774</v>
      </c>
      <c r="AV26" s="2">
        <v>-92252769.489999995</v>
      </c>
      <c r="AW26" s="2">
        <f t="shared" si="48"/>
        <v>2521.6009154024873</v>
      </c>
      <c r="AX26" s="2"/>
      <c r="AY26" s="2">
        <v>2228.9684730927165</v>
      </c>
      <c r="AZ26" s="2">
        <v>82507497</v>
      </c>
      <c r="BA26" s="2">
        <f t="shared" si="49"/>
        <v>2228.9684730927165</v>
      </c>
      <c r="BB26" s="2">
        <v>77813959</v>
      </c>
      <c r="BC26" s="2">
        <f t="shared" si="50"/>
        <v>2107.865397117781</v>
      </c>
      <c r="BD26" s="2">
        <v>72438042</v>
      </c>
      <c r="BE26" s="2">
        <f t="shared" si="51"/>
        <v>1971.478703426503</v>
      </c>
      <c r="BF26" s="2">
        <v>66897197</v>
      </c>
      <c r="BG26" s="2">
        <f t="shared" si="52"/>
        <v>1823.2590280995339</v>
      </c>
      <c r="BH26" s="2">
        <v>61910850.729999997</v>
      </c>
      <c r="BI26" s="2">
        <f t="shared" si="53"/>
        <v>1692.2468424217575</v>
      </c>
      <c r="BK26" t="s">
        <v>74</v>
      </c>
      <c r="BL26" s="65">
        <v>11869</v>
      </c>
      <c r="BM26" s="66">
        <v>11684</v>
      </c>
      <c r="BN26" s="66">
        <v>11631</v>
      </c>
      <c r="BO26" s="66">
        <v>11551</v>
      </c>
      <c r="BP26" s="66">
        <v>11353</v>
      </c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</row>
    <row r="27" spans="2:120">
      <c r="B27" t="s">
        <v>4</v>
      </c>
      <c r="C27" s="2">
        <v>283.48633751369778</v>
      </c>
      <c r="D27" s="2">
        <v>11641366.449999999</v>
      </c>
      <c r="E27" s="2">
        <f t="shared" si="29"/>
        <v>283.48633751369778</v>
      </c>
      <c r="F27" s="2">
        <v>12324963.120000001</v>
      </c>
      <c r="G27" s="2">
        <f t="shared" si="30"/>
        <v>303.10764645123214</v>
      </c>
      <c r="H27" s="2">
        <v>11166614.060000001</v>
      </c>
      <c r="I27" s="2">
        <f t="shared" si="31"/>
        <v>278.30261339846476</v>
      </c>
      <c r="J27" s="2">
        <v>10799742.210000001</v>
      </c>
      <c r="K27" s="2">
        <f t="shared" si="32"/>
        <v>270.64309868684848</v>
      </c>
      <c r="L27" s="2">
        <v>10108743.789999999</v>
      </c>
      <c r="M27" s="2">
        <f t="shared" si="33"/>
        <v>255.12956917873908</v>
      </c>
      <c r="N27" s="2"/>
      <c r="O27" s="2">
        <v>72.286035796907328</v>
      </c>
      <c r="P27" s="2">
        <v>2968426.05999998</v>
      </c>
      <c r="Q27" s="2">
        <f t="shared" si="34"/>
        <v>72.286035796906859</v>
      </c>
      <c r="R27" s="2">
        <v>1730655.75999999</v>
      </c>
      <c r="S27" s="2">
        <f t="shared" si="35"/>
        <v>42.56199301559171</v>
      </c>
      <c r="T27" s="2">
        <v>2445907.75000004</v>
      </c>
      <c r="U27" s="2">
        <f t="shared" si="36"/>
        <v>60.958721712691656</v>
      </c>
      <c r="V27" s="2">
        <v>1963215.86</v>
      </c>
      <c r="W27" s="2">
        <f t="shared" si="37"/>
        <v>49.198472834803532</v>
      </c>
      <c r="X27" s="2">
        <v>3096057.8399999798</v>
      </c>
      <c r="Y27" s="2">
        <f t="shared" si="38"/>
        <v>78.139867750239262</v>
      </c>
      <c r="Z27" s="2"/>
      <c r="AA27" s="2">
        <v>482.44160136369169</v>
      </c>
      <c r="AB27" s="2">
        <v>19811464.359999999</v>
      </c>
      <c r="AC27" s="2">
        <f t="shared" si="39"/>
        <v>482.44160136369169</v>
      </c>
      <c r="AD27" s="2">
        <v>18952620.079999983</v>
      </c>
      <c r="AE27" s="2">
        <f t="shared" si="40"/>
        <v>466.10152181397825</v>
      </c>
      <c r="AF27" s="2">
        <v>17484418.929999992</v>
      </c>
      <c r="AG27" s="2">
        <f t="shared" si="41"/>
        <v>435.75961843285796</v>
      </c>
      <c r="AH27" s="2">
        <v>17166164.799999997</v>
      </c>
      <c r="AI27" s="2">
        <f t="shared" si="42"/>
        <v>430.18656776263026</v>
      </c>
      <c r="AJ27" s="2">
        <v>17724084.579999998</v>
      </c>
      <c r="AK27" s="2">
        <f t="shared" si="43"/>
        <v>447.32937711372466</v>
      </c>
      <c r="AL27" s="2"/>
      <c r="AM27" s="2">
        <v>2781.5446053817118</v>
      </c>
      <c r="AN27" s="2">
        <v>-114224129.22</v>
      </c>
      <c r="AO27" s="2">
        <f t="shared" si="44"/>
        <v>2781.5446053817118</v>
      </c>
      <c r="AP27" s="2">
        <v>-121670001.25</v>
      </c>
      <c r="AQ27" s="2">
        <f t="shared" si="45"/>
        <v>2992.2286471398356</v>
      </c>
      <c r="AR27" s="2">
        <v>-117651305.73</v>
      </c>
      <c r="AS27" s="2">
        <f t="shared" si="46"/>
        <v>2932.1928454291697</v>
      </c>
      <c r="AT27" s="2">
        <v>-109290238.94</v>
      </c>
      <c r="AU27" s="2">
        <f t="shared" si="47"/>
        <v>2738.8291634923817</v>
      </c>
      <c r="AV27" s="2">
        <v>-108714877.69</v>
      </c>
      <c r="AW27" s="2">
        <f t="shared" si="48"/>
        <v>2743.8008603805965</v>
      </c>
      <c r="AX27" s="2"/>
      <c r="AY27" s="2">
        <v>2191.5743394618289</v>
      </c>
      <c r="AZ27" s="2">
        <v>89997000.25</v>
      </c>
      <c r="BA27" s="2">
        <f t="shared" si="49"/>
        <v>2191.5743394618289</v>
      </c>
      <c r="BB27" s="2">
        <v>94662595.959999993</v>
      </c>
      <c r="BC27" s="2">
        <f t="shared" si="50"/>
        <v>2328.0359047759575</v>
      </c>
      <c r="BD27" s="2">
        <v>86061126.700000003</v>
      </c>
      <c r="BE27" s="2">
        <f t="shared" si="51"/>
        <v>2144.8790424683484</v>
      </c>
      <c r="BF27" s="2">
        <v>69358239.609999999</v>
      </c>
      <c r="BG27" s="2">
        <f t="shared" si="52"/>
        <v>1738.1274962409784</v>
      </c>
      <c r="BH27" s="2">
        <v>67372997.439999998</v>
      </c>
      <c r="BI27" s="2">
        <f t="shared" si="53"/>
        <v>1700.3936560496693</v>
      </c>
      <c r="BK27" t="s">
        <v>14</v>
      </c>
      <c r="BL27" s="65">
        <v>22738</v>
      </c>
      <c r="BM27" s="66">
        <v>22564</v>
      </c>
      <c r="BN27" s="66">
        <v>22528</v>
      </c>
      <c r="BO27" s="66">
        <v>22442</v>
      </c>
      <c r="BP27" s="66">
        <v>22195</v>
      </c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</row>
    <row r="28" spans="2:120">
      <c r="B28" t="s">
        <v>28</v>
      </c>
      <c r="C28" s="2">
        <v>311.71200023275435</v>
      </c>
      <c r="D28" s="2">
        <v>21427706.32</v>
      </c>
      <c r="E28" s="2">
        <f t="shared" si="29"/>
        <v>311.71200023275435</v>
      </c>
      <c r="F28" s="2">
        <v>20386198.539999999</v>
      </c>
      <c r="G28" s="2">
        <f t="shared" si="30"/>
        <v>297.31359438805271</v>
      </c>
      <c r="H28" s="2">
        <v>19472199.25</v>
      </c>
      <c r="I28" s="2">
        <f t="shared" si="31"/>
        <v>285.49518730298365</v>
      </c>
      <c r="J28" s="2">
        <v>19177608.890000001</v>
      </c>
      <c r="K28" s="2">
        <f t="shared" si="32"/>
        <v>282.27272431557259</v>
      </c>
      <c r="L28" s="2">
        <v>18527720.079999998</v>
      </c>
      <c r="M28" s="2">
        <f t="shared" si="33"/>
        <v>276.03051279759239</v>
      </c>
      <c r="N28" s="2"/>
      <c r="O28" s="2">
        <v>53.975478601146314</v>
      </c>
      <c r="P28" s="2">
        <v>3710382.3500000299</v>
      </c>
      <c r="Q28" s="2">
        <f t="shared" si="34"/>
        <v>53.975478601146747</v>
      </c>
      <c r="R28" s="2">
        <v>2917498.8799999901</v>
      </c>
      <c r="S28" s="2">
        <f t="shared" si="35"/>
        <v>42.548986115972319</v>
      </c>
      <c r="T28" s="2">
        <v>5229040.1600000197</v>
      </c>
      <c r="U28" s="2">
        <f t="shared" si="36"/>
        <v>76.666522395719085</v>
      </c>
      <c r="V28" s="2">
        <v>5041362.93</v>
      </c>
      <c r="W28" s="2">
        <f t="shared" si="37"/>
        <v>74.203163526641148</v>
      </c>
      <c r="X28" s="2">
        <v>4296766.9500000104</v>
      </c>
      <c r="Y28" s="2">
        <f t="shared" si="38"/>
        <v>64.014286672030195</v>
      </c>
      <c r="Z28" s="2"/>
      <c r="AA28" s="2">
        <v>481.02635812167227</v>
      </c>
      <c r="AB28" s="2">
        <v>33066713.909999996</v>
      </c>
      <c r="AC28" s="2">
        <f t="shared" si="39"/>
        <v>481.02635812167227</v>
      </c>
      <c r="AD28" s="2">
        <v>30439561.25999999</v>
      </c>
      <c r="AE28" s="2">
        <f t="shared" si="40"/>
        <v>443.93246499824977</v>
      </c>
      <c r="AF28" s="2">
        <v>31192413.139999986</v>
      </c>
      <c r="AG28" s="2">
        <f t="shared" si="41"/>
        <v>457.33323275419667</v>
      </c>
      <c r="AH28" s="2">
        <v>31012791.74000001</v>
      </c>
      <c r="AI28" s="2">
        <f t="shared" si="42"/>
        <v>456.47323726817797</v>
      </c>
      <c r="AJ28" s="2">
        <v>30181147.520000011</v>
      </c>
      <c r="AK28" s="2">
        <f t="shared" si="43"/>
        <v>449.64612973391752</v>
      </c>
      <c r="AL28" s="2"/>
      <c r="AM28" s="2">
        <v>2722.5861051467805</v>
      </c>
      <c r="AN28" s="2">
        <v>-187156014.03999999</v>
      </c>
      <c r="AO28" s="2">
        <f t="shared" si="44"/>
        <v>2722.5861051467805</v>
      </c>
      <c r="AP28" s="2">
        <v>-217410519.25</v>
      </c>
      <c r="AQ28" s="2">
        <f t="shared" si="45"/>
        <v>3170.7286088262745</v>
      </c>
      <c r="AR28" s="2">
        <v>-191564587.5</v>
      </c>
      <c r="AS28" s="2">
        <f t="shared" si="46"/>
        <v>2808.659005937981</v>
      </c>
      <c r="AT28" s="2">
        <v>-188668607.53</v>
      </c>
      <c r="AU28" s="2">
        <f t="shared" si="47"/>
        <v>2776.9886301148072</v>
      </c>
      <c r="AV28" s="2">
        <v>-192295535.55000001</v>
      </c>
      <c r="AW28" s="2">
        <f t="shared" si="48"/>
        <v>2864.8659984803794</v>
      </c>
      <c r="AX28" s="2"/>
      <c r="AY28" s="2">
        <v>2503.6801527450466</v>
      </c>
      <c r="AZ28" s="2">
        <v>172107981.06</v>
      </c>
      <c r="BA28" s="2">
        <f t="shared" si="49"/>
        <v>2503.6801527450466</v>
      </c>
      <c r="BB28" s="2">
        <v>157416926.68000001</v>
      </c>
      <c r="BC28" s="2">
        <f t="shared" si="50"/>
        <v>2295.7783029984835</v>
      </c>
      <c r="BD28" s="2">
        <v>148981512.91</v>
      </c>
      <c r="BE28" s="2">
        <f t="shared" si="51"/>
        <v>2184.3195207096255</v>
      </c>
      <c r="BF28" s="2">
        <v>137304901.63</v>
      </c>
      <c r="BG28" s="2">
        <f t="shared" si="52"/>
        <v>2020.9729412717102</v>
      </c>
      <c r="BH28" s="2">
        <v>129723918.37</v>
      </c>
      <c r="BI28" s="2">
        <f t="shared" si="53"/>
        <v>1932.6587165161945</v>
      </c>
      <c r="BK28" t="s">
        <v>75</v>
      </c>
      <c r="BL28" s="65">
        <v>2715</v>
      </c>
      <c r="BM28" s="65">
        <v>2659</v>
      </c>
      <c r="BN28" s="65">
        <v>2700</v>
      </c>
      <c r="BO28" s="65">
        <v>2697</v>
      </c>
      <c r="BP28" s="65">
        <v>2697</v>
      </c>
    </row>
    <row r="29" spans="2:120">
      <c r="B29" t="s">
        <v>17</v>
      </c>
      <c r="C29" s="2">
        <v>337.76103392030888</v>
      </c>
      <c r="D29" s="2">
        <v>10146679.219999999</v>
      </c>
      <c r="E29" s="2">
        <f t="shared" si="29"/>
        <v>337.76103392030888</v>
      </c>
      <c r="F29" s="2">
        <v>9612640.1400000006</v>
      </c>
      <c r="G29" s="2">
        <f t="shared" si="30"/>
        <v>323.46187966888755</v>
      </c>
      <c r="H29" s="2">
        <v>10242969.1</v>
      </c>
      <c r="I29" s="2">
        <f t="shared" si="31"/>
        <v>347.74975725683242</v>
      </c>
      <c r="J29" s="2">
        <v>10661138.120000001</v>
      </c>
      <c r="K29" s="2">
        <f t="shared" si="32"/>
        <v>364.54567002906481</v>
      </c>
      <c r="L29" s="2">
        <v>9267791.9699999988</v>
      </c>
      <c r="M29" s="2">
        <f t="shared" si="33"/>
        <v>318.96310469438322</v>
      </c>
      <c r="N29" s="2"/>
      <c r="O29" s="2">
        <v>78.413207949136208</v>
      </c>
      <c r="P29" s="2">
        <v>2355611.1800000002</v>
      </c>
      <c r="Q29" s="2">
        <f t="shared" si="34"/>
        <v>78.413207949136179</v>
      </c>
      <c r="R29" s="2">
        <v>2786670.1000000099</v>
      </c>
      <c r="S29" s="2">
        <f t="shared" si="35"/>
        <v>93.770445521233256</v>
      </c>
      <c r="T29" s="2">
        <v>2816622.1400000099</v>
      </c>
      <c r="U29" s="2">
        <f t="shared" si="36"/>
        <v>95.624584620608047</v>
      </c>
      <c r="V29" s="2">
        <v>3104536.59</v>
      </c>
      <c r="W29" s="2">
        <f t="shared" si="37"/>
        <v>106.15614942725252</v>
      </c>
      <c r="X29" s="2">
        <v>4125273.0599999898</v>
      </c>
      <c r="Y29" s="2">
        <f t="shared" si="38"/>
        <v>141.97663339757673</v>
      </c>
      <c r="Z29" s="2"/>
      <c r="AA29" s="2">
        <v>664.63692586798049</v>
      </c>
      <c r="AB29" s="2">
        <v>19966357.890000001</v>
      </c>
      <c r="AC29" s="2">
        <f t="shared" si="39"/>
        <v>664.63692586798049</v>
      </c>
      <c r="AD29" s="2">
        <v>19464508.969999999</v>
      </c>
      <c r="AE29" s="2">
        <f t="shared" si="40"/>
        <v>654.97371862171076</v>
      </c>
      <c r="AF29" s="2">
        <v>18992336.829999998</v>
      </c>
      <c r="AG29" s="2">
        <f t="shared" si="41"/>
        <v>644.79160855542352</v>
      </c>
      <c r="AH29" s="2">
        <v>19080876.339999996</v>
      </c>
      <c r="AI29" s="2">
        <f t="shared" si="42"/>
        <v>652.44918242434596</v>
      </c>
      <c r="AJ29" s="2">
        <v>19011344.769999996</v>
      </c>
      <c r="AK29" s="2">
        <f t="shared" si="43"/>
        <v>654.30013663270915</v>
      </c>
      <c r="AL29" s="2"/>
      <c r="AM29" s="2">
        <v>1879.9961016610632</v>
      </c>
      <c r="AN29" s="2">
        <v>-56476962.890000001</v>
      </c>
      <c r="AO29" s="2">
        <f t="shared" si="44"/>
        <v>1879.9961016610632</v>
      </c>
      <c r="AP29" s="2">
        <v>-65596410.200000003</v>
      </c>
      <c r="AQ29" s="2">
        <f t="shared" si="45"/>
        <v>2207.2955851672386</v>
      </c>
      <c r="AR29" s="2">
        <v>-56306690.060000002</v>
      </c>
      <c r="AS29" s="2">
        <f t="shared" si="46"/>
        <v>1911.6173844848074</v>
      </c>
      <c r="AT29" s="2">
        <v>-53776798.539999999</v>
      </c>
      <c r="AU29" s="2">
        <f t="shared" si="47"/>
        <v>1838.8373581808855</v>
      </c>
      <c r="AV29" s="2">
        <v>-55996746.469999999</v>
      </c>
      <c r="AW29" s="2">
        <f t="shared" si="48"/>
        <v>1927.2008008672908</v>
      </c>
      <c r="AX29" s="2"/>
      <c r="AY29" s="2">
        <v>4541.2244971871778</v>
      </c>
      <c r="AZ29" s="2">
        <v>136422925.12</v>
      </c>
      <c r="BA29" s="2">
        <f t="shared" si="49"/>
        <v>4541.2244971871778</v>
      </c>
      <c r="BB29" s="2">
        <v>125039459.13</v>
      </c>
      <c r="BC29" s="2">
        <f t="shared" si="50"/>
        <v>4207.5327791237632</v>
      </c>
      <c r="BD29" s="2">
        <v>116119627.48999999</v>
      </c>
      <c r="BE29" s="2">
        <f t="shared" si="51"/>
        <v>3942.272194534035</v>
      </c>
      <c r="BF29" s="2">
        <v>106650157.09999999</v>
      </c>
      <c r="BG29" s="2">
        <f t="shared" si="52"/>
        <v>3646.7825987348265</v>
      </c>
      <c r="BH29" s="2">
        <v>96003035.799999997</v>
      </c>
      <c r="BI29" s="2">
        <f t="shared" si="53"/>
        <v>3304.0692387114536</v>
      </c>
      <c r="BK29" t="s">
        <v>62</v>
      </c>
      <c r="BL29" s="65">
        <v>1263</v>
      </c>
      <c r="BM29" s="65">
        <v>1273</v>
      </c>
      <c r="BN29" s="65">
        <v>1244</v>
      </c>
      <c r="BO29" s="65">
        <v>1262</v>
      </c>
      <c r="BP29" s="65">
        <v>1254</v>
      </c>
    </row>
    <row r="30" spans="2:120">
      <c r="B30" t="s">
        <v>63</v>
      </c>
      <c r="C30" s="2">
        <v>331.60021530128637</v>
      </c>
      <c r="D30" s="2">
        <v>2448867.59</v>
      </c>
      <c r="E30" s="2">
        <f t="shared" si="29"/>
        <v>331.60021530128637</v>
      </c>
      <c r="F30" s="2">
        <v>2455582.8200000003</v>
      </c>
      <c r="G30" s="2">
        <f t="shared" si="30"/>
        <v>337.16639022380889</v>
      </c>
      <c r="H30" s="2">
        <v>2597484.42</v>
      </c>
      <c r="I30" s="2">
        <f t="shared" si="31"/>
        <v>362.97993571827834</v>
      </c>
      <c r="J30" s="2">
        <v>2454696.2400000002</v>
      </c>
      <c r="K30" s="2">
        <f t="shared" si="32"/>
        <v>349.57223583024785</v>
      </c>
      <c r="L30" s="2">
        <v>2369330.94</v>
      </c>
      <c r="M30" s="2">
        <f t="shared" si="33"/>
        <v>342.58689126662813</v>
      </c>
      <c r="N30" s="2"/>
      <c r="O30" s="2">
        <v>84.151503046716016</v>
      </c>
      <c r="P30" s="2">
        <v>621458.85000000196</v>
      </c>
      <c r="Q30" s="2">
        <f t="shared" si="34"/>
        <v>84.151503046716584</v>
      </c>
      <c r="R30" s="2">
        <v>323926.84999999899</v>
      </c>
      <c r="S30" s="2">
        <f t="shared" si="35"/>
        <v>44.477117945901277</v>
      </c>
      <c r="T30" s="2">
        <v>533424.41</v>
      </c>
      <c r="U30" s="2">
        <f t="shared" si="36"/>
        <v>74.542259642258244</v>
      </c>
      <c r="V30" s="2">
        <v>464467.36999999598</v>
      </c>
      <c r="W30" s="2">
        <f t="shared" si="37"/>
        <v>66.144598405012246</v>
      </c>
      <c r="X30" s="2">
        <v>14239.4100000011</v>
      </c>
      <c r="Y30" s="2">
        <f t="shared" si="38"/>
        <v>2.0589083285137506</v>
      </c>
      <c r="Z30" s="2"/>
      <c r="AA30" s="2">
        <v>536.0040514556531</v>
      </c>
      <c r="AB30" s="2">
        <v>3958389.9199999981</v>
      </c>
      <c r="AC30" s="2">
        <f t="shared" si="39"/>
        <v>536.0040514556531</v>
      </c>
      <c r="AD30" s="2">
        <v>3810587.629999999</v>
      </c>
      <c r="AE30" s="2">
        <f t="shared" si="40"/>
        <v>523.2167554579155</v>
      </c>
      <c r="AF30" s="2">
        <v>3761671.0599999987</v>
      </c>
      <c r="AG30" s="2">
        <f t="shared" si="41"/>
        <v>525.66672163219653</v>
      </c>
      <c r="AH30" s="2">
        <v>3770615.59</v>
      </c>
      <c r="AI30" s="2">
        <f t="shared" si="42"/>
        <v>536.97174451723151</v>
      </c>
      <c r="AJ30" s="2">
        <v>3303120.120000001</v>
      </c>
      <c r="AK30" s="2">
        <f t="shared" si="43"/>
        <v>477.60556969346459</v>
      </c>
      <c r="AL30" s="2"/>
      <c r="AM30" s="2">
        <v>2350.5528612051453</v>
      </c>
      <c r="AN30" s="2">
        <v>-17358832.879999999</v>
      </c>
      <c r="AO30" s="2">
        <f t="shared" si="44"/>
        <v>2350.5528612051453</v>
      </c>
      <c r="AP30" s="2">
        <v>-20074474.57</v>
      </c>
      <c r="AQ30" s="2">
        <f t="shared" si="45"/>
        <v>2756.3469133598792</v>
      </c>
      <c r="AR30" s="2">
        <v>-17533718.640000001</v>
      </c>
      <c r="AS30" s="2">
        <f t="shared" si="46"/>
        <v>2450.2122191168251</v>
      </c>
      <c r="AT30" s="2">
        <v>-17284635.640000001</v>
      </c>
      <c r="AU30" s="2">
        <f t="shared" si="47"/>
        <v>2461.4975277698663</v>
      </c>
      <c r="AV30" s="2">
        <v>-17554865.27</v>
      </c>
      <c r="AW30" s="2">
        <f t="shared" si="48"/>
        <v>2538.2974652978601</v>
      </c>
      <c r="AX30" s="2"/>
      <c r="AY30" s="2">
        <v>2377.4580974949222</v>
      </c>
      <c r="AZ30" s="2">
        <v>17557528.050000001</v>
      </c>
      <c r="BA30" s="2">
        <f t="shared" si="49"/>
        <v>2377.4580974949222</v>
      </c>
      <c r="BB30" s="2">
        <v>17564453.84</v>
      </c>
      <c r="BC30" s="2">
        <f t="shared" si="50"/>
        <v>2411.7058684607991</v>
      </c>
      <c r="BD30" s="2">
        <v>17629256.120000001</v>
      </c>
      <c r="BE30" s="2">
        <f t="shared" si="51"/>
        <v>2463.562901062046</v>
      </c>
      <c r="BF30" s="2">
        <v>16401461.289999999</v>
      </c>
      <c r="BG30" s="2">
        <f t="shared" si="52"/>
        <v>2335.7250484192537</v>
      </c>
      <c r="BH30" s="2">
        <v>15667779.16</v>
      </c>
      <c r="BI30" s="2">
        <f t="shared" si="53"/>
        <v>2265.4394389820704</v>
      </c>
      <c r="BK30" t="s">
        <v>61</v>
      </c>
      <c r="BL30" s="65">
        <v>5576</v>
      </c>
      <c r="BM30" s="65">
        <v>5474</v>
      </c>
      <c r="BN30" s="65">
        <v>5549</v>
      </c>
      <c r="BO30" s="65">
        <v>5547</v>
      </c>
      <c r="BP30" s="65">
        <v>5534</v>
      </c>
    </row>
    <row r="31" spans="2:120">
      <c r="B31" t="s">
        <v>65</v>
      </c>
      <c r="C31" s="2">
        <v>606.82680555555544</v>
      </c>
      <c r="D31" s="2">
        <v>742756.00999999989</v>
      </c>
      <c r="E31" s="2">
        <f t="shared" si="29"/>
        <v>606.82680555555544</v>
      </c>
      <c r="F31" s="2">
        <v>839356.02999999991</v>
      </c>
      <c r="G31" s="2">
        <f t="shared" si="30"/>
        <v>686.30910057236292</v>
      </c>
      <c r="H31" s="2">
        <v>832054.35</v>
      </c>
      <c r="I31" s="2">
        <f t="shared" si="31"/>
        <v>680.8955400981996</v>
      </c>
      <c r="J31" s="2">
        <v>781544.37</v>
      </c>
      <c r="K31" s="2">
        <f t="shared" si="32"/>
        <v>646.97381622516559</v>
      </c>
      <c r="L31" s="2">
        <v>724501.61</v>
      </c>
      <c r="M31" s="2">
        <f t="shared" si="33"/>
        <v>585.692489894907</v>
      </c>
      <c r="N31" s="2"/>
      <c r="O31" s="2">
        <v>151.46258986928083</v>
      </c>
      <c r="P31" s="2">
        <v>185390.21</v>
      </c>
      <c r="Q31" s="2">
        <f t="shared" si="34"/>
        <v>151.46258986928103</v>
      </c>
      <c r="R31" s="2">
        <v>80299.080000001195</v>
      </c>
      <c r="S31" s="2">
        <f t="shared" si="35"/>
        <v>65.657465249387727</v>
      </c>
      <c r="T31" s="2">
        <v>104838.30999999899</v>
      </c>
      <c r="U31" s="2">
        <f t="shared" si="36"/>
        <v>85.792397708673477</v>
      </c>
      <c r="V31" s="2">
        <v>-22706.31</v>
      </c>
      <c r="W31" s="2">
        <f t="shared" si="37"/>
        <v>-18.796614238410598</v>
      </c>
      <c r="X31" s="2">
        <v>25136.3399999998</v>
      </c>
      <c r="Y31" s="2">
        <f t="shared" si="38"/>
        <v>20.320404203718514</v>
      </c>
      <c r="Z31" s="2"/>
      <c r="AA31" s="2">
        <v>794.87305555555531</v>
      </c>
      <c r="AB31" s="2">
        <v>972924.61999999965</v>
      </c>
      <c r="AC31" s="2">
        <f t="shared" si="39"/>
        <v>794.87305555555531</v>
      </c>
      <c r="AD31" s="2">
        <v>977700.80000000028</v>
      </c>
      <c r="AE31" s="2">
        <f t="shared" si="40"/>
        <v>799.42829108749004</v>
      </c>
      <c r="AF31" s="2">
        <v>900928.37999999989</v>
      </c>
      <c r="AG31" s="2">
        <f t="shared" si="41"/>
        <v>737.25726677577734</v>
      </c>
      <c r="AH31" s="2">
        <v>768873.81999999983</v>
      </c>
      <c r="AI31" s="2">
        <f t="shared" si="42"/>
        <v>636.48495033112567</v>
      </c>
      <c r="AJ31" s="2">
        <v>767206.62999999989</v>
      </c>
      <c r="AK31" s="2">
        <f t="shared" si="43"/>
        <v>620.21554567502017</v>
      </c>
      <c r="AL31" s="2"/>
      <c r="AM31" s="2">
        <v>2299.6100490196081</v>
      </c>
      <c r="AN31" s="2">
        <v>-2814722.7</v>
      </c>
      <c r="AO31" s="2">
        <f t="shared" si="44"/>
        <v>2299.6100490196081</v>
      </c>
      <c r="AP31" s="2">
        <v>-3470082.35</v>
      </c>
      <c r="AQ31" s="2">
        <f t="shared" si="45"/>
        <v>2837.3526982829108</v>
      </c>
      <c r="AR31" s="2">
        <v>-3049634.16</v>
      </c>
      <c r="AS31" s="2">
        <f t="shared" si="46"/>
        <v>2495.608968903437</v>
      </c>
      <c r="AT31" s="2">
        <v>-2652744.44</v>
      </c>
      <c r="AU31" s="2">
        <f t="shared" si="47"/>
        <v>2195.9804966887418</v>
      </c>
      <c r="AV31" s="2">
        <v>-2667416.7400000002</v>
      </c>
      <c r="AW31" s="2">
        <f t="shared" si="48"/>
        <v>2156.3595311236863</v>
      </c>
      <c r="AX31" s="2"/>
      <c r="AY31" s="2">
        <v>1315.5301552287581</v>
      </c>
      <c r="AZ31" s="2">
        <v>1610208.91</v>
      </c>
      <c r="BA31" s="2">
        <f t="shared" si="49"/>
        <v>1315.5301552287581</v>
      </c>
      <c r="BB31" s="2">
        <v>1587128.1</v>
      </c>
      <c r="BC31" s="2">
        <f t="shared" si="50"/>
        <v>1297.7335241210139</v>
      </c>
      <c r="BD31" s="2">
        <v>1614233.57</v>
      </c>
      <c r="BE31" s="2">
        <f t="shared" si="51"/>
        <v>1320.9767348608839</v>
      </c>
      <c r="BF31" s="2">
        <v>1589369.67</v>
      </c>
      <c r="BG31" s="2">
        <f t="shared" si="52"/>
        <v>1315.703369205298</v>
      </c>
      <c r="BH31" s="2">
        <v>1085734.3500000001</v>
      </c>
      <c r="BI31" s="2">
        <f t="shared" si="53"/>
        <v>877.71572352465648</v>
      </c>
      <c r="BK31" t="s">
        <v>79</v>
      </c>
      <c r="BL31" s="65">
        <v>1439974</v>
      </c>
      <c r="BM31" s="65">
        <v>1413121</v>
      </c>
      <c r="BN31" s="65">
        <v>1395575</v>
      </c>
      <c r="BO31" s="65">
        <v>1384831</v>
      </c>
      <c r="BP31" s="65">
        <v>1371277</v>
      </c>
    </row>
    <row r="32" spans="2:120">
      <c r="B32" t="s">
        <v>60</v>
      </c>
      <c r="C32" s="2">
        <v>291.50525153374235</v>
      </c>
      <c r="D32" s="2">
        <v>712730.34000000008</v>
      </c>
      <c r="E32" s="2">
        <f t="shared" si="29"/>
        <v>291.50525153374235</v>
      </c>
      <c r="F32" s="2">
        <v>740827.06</v>
      </c>
      <c r="G32" s="2">
        <f t="shared" si="30"/>
        <v>307.52472395184725</v>
      </c>
      <c r="H32" s="2">
        <v>700958.04</v>
      </c>
      <c r="I32" s="2">
        <f t="shared" si="31"/>
        <v>296.2629078613694</v>
      </c>
      <c r="J32" s="2">
        <v>692375.41999999993</v>
      </c>
      <c r="K32" s="2">
        <f t="shared" si="32"/>
        <v>300.37979175704987</v>
      </c>
      <c r="L32" s="2">
        <v>669412.64999999991</v>
      </c>
      <c r="M32" s="2">
        <f t="shared" si="33"/>
        <v>298.57834522747544</v>
      </c>
      <c r="N32" s="2"/>
      <c r="O32" s="2">
        <v>125.51851533742315</v>
      </c>
      <c r="P32" s="2">
        <v>306892.77</v>
      </c>
      <c r="Q32" s="2">
        <f t="shared" si="34"/>
        <v>125.51851533742332</v>
      </c>
      <c r="R32" s="2">
        <v>270453.61</v>
      </c>
      <c r="S32" s="2">
        <f t="shared" si="35"/>
        <v>112.26799916977998</v>
      </c>
      <c r="T32" s="2">
        <v>241109.62000000101</v>
      </c>
      <c r="U32" s="2">
        <f t="shared" si="36"/>
        <v>101.90601014370289</v>
      </c>
      <c r="V32" s="2">
        <v>200548.00000000099</v>
      </c>
      <c r="W32" s="2">
        <f t="shared" si="37"/>
        <v>87.005639913232528</v>
      </c>
      <c r="X32" s="2">
        <v>102534.37</v>
      </c>
      <c r="Y32" s="2">
        <f t="shared" si="38"/>
        <v>45.733438893844777</v>
      </c>
      <c r="Z32" s="2"/>
      <c r="AA32" s="2">
        <v>500.70267893660525</v>
      </c>
      <c r="AB32" s="2">
        <v>1224218.0499999998</v>
      </c>
      <c r="AC32" s="2">
        <f t="shared" si="39"/>
        <v>500.70267893660525</v>
      </c>
      <c r="AD32" s="2">
        <v>1185338.17</v>
      </c>
      <c r="AE32" s="2">
        <f t="shared" si="40"/>
        <v>492.0457326691573</v>
      </c>
      <c r="AF32" s="2">
        <v>1129130.8900000001</v>
      </c>
      <c r="AG32" s="2">
        <f t="shared" si="41"/>
        <v>477.23199070160615</v>
      </c>
      <c r="AH32" s="2">
        <v>1058655.6600000001</v>
      </c>
      <c r="AI32" s="2">
        <f t="shared" si="42"/>
        <v>459.2866203904556</v>
      </c>
      <c r="AJ32" s="2">
        <v>854758.37999999989</v>
      </c>
      <c r="AK32" s="2">
        <f t="shared" si="43"/>
        <v>381.24816235504011</v>
      </c>
      <c r="AL32" s="2"/>
      <c r="AM32" s="2">
        <v>1633.0766175869121</v>
      </c>
      <c r="AN32" s="2">
        <v>-3992872.33</v>
      </c>
      <c r="AO32" s="2">
        <f t="shared" si="44"/>
        <v>1633.0766175869121</v>
      </c>
      <c r="AP32" s="2">
        <v>-4487602.4800000004</v>
      </c>
      <c r="AQ32" s="2">
        <f t="shared" si="45"/>
        <v>1862.8486841012871</v>
      </c>
      <c r="AR32" s="2">
        <v>-3512283.18</v>
      </c>
      <c r="AS32" s="2">
        <f t="shared" si="46"/>
        <v>1484.4814792899408</v>
      </c>
      <c r="AT32" s="2">
        <v>-3148741.54</v>
      </c>
      <c r="AU32" s="2">
        <f t="shared" si="47"/>
        <v>1366.0483904555315</v>
      </c>
      <c r="AV32" s="2">
        <v>-3247571.22</v>
      </c>
      <c r="AW32" s="2">
        <f t="shared" si="48"/>
        <v>1448.5152631578949</v>
      </c>
      <c r="AX32" s="2"/>
      <c r="AY32" s="2">
        <v>1768.1377341513291</v>
      </c>
      <c r="AZ32" s="2">
        <v>4323096.76</v>
      </c>
      <c r="BA32" s="2">
        <f t="shared" si="49"/>
        <v>1768.1377341513291</v>
      </c>
      <c r="BB32" s="2">
        <v>4273994.22</v>
      </c>
      <c r="BC32" s="2">
        <f t="shared" si="50"/>
        <v>1774.1777584059776</v>
      </c>
      <c r="BD32" s="2">
        <v>4322926.3899999997</v>
      </c>
      <c r="BE32" s="2">
        <f t="shared" si="51"/>
        <v>1827.1032924767539</v>
      </c>
      <c r="BF32" s="2">
        <v>4303913.01</v>
      </c>
      <c r="BG32" s="2">
        <f t="shared" si="52"/>
        <v>1867.2073796095444</v>
      </c>
      <c r="BH32" s="2">
        <v>4310990.03</v>
      </c>
      <c r="BI32" s="2">
        <f t="shared" si="53"/>
        <v>1922.8323059768065</v>
      </c>
      <c r="BK32" t="s">
        <v>78</v>
      </c>
      <c r="BL32" s="65">
        <v>353315</v>
      </c>
      <c r="BM32" s="65">
        <v>346347</v>
      </c>
      <c r="BN32" s="65">
        <v>339771</v>
      </c>
      <c r="BO32" s="65">
        <v>335320</v>
      </c>
      <c r="BP32" s="65">
        <v>331777</v>
      </c>
    </row>
    <row r="33" spans="2:68">
      <c r="B33" t="s">
        <v>69</v>
      </c>
      <c r="C33" s="2">
        <v>248.87380399214658</v>
      </c>
      <c r="D33" s="2">
        <v>3042233.38</v>
      </c>
      <c r="E33" s="2">
        <f t="shared" si="29"/>
        <v>248.87380399214658</v>
      </c>
      <c r="F33" s="2">
        <v>2467017.09</v>
      </c>
      <c r="G33" s="2">
        <f t="shared" si="30"/>
        <v>195.62422409008008</v>
      </c>
      <c r="H33" s="2">
        <v>2890678.92</v>
      </c>
      <c r="I33" s="2">
        <f t="shared" si="31"/>
        <v>231.66203878826735</v>
      </c>
      <c r="J33" s="2">
        <v>2670419.9500000002</v>
      </c>
      <c r="K33" s="2">
        <f t="shared" si="32"/>
        <v>215.65209965274974</v>
      </c>
      <c r="L33" s="2">
        <v>2665437.75</v>
      </c>
      <c r="M33" s="2">
        <f t="shared" si="33"/>
        <v>222.47205992821969</v>
      </c>
      <c r="N33" s="2"/>
      <c r="O33" s="2">
        <v>80.161865183246192</v>
      </c>
      <c r="P33" s="2">
        <v>979898.64000000502</v>
      </c>
      <c r="Q33" s="2">
        <f t="shared" si="34"/>
        <v>80.161865183246491</v>
      </c>
      <c r="R33" s="2">
        <v>1148485.52</v>
      </c>
      <c r="S33" s="2">
        <f t="shared" si="35"/>
        <v>91.070138767742449</v>
      </c>
      <c r="T33" s="2">
        <v>764903.33999999601</v>
      </c>
      <c r="U33" s="2">
        <f t="shared" si="36"/>
        <v>61.300155473633275</v>
      </c>
      <c r="V33" s="2">
        <v>866560.83999999706</v>
      </c>
      <c r="W33" s="2">
        <f t="shared" si="37"/>
        <v>69.979878866187278</v>
      </c>
      <c r="X33" s="2">
        <v>642421</v>
      </c>
      <c r="Y33" s="2">
        <f t="shared" si="38"/>
        <v>53.619981637592858</v>
      </c>
      <c r="Z33" s="2"/>
      <c r="AA33" s="2">
        <v>298.61097267670169</v>
      </c>
      <c r="AB33" s="2">
        <v>3650220.5300000012</v>
      </c>
      <c r="AC33" s="2">
        <f t="shared" si="39"/>
        <v>298.61097267670169</v>
      </c>
      <c r="AD33" s="2">
        <v>3418555.6099999994</v>
      </c>
      <c r="AE33" s="2">
        <f t="shared" si="40"/>
        <v>271.07728253112356</v>
      </c>
      <c r="AF33" s="2">
        <v>3550546.179999996</v>
      </c>
      <c r="AG33" s="2">
        <f t="shared" si="41"/>
        <v>284.5444927071643</v>
      </c>
      <c r="AH33" s="2">
        <v>3463642.66</v>
      </c>
      <c r="AI33" s="2">
        <f t="shared" si="42"/>
        <v>279.70949366066384</v>
      </c>
      <c r="AJ33" s="2">
        <v>3259416.4499999993</v>
      </c>
      <c r="AK33" s="2">
        <f t="shared" si="43"/>
        <v>272.04878140388945</v>
      </c>
      <c r="AL33" s="2"/>
      <c r="AM33" s="2">
        <v>2334.6704761125652</v>
      </c>
      <c r="AN33" s="2">
        <v>-28539011.899999999</v>
      </c>
      <c r="AO33" s="2">
        <f t="shared" si="44"/>
        <v>2334.6704761125652</v>
      </c>
      <c r="AP33" s="2">
        <v>-35246686.359999999</v>
      </c>
      <c r="AQ33" s="2">
        <f t="shared" si="45"/>
        <v>2794.9160542383634</v>
      </c>
      <c r="AR33" s="2">
        <v>-31178389.870000001</v>
      </c>
      <c r="AS33" s="2">
        <f t="shared" si="46"/>
        <v>2498.6688467703157</v>
      </c>
      <c r="AT33" s="2">
        <v>-29265330.02</v>
      </c>
      <c r="AU33" s="2">
        <f t="shared" si="47"/>
        <v>2363.3473326334492</v>
      </c>
      <c r="AV33" s="2">
        <v>-30973150.02</v>
      </c>
      <c r="AW33" s="2">
        <f t="shared" si="48"/>
        <v>2585.1890509974123</v>
      </c>
      <c r="AX33" s="2"/>
      <c r="AY33" s="2">
        <v>859.92717850130896</v>
      </c>
      <c r="AZ33" s="2">
        <v>10511749.83</v>
      </c>
      <c r="BA33" s="2">
        <f t="shared" si="49"/>
        <v>859.92717850130896</v>
      </c>
      <c r="BB33" s="2">
        <v>10323573.51</v>
      </c>
      <c r="BC33" s="2">
        <f t="shared" si="50"/>
        <v>818.61656569661409</v>
      </c>
      <c r="BD33" s="2">
        <v>9400000.0999999996</v>
      </c>
      <c r="BE33" s="2">
        <f t="shared" si="51"/>
        <v>753.32586151626856</v>
      </c>
      <c r="BF33" s="2">
        <v>9386756.5399999991</v>
      </c>
      <c r="BG33" s="2">
        <f t="shared" si="52"/>
        <v>758.03573770491801</v>
      </c>
      <c r="BH33" s="2">
        <v>8816961.3599999994</v>
      </c>
      <c r="BI33" s="2">
        <f t="shared" si="53"/>
        <v>735.91197395876804</v>
      </c>
      <c r="BK33" t="s">
        <v>0</v>
      </c>
      <c r="BL33" s="65">
        <v>19703</v>
      </c>
      <c r="BM33" s="65">
        <v>19281</v>
      </c>
      <c r="BN33" s="65">
        <v>18632</v>
      </c>
      <c r="BO33" s="65">
        <v>18163</v>
      </c>
      <c r="BP33" s="65">
        <v>17228</v>
      </c>
    </row>
    <row r="34" spans="2:68">
      <c r="B34" t="s">
        <v>22</v>
      </c>
      <c r="C34" s="2">
        <v>258.36508533258723</v>
      </c>
      <c r="D34" s="2">
        <v>44326147.5</v>
      </c>
      <c r="E34" s="2">
        <f t="shared" si="29"/>
        <v>258.36508533258728</v>
      </c>
      <c r="F34" s="2">
        <v>43648186.68</v>
      </c>
      <c r="G34" s="2">
        <f t="shared" si="30"/>
        <v>257.52813858126484</v>
      </c>
      <c r="H34" s="2">
        <v>31382378.919999998</v>
      </c>
      <c r="I34" s="2">
        <f t="shared" si="31"/>
        <v>187.1865037905674</v>
      </c>
      <c r="J34" s="2">
        <v>38629272.969999999</v>
      </c>
      <c r="K34" s="2">
        <f t="shared" si="32"/>
        <v>234.49768697035185</v>
      </c>
      <c r="L34" s="2">
        <v>40061321.700000003</v>
      </c>
      <c r="M34" s="2">
        <f t="shared" si="33"/>
        <v>245.84285048019393</v>
      </c>
      <c r="N34" s="2"/>
      <c r="O34" s="2">
        <v>107.63487170968278</v>
      </c>
      <c r="P34" s="2">
        <v>18466269.129999898</v>
      </c>
      <c r="Q34" s="2">
        <f t="shared" si="34"/>
        <v>107.63487170968209</v>
      </c>
      <c r="R34" s="2">
        <v>12658745.650000099</v>
      </c>
      <c r="S34" s="2">
        <f t="shared" si="35"/>
        <v>74.68771218191209</v>
      </c>
      <c r="T34" s="2">
        <v>7562294.2799999602</v>
      </c>
      <c r="U34" s="2">
        <f t="shared" si="36"/>
        <v>45.106823498535427</v>
      </c>
      <c r="V34" s="2">
        <v>15616160.140000001</v>
      </c>
      <c r="W34" s="2">
        <f t="shared" si="37"/>
        <v>94.797368695821092</v>
      </c>
      <c r="X34" s="2">
        <v>15846566.43</v>
      </c>
      <c r="Y34" s="2">
        <f t="shared" si="38"/>
        <v>97.245045748826357</v>
      </c>
      <c r="Z34" s="2"/>
      <c r="AA34" s="2">
        <v>473.90118142500768</v>
      </c>
      <c r="AB34" s="2">
        <v>81304382.290000021</v>
      </c>
      <c r="AC34" s="2">
        <f t="shared" si="39"/>
        <v>473.90118142500768</v>
      </c>
      <c r="AD34" s="2">
        <v>78644637.589999974</v>
      </c>
      <c r="AE34" s="2">
        <f t="shared" si="40"/>
        <v>464.01027553410529</v>
      </c>
      <c r="AF34" s="2">
        <v>57707361.910000026</v>
      </c>
      <c r="AG34" s="2">
        <f t="shared" si="41"/>
        <v>344.20715352543664</v>
      </c>
      <c r="AH34" s="2">
        <v>78707452.029999971</v>
      </c>
      <c r="AI34" s="2">
        <f t="shared" si="42"/>
        <v>477.79090905227866</v>
      </c>
      <c r="AJ34" s="2">
        <v>75624369.540000021</v>
      </c>
      <c r="AK34" s="2">
        <f t="shared" si="43"/>
        <v>464.08130796845768</v>
      </c>
      <c r="AL34" s="2"/>
      <c r="AM34" s="2">
        <v>2418.189916824042</v>
      </c>
      <c r="AN34" s="2">
        <v>-414874334.88999999</v>
      </c>
      <c r="AO34" s="2">
        <f t="shared" si="44"/>
        <v>2418.189916824042</v>
      </c>
      <c r="AP34" s="2">
        <v>-472647888.29000002</v>
      </c>
      <c r="AQ34" s="2">
        <f t="shared" si="45"/>
        <v>2788.6640920059708</v>
      </c>
      <c r="AR34" s="2">
        <v>-294933976.69</v>
      </c>
      <c r="AS34" s="2">
        <f t="shared" si="46"/>
        <v>1759.19295622506</v>
      </c>
      <c r="AT34" s="2">
        <v>-380674135</v>
      </c>
      <c r="AU34" s="2">
        <f t="shared" si="47"/>
        <v>2310.8693817837457</v>
      </c>
      <c r="AV34" s="2">
        <v>-378948353.29000002</v>
      </c>
      <c r="AW34" s="2">
        <f t="shared" si="48"/>
        <v>2325.4785265257283</v>
      </c>
      <c r="AX34" s="2"/>
      <c r="AY34" s="2">
        <v>3393.9667208738429</v>
      </c>
      <c r="AZ34" s="2">
        <v>582282506.5</v>
      </c>
      <c r="BA34" s="2">
        <f t="shared" si="49"/>
        <v>3393.9667208738429</v>
      </c>
      <c r="BB34" s="2">
        <v>532681998.54000002</v>
      </c>
      <c r="BC34" s="2">
        <f t="shared" si="50"/>
        <v>3142.8706201582404</v>
      </c>
      <c r="BD34" s="2">
        <v>503769804.25999999</v>
      </c>
      <c r="BE34" s="2">
        <f t="shared" si="51"/>
        <v>3004.8362048994054</v>
      </c>
      <c r="BF34" s="2">
        <v>392452271.06999999</v>
      </c>
      <c r="BG34" s="2">
        <f t="shared" si="52"/>
        <v>2382.3681559745523</v>
      </c>
      <c r="BH34" s="2">
        <v>366293052.5</v>
      </c>
      <c r="BI34" s="2">
        <f t="shared" si="53"/>
        <v>2247.8172041361113</v>
      </c>
      <c r="BK34" t="s">
        <v>11</v>
      </c>
      <c r="BL34" s="65">
        <v>27994</v>
      </c>
      <c r="BM34" s="65">
        <v>27718</v>
      </c>
      <c r="BN34" s="65">
        <v>27778</v>
      </c>
      <c r="BO34" s="65">
        <v>27658</v>
      </c>
      <c r="BP34" s="65">
        <v>27582</v>
      </c>
    </row>
    <row r="35" spans="2:68">
      <c r="B35" t="s">
        <v>49</v>
      </c>
      <c r="C35" s="2">
        <v>305.71013124514241</v>
      </c>
      <c r="D35" s="2">
        <v>20847290.979999997</v>
      </c>
      <c r="E35" s="2">
        <f t="shared" si="29"/>
        <v>305.71013124514241</v>
      </c>
      <c r="F35" s="2">
        <v>19101925.539999999</v>
      </c>
      <c r="G35" s="2">
        <f t="shared" si="30"/>
        <v>283.81982289051007</v>
      </c>
      <c r="H35" s="2">
        <v>18722322.539999999</v>
      </c>
      <c r="I35" s="2">
        <f t="shared" si="31"/>
        <v>281.44980592594817</v>
      </c>
      <c r="J35" s="2">
        <v>17963209.450000003</v>
      </c>
      <c r="K35" s="2">
        <f t="shared" si="32"/>
        <v>274.65841182226848</v>
      </c>
      <c r="L35" s="2">
        <v>17676619.879999999</v>
      </c>
      <c r="M35" s="2">
        <f t="shared" si="33"/>
        <v>273.10765527470488</v>
      </c>
      <c r="N35" s="2"/>
      <c r="O35" s="2">
        <v>89.791747393427954</v>
      </c>
      <c r="P35" s="2">
        <v>6123168.6300000297</v>
      </c>
      <c r="Q35" s="2">
        <f t="shared" si="34"/>
        <v>89.791747393427912</v>
      </c>
      <c r="R35" s="2">
        <v>5947557.0900000101</v>
      </c>
      <c r="S35" s="2">
        <f t="shared" si="35"/>
        <v>88.369865979228422</v>
      </c>
      <c r="T35" s="2">
        <v>6537084.9999999702</v>
      </c>
      <c r="U35" s="2">
        <f t="shared" si="36"/>
        <v>98.270997128725824</v>
      </c>
      <c r="V35" s="2">
        <v>6959057.1500000497</v>
      </c>
      <c r="W35" s="2">
        <f t="shared" si="37"/>
        <v>106.40434772636999</v>
      </c>
      <c r="X35" s="2">
        <v>5888840.2700000098</v>
      </c>
      <c r="Y35" s="2">
        <f t="shared" si="38"/>
        <v>90.983874142512974</v>
      </c>
      <c r="Z35" s="2"/>
      <c r="AA35" s="2">
        <v>525.15066165148949</v>
      </c>
      <c r="AB35" s="2">
        <v>35811599.070000023</v>
      </c>
      <c r="AC35" s="2">
        <f t="shared" si="39"/>
        <v>525.15066165148949</v>
      </c>
      <c r="AD35" s="2">
        <v>34441217.23999998</v>
      </c>
      <c r="AE35" s="2">
        <f t="shared" si="40"/>
        <v>511.73375986211579</v>
      </c>
      <c r="AF35" s="2">
        <v>34393461.409999996</v>
      </c>
      <c r="AG35" s="2">
        <f t="shared" si="41"/>
        <v>517.03163527307163</v>
      </c>
      <c r="AH35" s="2">
        <v>34471323.949999988</v>
      </c>
      <c r="AI35" s="2">
        <f t="shared" si="42"/>
        <v>527.06834576924234</v>
      </c>
      <c r="AJ35" s="2">
        <v>33217606.520000011</v>
      </c>
      <c r="AK35" s="2">
        <f t="shared" si="43"/>
        <v>513.21930844818019</v>
      </c>
      <c r="AL35" s="2"/>
      <c r="AM35" s="2">
        <v>2578.0425595002416</v>
      </c>
      <c r="AN35" s="2">
        <v>-175804456.25999999</v>
      </c>
      <c r="AO35" s="2">
        <f t="shared" si="44"/>
        <v>2578.0425595002416</v>
      </c>
      <c r="AP35" s="2">
        <v>-206306377.08000001</v>
      </c>
      <c r="AQ35" s="2">
        <f t="shared" si="45"/>
        <v>3065.3370143975753</v>
      </c>
      <c r="AR35" s="2">
        <v>-181900111.41999999</v>
      </c>
      <c r="AS35" s="2">
        <f t="shared" si="46"/>
        <v>2734.4765024578701</v>
      </c>
      <c r="AT35" s="2">
        <v>-180801417.94999999</v>
      </c>
      <c r="AU35" s="2">
        <f t="shared" si="47"/>
        <v>2764.4631349194215</v>
      </c>
      <c r="AV35" s="2">
        <v>-183497547.13</v>
      </c>
      <c r="AW35" s="2">
        <f t="shared" si="48"/>
        <v>2835.0773612570297</v>
      </c>
      <c r="AX35" s="2"/>
      <c r="AY35" s="2">
        <v>3246.2365198774069</v>
      </c>
      <c r="AZ35" s="2">
        <v>221370607</v>
      </c>
      <c r="BA35" s="2">
        <f t="shared" si="49"/>
        <v>3246.2365198774069</v>
      </c>
      <c r="BB35" s="2">
        <v>208691609.51100001</v>
      </c>
      <c r="BC35" s="2">
        <f t="shared" si="50"/>
        <v>3100.7772240613349</v>
      </c>
      <c r="BD35" s="2">
        <v>200085293.52000001</v>
      </c>
      <c r="BE35" s="2">
        <f t="shared" si="51"/>
        <v>3007.8515584552247</v>
      </c>
      <c r="BF35" s="2">
        <v>190610086.19</v>
      </c>
      <c r="BG35" s="2">
        <f t="shared" si="52"/>
        <v>2914.4381852236934</v>
      </c>
      <c r="BH35" s="2">
        <v>182481807.93000001</v>
      </c>
      <c r="BI35" s="2">
        <f t="shared" si="53"/>
        <v>2819.3839677708424</v>
      </c>
      <c r="BK35" t="s">
        <v>32</v>
      </c>
      <c r="BL35" s="65">
        <v>100053</v>
      </c>
      <c r="BM35" s="65">
        <v>99026</v>
      </c>
      <c r="BN35" s="65">
        <v>97695</v>
      </c>
      <c r="BO35" s="65">
        <v>96827</v>
      </c>
      <c r="BP35" s="65">
        <v>95757</v>
      </c>
    </row>
    <row r="36" spans="2:68">
      <c r="B36" t="s">
        <v>24</v>
      </c>
      <c r="C36" s="2">
        <v>233.85142910563025</v>
      </c>
      <c r="D36" s="2">
        <v>14383499.85</v>
      </c>
      <c r="E36" s="2">
        <f t="shared" si="29"/>
        <v>233.85142910563025</v>
      </c>
      <c r="F36" s="2">
        <v>14254828.82</v>
      </c>
      <c r="G36" s="2">
        <f t="shared" si="30"/>
        <v>235.27867067192633</v>
      </c>
      <c r="H36" s="2">
        <v>14210551.460000001</v>
      </c>
      <c r="I36" s="2">
        <f t="shared" si="31"/>
        <v>237.59490820932956</v>
      </c>
      <c r="J36" s="2">
        <v>14671273.73</v>
      </c>
      <c r="K36" s="2">
        <f t="shared" si="32"/>
        <v>247.88419102490454</v>
      </c>
      <c r="L36" s="2">
        <v>14410843</v>
      </c>
      <c r="M36" s="2">
        <f t="shared" si="33"/>
        <v>245.66309814016125</v>
      </c>
      <c r="N36" s="2"/>
      <c r="O36" s="2">
        <v>91.467755540019766</v>
      </c>
      <c r="P36" s="2">
        <v>5625907.23999999</v>
      </c>
      <c r="Q36" s="2">
        <f t="shared" si="34"/>
        <v>91.467755540019667</v>
      </c>
      <c r="R36" s="2">
        <v>5115474.6700000102</v>
      </c>
      <c r="S36" s="2">
        <f t="shared" si="35"/>
        <v>84.431885883110411</v>
      </c>
      <c r="T36" s="2">
        <v>5613985.3899999904</v>
      </c>
      <c r="U36" s="2">
        <f t="shared" si="36"/>
        <v>93.863658083932293</v>
      </c>
      <c r="V36" s="2">
        <v>4173100.23000002</v>
      </c>
      <c r="W36" s="2">
        <f t="shared" si="37"/>
        <v>70.508232183286921</v>
      </c>
      <c r="X36" s="2">
        <v>5483033.0100000203</v>
      </c>
      <c r="Y36" s="2">
        <f t="shared" si="38"/>
        <v>93.469818277902192</v>
      </c>
      <c r="Z36" s="2"/>
      <c r="AA36" s="2">
        <v>445.15172874632145</v>
      </c>
      <c r="AB36" s="2">
        <v>27379947.379999995</v>
      </c>
      <c r="AC36" s="2">
        <f t="shared" si="39"/>
        <v>445.15172874632145</v>
      </c>
      <c r="AD36" s="2">
        <v>26191038.810000002</v>
      </c>
      <c r="AE36" s="2">
        <f t="shared" si="40"/>
        <v>432.28809497086837</v>
      </c>
      <c r="AF36" s="2">
        <v>26105670.699999988</v>
      </c>
      <c r="AG36" s="2">
        <f t="shared" si="41"/>
        <v>436.47668784484182</v>
      </c>
      <c r="AH36" s="2">
        <v>25955997.949999988</v>
      </c>
      <c r="AI36" s="2">
        <f t="shared" si="42"/>
        <v>438.54962237691325</v>
      </c>
      <c r="AJ36" s="2">
        <v>25061574.729999989</v>
      </c>
      <c r="AK36" s="2">
        <f t="shared" si="43"/>
        <v>427.22719916128244</v>
      </c>
      <c r="AL36" s="2"/>
      <c r="AM36" s="2">
        <v>2382.7290848196139</v>
      </c>
      <c r="AN36" s="2">
        <v>-146554517.81999999</v>
      </c>
      <c r="AO36" s="2">
        <f t="shared" si="44"/>
        <v>2382.7290848196139</v>
      </c>
      <c r="AP36" s="2">
        <v>-164073793.69999999</v>
      </c>
      <c r="AQ36" s="2">
        <f t="shared" si="45"/>
        <v>2708.0692838397672</v>
      </c>
      <c r="AR36" s="2">
        <v>-145654061.03</v>
      </c>
      <c r="AS36" s="2">
        <f t="shared" si="46"/>
        <v>2435.2794019394751</v>
      </c>
      <c r="AT36" s="2">
        <v>-139886968.96000001</v>
      </c>
      <c r="AU36" s="2">
        <f t="shared" si="47"/>
        <v>2363.5144959956747</v>
      </c>
      <c r="AV36" s="2">
        <v>-145165805.78999999</v>
      </c>
      <c r="AW36" s="2">
        <f t="shared" si="48"/>
        <v>2474.6561734372067</v>
      </c>
      <c r="AX36" s="2"/>
      <c r="AY36" s="2">
        <v>2398.5431188320031</v>
      </c>
      <c r="AZ36" s="2">
        <v>147527191.61000001</v>
      </c>
      <c r="BA36" s="2">
        <f t="shared" si="49"/>
        <v>2398.5431188320031</v>
      </c>
      <c r="BB36" s="2">
        <v>138066932.15000001</v>
      </c>
      <c r="BC36" s="2">
        <f t="shared" si="50"/>
        <v>2278.821069701421</v>
      </c>
      <c r="BD36" s="2">
        <v>129602118.23999999</v>
      </c>
      <c r="BE36" s="2">
        <f t="shared" si="51"/>
        <v>2166.8971449590367</v>
      </c>
      <c r="BF36" s="2">
        <v>120910852.27</v>
      </c>
      <c r="BG36" s="2">
        <f t="shared" si="52"/>
        <v>2042.8961624370627</v>
      </c>
      <c r="BH36" s="2">
        <v>116074764.40000001</v>
      </c>
      <c r="BI36" s="2">
        <f t="shared" si="53"/>
        <v>1978.7382485808289</v>
      </c>
      <c r="BK36" t="s">
        <v>71</v>
      </c>
      <c r="BL36" s="65">
        <v>10756</v>
      </c>
      <c r="BM36" s="65">
        <v>10639</v>
      </c>
      <c r="BN36" s="65">
        <v>10546</v>
      </c>
      <c r="BO36" s="65">
        <v>10450</v>
      </c>
      <c r="BP36" s="65">
        <v>10349</v>
      </c>
    </row>
    <row r="37" spans="2:68">
      <c r="B37" t="s">
        <v>23</v>
      </c>
      <c r="C37" s="2">
        <v>290.33340805689301</v>
      </c>
      <c r="D37" s="2">
        <v>26291432.100000001</v>
      </c>
      <c r="E37" s="2">
        <f t="shared" si="29"/>
        <v>290.33340805689301</v>
      </c>
      <c r="F37" s="2">
        <v>26955866.68</v>
      </c>
      <c r="G37" s="2">
        <f t="shared" si="30"/>
        <v>299.16392923732576</v>
      </c>
      <c r="H37" s="2">
        <v>26235842.420000002</v>
      </c>
      <c r="I37" s="2">
        <f t="shared" si="31"/>
        <v>292.93824789808065</v>
      </c>
      <c r="J37" s="2">
        <v>26960938.149999999</v>
      </c>
      <c r="K37" s="2">
        <f t="shared" si="32"/>
        <v>303.00678988064465</v>
      </c>
      <c r="L37" s="2">
        <v>27603838.68</v>
      </c>
      <c r="M37" s="2">
        <f t="shared" si="33"/>
        <v>312.18292596865035</v>
      </c>
      <c r="N37" s="2"/>
      <c r="O37" s="2">
        <v>117.59821425416284</v>
      </c>
      <c r="P37" s="2">
        <v>10649223.890000001</v>
      </c>
      <c r="Q37" s="2">
        <f t="shared" si="34"/>
        <v>117.59821425416318</v>
      </c>
      <c r="R37" s="2">
        <v>6873797.0199999902</v>
      </c>
      <c r="S37" s="2">
        <f t="shared" si="35"/>
        <v>76.287368152357175</v>
      </c>
      <c r="T37" s="2">
        <v>4148352.3600000199</v>
      </c>
      <c r="U37" s="2">
        <f t="shared" si="36"/>
        <v>46.318736503612286</v>
      </c>
      <c r="V37" s="2">
        <v>12954058.630000001</v>
      </c>
      <c r="W37" s="2">
        <f t="shared" si="37"/>
        <v>145.58720841106791</v>
      </c>
      <c r="X37" s="2">
        <v>7239719.7299999902</v>
      </c>
      <c r="Y37" s="2">
        <f t="shared" si="38"/>
        <v>81.876905408156233</v>
      </c>
      <c r="Z37" s="2"/>
      <c r="AA37" s="2">
        <v>534.26181821193495</v>
      </c>
      <c r="AB37" s="2">
        <v>48380613.209999979</v>
      </c>
      <c r="AC37" s="2">
        <f t="shared" si="39"/>
        <v>534.26181821193495</v>
      </c>
      <c r="AD37" s="2">
        <v>43337701.00999999</v>
      </c>
      <c r="AE37" s="2">
        <f t="shared" si="40"/>
        <v>480.97421879161845</v>
      </c>
      <c r="AF37" s="2">
        <v>51391528.450000018</v>
      </c>
      <c r="AG37" s="2">
        <f t="shared" si="41"/>
        <v>573.81592936657717</v>
      </c>
      <c r="AH37" s="2">
        <v>52771838.199999988</v>
      </c>
      <c r="AI37" s="2">
        <f t="shared" si="42"/>
        <v>593.08860842005879</v>
      </c>
      <c r="AJ37" s="2">
        <v>50643157.889999986</v>
      </c>
      <c r="AK37" s="2">
        <f t="shared" si="43"/>
        <v>572.74386340503474</v>
      </c>
      <c r="AL37" s="2"/>
      <c r="AM37" s="2">
        <v>2537.6231370643582</v>
      </c>
      <c r="AN37" s="2">
        <v>-229797000.80000001</v>
      </c>
      <c r="AO37" s="2">
        <f t="shared" si="44"/>
        <v>2537.6231370643582</v>
      </c>
      <c r="AP37" s="2">
        <v>-274255911.08999997</v>
      </c>
      <c r="AQ37" s="2">
        <f t="shared" si="45"/>
        <v>3043.7706549098816</v>
      </c>
      <c r="AR37" s="2">
        <v>-253423026.16999999</v>
      </c>
      <c r="AS37" s="2">
        <f t="shared" si="46"/>
        <v>2829.6136283650249</v>
      </c>
      <c r="AT37" s="2">
        <v>-246504521.56999999</v>
      </c>
      <c r="AU37" s="2">
        <f t="shared" si="47"/>
        <v>2770.398543123019</v>
      </c>
      <c r="AV37" s="2">
        <v>-250390290.74000001</v>
      </c>
      <c r="AW37" s="2">
        <f t="shared" si="48"/>
        <v>2831.7646144624641</v>
      </c>
      <c r="AX37" s="2"/>
      <c r="AY37" s="2">
        <v>2722.6234435045717</v>
      </c>
      <c r="AZ37" s="2">
        <v>246549888.55000001</v>
      </c>
      <c r="BA37" s="2">
        <f t="shared" si="49"/>
        <v>2722.6234435045717</v>
      </c>
      <c r="BB37" s="2">
        <v>244560970.02000001</v>
      </c>
      <c r="BC37" s="2">
        <f t="shared" si="50"/>
        <v>2714.2076935541154</v>
      </c>
      <c r="BD37" s="2">
        <v>241615727.55000001</v>
      </c>
      <c r="BE37" s="2">
        <f t="shared" si="51"/>
        <v>2697.7783583256105</v>
      </c>
      <c r="BF37" s="2">
        <v>234028183.22999999</v>
      </c>
      <c r="BG37" s="2">
        <f t="shared" si="52"/>
        <v>2630.1803055811547</v>
      </c>
      <c r="BH37" s="2">
        <v>229500980.69</v>
      </c>
      <c r="BI37" s="2">
        <f t="shared" si="53"/>
        <v>2595.518996290516</v>
      </c>
      <c r="BK37" t="s">
        <v>5</v>
      </c>
      <c r="BL37" s="65">
        <v>14180</v>
      </c>
      <c r="BM37" s="65">
        <v>13936</v>
      </c>
      <c r="BN37" s="65">
        <v>13762</v>
      </c>
      <c r="BO37" s="65">
        <v>13644</v>
      </c>
      <c r="BP37" s="65">
        <v>13491</v>
      </c>
    </row>
    <row r="38" spans="2:68">
      <c r="B38" t="s">
        <v>48</v>
      </c>
      <c r="C38" s="2">
        <v>313.919004598323</v>
      </c>
      <c r="D38" s="2">
        <v>5802792.8000000007</v>
      </c>
      <c r="E38" s="2">
        <f t="shared" si="29"/>
        <v>313.919004598323</v>
      </c>
      <c r="F38" s="2">
        <v>6174105.96</v>
      </c>
      <c r="G38" s="2">
        <f t="shared" si="30"/>
        <v>339.18068230511454</v>
      </c>
      <c r="H38" s="2">
        <v>6559569.25</v>
      </c>
      <c r="I38" s="2">
        <f t="shared" si="31"/>
        <v>366.12911643223936</v>
      </c>
      <c r="J38" s="2">
        <v>4860064.5599999996</v>
      </c>
      <c r="K38" s="2">
        <f t="shared" si="32"/>
        <v>279.18569393382353</v>
      </c>
      <c r="L38" s="2">
        <v>4619726.0199999996</v>
      </c>
      <c r="M38" s="2">
        <f t="shared" si="33"/>
        <v>269.02667249010011</v>
      </c>
      <c r="N38" s="2"/>
      <c r="O38" s="2">
        <v>12.934461996213029</v>
      </c>
      <c r="P38" s="2">
        <v>239093.52999999799</v>
      </c>
      <c r="Q38" s="2">
        <f t="shared" si="34"/>
        <v>12.934461996213036</v>
      </c>
      <c r="R38" s="2">
        <v>-206549.730000009</v>
      </c>
      <c r="S38" s="2">
        <f t="shared" si="35"/>
        <v>-11.347015876504368</v>
      </c>
      <c r="T38" s="2">
        <v>-486043.37</v>
      </c>
      <c r="U38" s="2">
        <f t="shared" si="36"/>
        <v>-27.129011498102255</v>
      </c>
      <c r="V38" s="2">
        <v>1135514.04999999</v>
      </c>
      <c r="W38" s="2">
        <f t="shared" si="37"/>
        <v>65.229437614889136</v>
      </c>
      <c r="X38" s="2">
        <v>1002202.90999999</v>
      </c>
      <c r="Y38" s="2">
        <f t="shared" si="38"/>
        <v>58.362619962729447</v>
      </c>
      <c r="Z38" s="2"/>
      <c r="AA38" s="2">
        <v>422.78120313767914</v>
      </c>
      <c r="AB38" s="2">
        <v>7815110.5399999991</v>
      </c>
      <c r="AC38" s="2">
        <f t="shared" si="39"/>
        <v>422.78120313767914</v>
      </c>
      <c r="AD38" s="2">
        <v>7437253.7199999988</v>
      </c>
      <c r="AE38" s="2">
        <f t="shared" si="40"/>
        <v>408.57296709333622</v>
      </c>
      <c r="AF38" s="2">
        <v>7233413.8900000006</v>
      </c>
      <c r="AG38" s="2">
        <f t="shared" si="41"/>
        <v>403.74044931904444</v>
      </c>
      <c r="AH38" s="2">
        <v>7331049.0600000024</v>
      </c>
      <c r="AI38" s="2">
        <f t="shared" si="42"/>
        <v>421.13103515625016</v>
      </c>
      <c r="AJ38" s="2">
        <v>6792053.0399999991</v>
      </c>
      <c r="AK38" s="2">
        <f t="shared" si="43"/>
        <v>395.5306918238993</v>
      </c>
      <c r="AL38" s="2"/>
      <c r="AM38" s="2">
        <v>2044.1527097646742</v>
      </c>
      <c r="AN38" s="2">
        <v>-37786162.840000004</v>
      </c>
      <c r="AO38" s="2">
        <f t="shared" si="44"/>
        <v>2044.1527097646742</v>
      </c>
      <c r="AP38" s="2">
        <v>-41645546.630000003</v>
      </c>
      <c r="AQ38" s="2">
        <f t="shared" si="45"/>
        <v>2287.8397313629621</v>
      </c>
      <c r="AR38" s="2">
        <v>-36125185.200000003</v>
      </c>
      <c r="AS38" s="2">
        <f t="shared" si="46"/>
        <v>2016.3644340254523</v>
      </c>
      <c r="AT38" s="2">
        <v>-34768991.380000003</v>
      </c>
      <c r="AU38" s="2">
        <f t="shared" si="47"/>
        <v>1997.2995967371326</v>
      </c>
      <c r="AV38" s="2">
        <v>-34704959.810000002</v>
      </c>
      <c r="AW38" s="2">
        <f t="shared" si="48"/>
        <v>2021.020254484044</v>
      </c>
      <c r="AX38" s="2"/>
      <c r="AY38" s="2">
        <v>1898.1557543954557</v>
      </c>
      <c r="AZ38" s="2">
        <v>35087409.119999997</v>
      </c>
      <c r="BA38" s="2">
        <f t="shared" si="49"/>
        <v>1898.1557543954557</v>
      </c>
      <c r="BB38" s="2">
        <v>32414602.690000001</v>
      </c>
      <c r="BC38" s="2">
        <f t="shared" si="50"/>
        <v>1780.7285991320114</v>
      </c>
      <c r="BD38" s="2">
        <v>29761479.879999999</v>
      </c>
      <c r="BE38" s="2">
        <f t="shared" si="51"/>
        <v>1661.1676646572896</v>
      </c>
      <c r="BF38" s="2">
        <v>24657776.260000002</v>
      </c>
      <c r="BG38" s="2">
        <f t="shared" si="52"/>
        <v>1416.4623311121325</v>
      </c>
      <c r="BH38" s="2">
        <v>22951419.739999998</v>
      </c>
      <c r="BI38" s="2">
        <f t="shared" si="53"/>
        <v>1336.5606650361051</v>
      </c>
      <c r="BK38" t="s">
        <v>16</v>
      </c>
      <c r="BL38" s="65">
        <v>164138</v>
      </c>
      <c r="BM38" s="65">
        <v>162140</v>
      </c>
      <c r="BN38" s="65">
        <v>160598</v>
      </c>
      <c r="BO38" s="65">
        <v>159039</v>
      </c>
      <c r="BP38" s="65">
        <v>157188</v>
      </c>
    </row>
    <row r="39" spans="2:68">
      <c r="B39" t="s">
        <v>13</v>
      </c>
      <c r="C39" s="2">
        <v>312.92442734401067</v>
      </c>
      <c r="D39" s="2">
        <v>7502676.0700000003</v>
      </c>
      <c r="E39" s="2">
        <f t="shared" si="29"/>
        <v>312.92442734401067</v>
      </c>
      <c r="F39" s="2">
        <v>7427039.79</v>
      </c>
      <c r="G39" s="2">
        <f t="shared" si="30"/>
        <v>315.41341954389094</v>
      </c>
      <c r="H39" s="2">
        <v>7376294.1600000001</v>
      </c>
      <c r="I39" s="2">
        <f t="shared" si="31"/>
        <v>315.49590076988881</v>
      </c>
      <c r="J39" s="2">
        <v>8064254.04</v>
      </c>
      <c r="K39" s="2">
        <f t="shared" si="32"/>
        <v>348.99615008439002</v>
      </c>
      <c r="L39" s="2">
        <v>7484095.9500000002</v>
      </c>
      <c r="M39" s="2">
        <f t="shared" si="33"/>
        <v>327.8902935377875</v>
      </c>
      <c r="N39" s="2"/>
      <c r="O39" s="2">
        <v>76.144438188188218</v>
      </c>
      <c r="P39" s="2">
        <v>1825639.0500000101</v>
      </c>
      <c r="Q39" s="2">
        <f t="shared" si="34"/>
        <v>76.144438188188602</v>
      </c>
      <c r="R39" s="2">
        <v>1733748</v>
      </c>
      <c r="S39" s="2">
        <f t="shared" si="35"/>
        <v>73.629252134029812</v>
      </c>
      <c r="T39" s="2">
        <v>2483694.28000001</v>
      </c>
      <c r="U39" s="2">
        <f t="shared" si="36"/>
        <v>106.23157741659581</v>
      </c>
      <c r="V39" s="2">
        <v>1454158.71999999</v>
      </c>
      <c r="W39" s="2">
        <f t="shared" si="37"/>
        <v>62.931523780672087</v>
      </c>
      <c r="X39" s="2">
        <v>1139559.8799999801</v>
      </c>
      <c r="Y39" s="2">
        <f t="shared" si="38"/>
        <v>49.925953121576349</v>
      </c>
      <c r="Z39" s="2"/>
      <c r="AA39" s="2">
        <v>556.32765765765771</v>
      </c>
      <c r="AB39" s="2">
        <v>13338511.920000002</v>
      </c>
      <c r="AC39" s="2">
        <f t="shared" si="39"/>
        <v>556.32765765765771</v>
      </c>
      <c r="AD39" s="2">
        <v>13145317</v>
      </c>
      <c r="AE39" s="2">
        <f t="shared" si="40"/>
        <v>558.2586741410795</v>
      </c>
      <c r="AF39" s="2">
        <v>13465605.540000007</v>
      </c>
      <c r="AG39" s="2">
        <f t="shared" si="41"/>
        <v>575.94548930710039</v>
      </c>
      <c r="AH39" s="2">
        <v>13072258.18</v>
      </c>
      <c r="AI39" s="2">
        <f t="shared" si="42"/>
        <v>565.72719002899555</v>
      </c>
      <c r="AJ39" s="2">
        <v>12585721.020000003</v>
      </c>
      <c r="AK39" s="2">
        <f t="shared" si="43"/>
        <v>551.40070186199353</v>
      </c>
      <c r="AL39" s="2"/>
      <c r="AM39" s="2">
        <v>2682.0111219552887</v>
      </c>
      <c r="AN39" s="2">
        <v>-64303898.659999996</v>
      </c>
      <c r="AO39" s="2">
        <f t="shared" si="44"/>
        <v>2682.0111219552887</v>
      </c>
      <c r="AP39" s="2">
        <v>-69283602</v>
      </c>
      <c r="AQ39" s="2">
        <f t="shared" si="45"/>
        <v>2942.3536756274684</v>
      </c>
      <c r="AR39" s="2">
        <v>-66969399.420000002</v>
      </c>
      <c r="AS39" s="2">
        <f t="shared" si="46"/>
        <v>2864.3883413173653</v>
      </c>
      <c r="AT39" s="2">
        <v>-63639563.270000003</v>
      </c>
      <c r="AU39" s="2">
        <f t="shared" si="47"/>
        <v>2754.1248656251355</v>
      </c>
      <c r="AV39" s="2">
        <v>-64478095.93</v>
      </c>
      <c r="AW39" s="2">
        <f t="shared" si="48"/>
        <v>2824.8891973713035</v>
      </c>
      <c r="AX39" s="2"/>
      <c r="AY39" s="2">
        <v>2936.6305655655656</v>
      </c>
      <c r="AZ39" s="2">
        <v>70408654.439999998</v>
      </c>
      <c r="BA39" s="2">
        <f t="shared" si="49"/>
        <v>2936.6305655655656</v>
      </c>
      <c r="BB39" s="2">
        <v>67189381</v>
      </c>
      <c r="BC39" s="2">
        <f t="shared" si="50"/>
        <v>2853.4157642162481</v>
      </c>
      <c r="BD39" s="2">
        <v>64121035.890000001</v>
      </c>
      <c r="BE39" s="2">
        <f t="shared" si="51"/>
        <v>2742.5592767322496</v>
      </c>
      <c r="BF39" s="2">
        <v>50837593.689999998</v>
      </c>
      <c r="BG39" s="2">
        <f t="shared" si="52"/>
        <v>2200.0949361665294</v>
      </c>
      <c r="BH39" s="2">
        <v>48882279.549999997</v>
      </c>
      <c r="BI39" s="2">
        <f t="shared" si="53"/>
        <v>2141.6113713033951</v>
      </c>
      <c r="BK39" t="s">
        <v>30</v>
      </c>
      <c r="BL39" s="65">
        <v>42082</v>
      </c>
      <c r="BM39" s="65">
        <v>41221</v>
      </c>
      <c r="BN39" s="65">
        <v>40388</v>
      </c>
      <c r="BO39" s="65">
        <v>39579</v>
      </c>
      <c r="BP39" s="65">
        <v>37895</v>
      </c>
    </row>
    <row r="40" spans="2:68">
      <c r="B40" t="s">
        <v>45</v>
      </c>
      <c r="C40" s="2">
        <v>451.03357228195932</v>
      </c>
      <c r="D40" s="2">
        <v>1510060.4</v>
      </c>
      <c r="E40" s="2">
        <f t="shared" si="29"/>
        <v>451.03357228195932</v>
      </c>
      <c r="F40" s="2">
        <v>1521912.9700000002</v>
      </c>
      <c r="G40" s="2">
        <f t="shared" si="30"/>
        <v>457.30557992788465</v>
      </c>
      <c r="H40" s="2">
        <v>1660216.6</v>
      </c>
      <c r="I40" s="2">
        <f t="shared" si="31"/>
        <v>501.72759141734667</v>
      </c>
      <c r="J40" s="2">
        <v>1398288.5699999998</v>
      </c>
      <c r="K40" s="2">
        <f t="shared" si="32"/>
        <v>423.33895549500448</v>
      </c>
      <c r="L40" s="2">
        <v>1397379.95</v>
      </c>
      <c r="M40" s="2">
        <f t="shared" si="33"/>
        <v>424.99390206812649</v>
      </c>
      <c r="N40" s="2"/>
      <c r="O40" s="2">
        <v>477.78939665471921</v>
      </c>
      <c r="P40" s="2">
        <v>1599638.9</v>
      </c>
      <c r="Q40" s="2">
        <f t="shared" si="34"/>
        <v>477.78939665471921</v>
      </c>
      <c r="R40" s="2">
        <v>-1043232.5</v>
      </c>
      <c r="S40" s="2">
        <f t="shared" si="35"/>
        <v>-313.47130408653845</v>
      </c>
      <c r="T40" s="2">
        <v>-221500.61000000199</v>
      </c>
      <c r="U40" s="2">
        <f t="shared" si="36"/>
        <v>-66.938836506498035</v>
      </c>
      <c r="V40" s="2">
        <v>79694.280000001294</v>
      </c>
      <c r="W40" s="2">
        <f t="shared" si="37"/>
        <v>24.127847411444534</v>
      </c>
      <c r="X40" s="2">
        <v>81067.630000001402</v>
      </c>
      <c r="Y40" s="2">
        <f t="shared" si="38"/>
        <v>24.65560523114398</v>
      </c>
      <c r="Z40" s="2"/>
      <c r="AA40" s="2">
        <v>970.4592323775388</v>
      </c>
      <c r="AB40" s="2">
        <v>3249097.51</v>
      </c>
      <c r="AC40" s="2">
        <f t="shared" si="39"/>
        <v>970.4592323775388</v>
      </c>
      <c r="AD40" s="2">
        <v>1608268.3399999999</v>
      </c>
      <c r="AE40" s="2">
        <f t="shared" si="40"/>
        <v>483.25370793269224</v>
      </c>
      <c r="AF40" s="2">
        <v>1633980.7599999988</v>
      </c>
      <c r="AG40" s="2">
        <f t="shared" si="41"/>
        <v>493.79896041099994</v>
      </c>
      <c r="AH40" s="2">
        <v>1625817.3200000003</v>
      </c>
      <c r="AI40" s="2">
        <f t="shared" si="42"/>
        <v>492.22443838934311</v>
      </c>
      <c r="AJ40" s="2">
        <v>1588262.1000000006</v>
      </c>
      <c r="AK40" s="2">
        <f t="shared" si="43"/>
        <v>483.04808394160602</v>
      </c>
      <c r="AL40" s="2"/>
      <c r="AM40" s="2">
        <v>2146.5848954599765</v>
      </c>
      <c r="AN40" s="2">
        <v>-7186766.2300000004</v>
      </c>
      <c r="AO40" s="2">
        <f t="shared" si="44"/>
        <v>2146.5848954599765</v>
      </c>
      <c r="AP40" s="2">
        <v>-8331532.5</v>
      </c>
      <c r="AQ40" s="2">
        <f t="shared" si="45"/>
        <v>2503.4652944711538</v>
      </c>
      <c r="AR40" s="2">
        <v>-6939503.0499999998</v>
      </c>
      <c r="AS40" s="2">
        <f t="shared" si="46"/>
        <v>2097.1601843457238</v>
      </c>
      <c r="AT40" s="2">
        <v>-6487192.0099999998</v>
      </c>
      <c r="AU40" s="2">
        <f t="shared" si="47"/>
        <v>1964.0302785346653</v>
      </c>
      <c r="AV40" s="2">
        <v>-7112371.9699999997</v>
      </c>
      <c r="AW40" s="2">
        <f t="shared" si="48"/>
        <v>2163.130161192214</v>
      </c>
      <c r="AX40" s="2"/>
      <c r="AY40" s="2">
        <v>3225.7389755077656</v>
      </c>
      <c r="AZ40" s="2">
        <v>10799774.09</v>
      </c>
      <c r="BA40" s="2">
        <f t="shared" si="49"/>
        <v>3225.7389755077656</v>
      </c>
      <c r="BB40" s="2">
        <v>8824186.5600000005</v>
      </c>
      <c r="BC40" s="2">
        <f t="shared" si="50"/>
        <v>2651.4983653846157</v>
      </c>
      <c r="BD40" s="2">
        <v>8467121.6899999995</v>
      </c>
      <c r="BE40" s="2">
        <f t="shared" si="51"/>
        <v>2558.8158627984285</v>
      </c>
      <c r="BF40" s="2">
        <v>4880215.38</v>
      </c>
      <c r="BG40" s="2">
        <f t="shared" si="52"/>
        <v>1477.5099545867392</v>
      </c>
      <c r="BH40" s="2">
        <v>4640044.9800000004</v>
      </c>
      <c r="BI40" s="2">
        <f t="shared" si="53"/>
        <v>1411.205894160584</v>
      </c>
      <c r="BK40" t="s">
        <v>35</v>
      </c>
      <c r="BL40" s="65">
        <v>44519</v>
      </c>
      <c r="BM40" s="65">
        <v>44187</v>
      </c>
      <c r="BN40" s="65">
        <v>43931</v>
      </c>
      <c r="BO40" s="65">
        <v>43524</v>
      </c>
      <c r="BP40" s="65">
        <v>42979</v>
      </c>
    </row>
    <row r="41" spans="2:68">
      <c r="B41" t="s">
        <v>15</v>
      </c>
      <c r="C41" s="2">
        <v>242.42786176546724</v>
      </c>
      <c r="D41" s="2">
        <v>7491990.6399999997</v>
      </c>
      <c r="E41" s="2">
        <f t="shared" si="29"/>
        <v>242.42786176546724</v>
      </c>
      <c r="F41" s="2">
        <v>7965746.75</v>
      </c>
      <c r="G41" s="2">
        <f t="shared" si="30"/>
        <v>259.8006180489873</v>
      </c>
      <c r="H41" s="2">
        <v>7390463.0099999998</v>
      </c>
      <c r="I41" s="2">
        <f t="shared" si="31"/>
        <v>243.16332741091699</v>
      </c>
      <c r="J41" s="2">
        <v>7554119.5700000003</v>
      </c>
      <c r="K41" s="2">
        <f t="shared" si="32"/>
        <v>251.70330434492871</v>
      </c>
      <c r="L41" s="2">
        <v>6946487.6499999994</v>
      </c>
      <c r="M41" s="2">
        <f t="shared" si="33"/>
        <v>233.44830118295468</v>
      </c>
      <c r="N41" s="2"/>
      <c r="O41" s="2">
        <v>81.543141988092174</v>
      </c>
      <c r="P41" s="2">
        <v>2520009.2599999998</v>
      </c>
      <c r="Q41" s="2">
        <f t="shared" si="34"/>
        <v>81.543141988092145</v>
      </c>
      <c r="R41" s="2">
        <v>2054634.23</v>
      </c>
      <c r="S41" s="2">
        <f t="shared" si="35"/>
        <v>67.011324810019246</v>
      </c>
      <c r="T41" s="2">
        <v>2254564.2500000098</v>
      </c>
      <c r="U41" s="2">
        <f t="shared" si="36"/>
        <v>74.180378705623326</v>
      </c>
      <c r="V41" s="2">
        <v>2712270.9600000102</v>
      </c>
      <c r="W41" s="2">
        <f t="shared" si="37"/>
        <v>90.3728828468616</v>
      </c>
      <c r="X41" s="2">
        <v>1774349.98</v>
      </c>
      <c r="Y41" s="2">
        <f t="shared" si="38"/>
        <v>59.62998991799973</v>
      </c>
      <c r="Z41" s="2"/>
      <c r="AA41" s="2">
        <v>425.33981944084911</v>
      </c>
      <c r="AB41" s="2">
        <v>13144701.780000001</v>
      </c>
      <c r="AC41" s="2">
        <f t="shared" si="39"/>
        <v>425.33981944084911</v>
      </c>
      <c r="AD41" s="2">
        <v>12976257.969999999</v>
      </c>
      <c r="AE41" s="2">
        <f t="shared" si="40"/>
        <v>423.21704999836925</v>
      </c>
      <c r="AF41" s="2">
        <v>12395243.210000001</v>
      </c>
      <c r="AG41" s="2">
        <f t="shared" si="41"/>
        <v>407.83217221070646</v>
      </c>
      <c r="AH41" s="2">
        <v>12688737.890000001</v>
      </c>
      <c r="AI41" s="2">
        <f t="shared" si="42"/>
        <v>422.78881414101028</v>
      </c>
      <c r="AJ41" s="2">
        <v>11963014.690000005</v>
      </c>
      <c r="AK41" s="2">
        <f t="shared" si="43"/>
        <v>402.03705773625506</v>
      </c>
      <c r="AL41" s="2"/>
      <c r="AM41" s="2">
        <v>2120.5254381309865</v>
      </c>
      <c r="AN41" s="2">
        <v>-65532718.140000001</v>
      </c>
      <c r="AO41" s="2">
        <f t="shared" si="44"/>
        <v>2120.5254381309865</v>
      </c>
      <c r="AP41" s="2">
        <v>-72396185.599999994</v>
      </c>
      <c r="AQ41" s="2">
        <f t="shared" si="45"/>
        <v>2361.1814878836303</v>
      </c>
      <c r="AR41" s="2">
        <v>-61763173.289999999</v>
      </c>
      <c r="AS41" s="2">
        <f t="shared" si="46"/>
        <v>2032.1512614746816</v>
      </c>
      <c r="AT41" s="2">
        <v>-57110874.170000002</v>
      </c>
      <c r="AU41" s="2">
        <f t="shared" si="47"/>
        <v>1902.9346318139412</v>
      </c>
      <c r="AV41" s="2">
        <v>-58324524.759999998</v>
      </c>
      <c r="AW41" s="2">
        <f t="shared" si="48"/>
        <v>1960.092914370211</v>
      </c>
      <c r="AX41" s="2"/>
      <c r="AY41" s="2">
        <v>2243.8545333937354</v>
      </c>
      <c r="AZ41" s="2">
        <v>69344080.5</v>
      </c>
      <c r="BA41" s="2">
        <f t="shared" si="49"/>
        <v>2243.8545333937354</v>
      </c>
      <c r="BB41" s="2">
        <v>67225766.829999998</v>
      </c>
      <c r="BC41" s="2">
        <f t="shared" si="50"/>
        <v>2192.5497155996218</v>
      </c>
      <c r="BD41" s="2">
        <v>64360902.770000003</v>
      </c>
      <c r="BE41" s="2">
        <f t="shared" si="51"/>
        <v>2117.6225699996712</v>
      </c>
      <c r="BF41" s="2">
        <v>59955327.420000002</v>
      </c>
      <c r="BG41" s="2">
        <f t="shared" si="52"/>
        <v>1997.7118292682928</v>
      </c>
      <c r="BH41" s="2">
        <v>57373691.189999998</v>
      </c>
      <c r="BI41" s="2">
        <f t="shared" si="53"/>
        <v>1928.1385666756285</v>
      </c>
      <c r="BK41" t="s">
        <v>50</v>
      </c>
      <c r="BL41" s="65">
        <v>57765</v>
      </c>
      <c r="BM41" s="65">
        <v>56973</v>
      </c>
      <c r="BN41" s="65">
        <v>56067</v>
      </c>
      <c r="BO41" s="65">
        <v>55593</v>
      </c>
      <c r="BP41" s="65">
        <v>54919</v>
      </c>
    </row>
    <row r="42" spans="2:68">
      <c r="B42" t="s">
        <v>9</v>
      </c>
      <c r="C42" s="2">
        <v>280.48486899762645</v>
      </c>
      <c r="D42" s="2">
        <v>6144862.5099999998</v>
      </c>
      <c r="E42" s="2">
        <f t="shared" si="29"/>
        <v>280.48486899762645</v>
      </c>
      <c r="F42" s="2">
        <v>6177972.1299999999</v>
      </c>
      <c r="G42" s="2">
        <f t="shared" si="30"/>
        <v>285.30396831994091</v>
      </c>
      <c r="H42" s="2">
        <v>6114102.4299999997</v>
      </c>
      <c r="I42" s="2">
        <f t="shared" si="31"/>
        <v>285.9462365541109</v>
      </c>
      <c r="J42" s="2">
        <v>6387563.6699999999</v>
      </c>
      <c r="K42" s="2">
        <f t="shared" si="32"/>
        <v>298.91729467920817</v>
      </c>
      <c r="L42" s="2">
        <v>5698824.1299999999</v>
      </c>
      <c r="M42" s="2">
        <f t="shared" si="33"/>
        <v>269.9840880234982</v>
      </c>
      <c r="N42" s="2"/>
      <c r="O42" s="2">
        <v>142.16879359138179</v>
      </c>
      <c r="P42" s="2">
        <v>3114633.9299999899</v>
      </c>
      <c r="Q42" s="2">
        <f t="shared" si="34"/>
        <v>142.16879359138167</v>
      </c>
      <c r="R42" s="2">
        <v>1390643.74999999</v>
      </c>
      <c r="S42" s="2">
        <f t="shared" si="35"/>
        <v>64.221102336750249</v>
      </c>
      <c r="T42" s="2">
        <v>1942198.84</v>
      </c>
      <c r="U42" s="2">
        <f t="shared" si="36"/>
        <v>90.833357029276968</v>
      </c>
      <c r="V42" s="2">
        <v>2392213.04999999</v>
      </c>
      <c r="W42" s="2">
        <f t="shared" si="37"/>
        <v>111.94782395058215</v>
      </c>
      <c r="X42" s="2">
        <v>2174049.2999999998</v>
      </c>
      <c r="Y42" s="2">
        <f t="shared" si="38"/>
        <v>102.99646105741898</v>
      </c>
      <c r="Z42" s="2"/>
      <c r="AA42" s="2">
        <v>529.63616213255398</v>
      </c>
      <c r="AB42" s="2">
        <v>11603269.039999992</v>
      </c>
      <c r="AC42" s="2">
        <f t="shared" si="39"/>
        <v>529.63616213255398</v>
      </c>
      <c r="AD42" s="2">
        <v>11607062.960000008</v>
      </c>
      <c r="AE42" s="2">
        <f t="shared" si="40"/>
        <v>536.02396601089902</v>
      </c>
      <c r="AF42" s="2">
        <v>11482880.750000015</v>
      </c>
      <c r="AG42" s="2">
        <f t="shared" si="41"/>
        <v>537.03492423533885</v>
      </c>
      <c r="AH42" s="2">
        <v>11417315.280000001</v>
      </c>
      <c r="AI42" s="2">
        <f t="shared" si="42"/>
        <v>534.29338200196548</v>
      </c>
      <c r="AJ42" s="2">
        <v>10890141.340000004</v>
      </c>
      <c r="AK42" s="2">
        <f t="shared" si="43"/>
        <v>515.92483134356655</v>
      </c>
      <c r="AL42" s="2"/>
      <c r="AM42" s="2">
        <v>2770.6251574767211</v>
      </c>
      <c r="AN42" s="2">
        <v>-60698855.950000003</v>
      </c>
      <c r="AO42" s="2">
        <f t="shared" si="44"/>
        <v>2770.6251574767211</v>
      </c>
      <c r="AP42" s="2">
        <v>-72593455.159999996</v>
      </c>
      <c r="AQ42" s="2">
        <f t="shared" si="45"/>
        <v>3352.4270416551212</v>
      </c>
      <c r="AR42" s="2">
        <v>-70986504.349999994</v>
      </c>
      <c r="AS42" s="2">
        <f t="shared" si="46"/>
        <v>3319.9188265831071</v>
      </c>
      <c r="AT42" s="2">
        <v>-68149862.25</v>
      </c>
      <c r="AU42" s="2">
        <f t="shared" si="47"/>
        <v>3189.1928611540084</v>
      </c>
      <c r="AV42" s="2">
        <v>-71071414.870000005</v>
      </c>
      <c r="AW42" s="2">
        <f t="shared" si="48"/>
        <v>3367.036899279894</v>
      </c>
      <c r="AX42" s="2"/>
      <c r="AY42" s="2">
        <v>2686.1762598137666</v>
      </c>
      <c r="AZ42" s="2">
        <v>58848749.5</v>
      </c>
      <c r="BA42" s="2">
        <f t="shared" si="49"/>
        <v>2686.1762598137666</v>
      </c>
      <c r="BB42" s="2">
        <v>57402306.350000001</v>
      </c>
      <c r="BC42" s="2">
        <f t="shared" si="50"/>
        <v>2650.8869654567288</v>
      </c>
      <c r="BD42" s="2">
        <v>56765835.590000004</v>
      </c>
      <c r="BE42" s="2">
        <f t="shared" si="51"/>
        <v>2654.8421845477505</v>
      </c>
      <c r="BF42" s="2">
        <v>55807300.189999998</v>
      </c>
      <c r="BG42" s="2">
        <f t="shared" si="52"/>
        <v>2611.6009261079134</v>
      </c>
      <c r="BH42" s="2">
        <v>54538038.219999999</v>
      </c>
      <c r="BI42" s="2">
        <f t="shared" si="53"/>
        <v>2583.7615226454423</v>
      </c>
      <c r="BK42" t="s">
        <v>3</v>
      </c>
      <c r="BL42" s="65">
        <v>9731</v>
      </c>
      <c r="BM42" s="65">
        <v>9632</v>
      </c>
      <c r="BN42" s="65">
        <v>9558</v>
      </c>
      <c r="BO42" s="65">
        <v>9461</v>
      </c>
      <c r="BP42" s="65">
        <v>9377</v>
      </c>
    </row>
    <row r="43" spans="2:68">
      <c r="B43" t="s">
        <v>31</v>
      </c>
      <c r="C43" s="2">
        <v>447.40133458143885</v>
      </c>
      <c r="D43" s="2">
        <v>1672833.5899999999</v>
      </c>
      <c r="E43" s="2">
        <f t="shared" si="29"/>
        <v>447.40133458143885</v>
      </c>
      <c r="F43" s="2">
        <v>1697284.15</v>
      </c>
      <c r="G43" s="2">
        <f t="shared" si="30"/>
        <v>451.28533634671629</v>
      </c>
      <c r="H43" s="2">
        <v>1778092.5100000002</v>
      </c>
      <c r="I43" s="2">
        <f t="shared" si="31"/>
        <v>471.26756162205146</v>
      </c>
      <c r="J43" s="2">
        <v>1725514.84</v>
      </c>
      <c r="K43" s="2">
        <f t="shared" si="32"/>
        <v>460.75162616822433</v>
      </c>
      <c r="L43" s="2">
        <v>1705785.55</v>
      </c>
      <c r="M43" s="2">
        <f t="shared" si="33"/>
        <v>455.11887673425827</v>
      </c>
      <c r="N43" s="2"/>
      <c r="O43" s="2">
        <v>37.532083444771132</v>
      </c>
      <c r="P43" s="2">
        <v>140332.459999999</v>
      </c>
      <c r="Q43" s="2">
        <f t="shared" si="34"/>
        <v>37.532083444771061</v>
      </c>
      <c r="R43" s="2">
        <v>149653.54999999801</v>
      </c>
      <c r="S43" s="2">
        <f t="shared" si="35"/>
        <v>39.790893379419835</v>
      </c>
      <c r="T43" s="2">
        <v>66797.749999999403</v>
      </c>
      <c r="U43" s="2">
        <f t="shared" si="36"/>
        <v>17.704147892923245</v>
      </c>
      <c r="V43" s="2">
        <v>79549.690000000905</v>
      </c>
      <c r="W43" s="2">
        <f t="shared" si="37"/>
        <v>21.241572763685156</v>
      </c>
      <c r="X43" s="2">
        <v>11220.9299999989</v>
      </c>
      <c r="Y43" s="2">
        <f t="shared" si="38"/>
        <v>2.9938447171822036</v>
      </c>
      <c r="Z43" s="2"/>
      <c r="AA43" s="2">
        <v>519.62992243915471</v>
      </c>
      <c r="AB43" s="2">
        <v>1942896.2799999993</v>
      </c>
      <c r="AC43" s="2">
        <f t="shared" si="39"/>
        <v>519.62992243915471</v>
      </c>
      <c r="AD43" s="2">
        <v>1892623.3699999992</v>
      </c>
      <c r="AE43" s="2">
        <f t="shared" si="40"/>
        <v>503.22344323318242</v>
      </c>
      <c r="AF43" s="2">
        <v>1919322.8599999994</v>
      </c>
      <c r="AG43" s="2">
        <f t="shared" si="41"/>
        <v>508.6994063079776</v>
      </c>
      <c r="AH43" s="2">
        <v>1917123.0500000007</v>
      </c>
      <c r="AI43" s="2">
        <f t="shared" si="42"/>
        <v>511.9153671562085</v>
      </c>
      <c r="AJ43" s="2">
        <v>1853168.6300000008</v>
      </c>
      <c r="AK43" s="2">
        <f t="shared" si="43"/>
        <v>494.44200373532573</v>
      </c>
      <c r="AL43" s="2"/>
      <c r="AM43" s="2">
        <v>2301.1701604707141</v>
      </c>
      <c r="AN43" s="2">
        <v>-8604075.2300000004</v>
      </c>
      <c r="AO43" s="2">
        <f t="shared" si="44"/>
        <v>2301.1701604707141</v>
      </c>
      <c r="AP43" s="2">
        <v>-10211746.310000001</v>
      </c>
      <c r="AQ43" s="2">
        <f t="shared" si="45"/>
        <v>2715.1678569529381</v>
      </c>
      <c r="AR43" s="2">
        <v>-8654604.4100000001</v>
      </c>
      <c r="AS43" s="2">
        <f t="shared" si="46"/>
        <v>2293.8257116353034</v>
      </c>
      <c r="AT43" s="2">
        <v>-8045087.5199999996</v>
      </c>
      <c r="AU43" s="2">
        <f t="shared" si="47"/>
        <v>2148.2209666221629</v>
      </c>
      <c r="AV43" s="2">
        <v>-8701255.9499999993</v>
      </c>
      <c r="AW43" s="2">
        <f t="shared" si="48"/>
        <v>2321.5730923159017</v>
      </c>
      <c r="AX43" s="2"/>
      <c r="AY43" s="2">
        <v>1187.5339449050548</v>
      </c>
      <c r="AZ43" s="2">
        <v>4440189.42</v>
      </c>
      <c r="BA43" s="2">
        <f t="shared" si="49"/>
        <v>1187.5339449050548</v>
      </c>
      <c r="BB43" s="2">
        <v>4344935.25</v>
      </c>
      <c r="BC43" s="2">
        <f t="shared" si="50"/>
        <v>1155.26063546929</v>
      </c>
      <c r="BD43" s="2">
        <v>4143761.93</v>
      </c>
      <c r="BE43" s="2">
        <f t="shared" si="51"/>
        <v>1098.267142857143</v>
      </c>
      <c r="BF43" s="2">
        <v>4107948.15</v>
      </c>
      <c r="BG43" s="2">
        <f t="shared" si="52"/>
        <v>1096.915393858478</v>
      </c>
      <c r="BH43" s="2">
        <v>3967413.88</v>
      </c>
      <c r="BI43" s="2">
        <f t="shared" si="53"/>
        <v>1058.5415901814301</v>
      </c>
      <c r="BK43" t="s">
        <v>8</v>
      </c>
      <c r="BL43" s="65">
        <v>24280</v>
      </c>
      <c r="BM43" s="65">
        <v>24210</v>
      </c>
      <c r="BN43" s="65">
        <v>24155</v>
      </c>
      <c r="BO43" s="65">
        <v>24172</v>
      </c>
      <c r="BP43" s="65">
        <v>24117</v>
      </c>
    </row>
    <row r="44" spans="2:68">
      <c r="B44" t="s">
        <v>10</v>
      </c>
      <c r="C44" s="2">
        <v>328.95254006058707</v>
      </c>
      <c r="D44" s="2">
        <v>15745313.33</v>
      </c>
      <c r="E44" s="2">
        <f t="shared" si="29"/>
        <v>328.95254006058707</v>
      </c>
      <c r="F44" s="2">
        <v>15752240.42</v>
      </c>
      <c r="G44" s="2">
        <f t="shared" si="30"/>
        <v>329.09726146453568</v>
      </c>
      <c r="H44" s="2">
        <v>15781564.130000001</v>
      </c>
      <c r="I44" s="2">
        <f t="shared" si="31"/>
        <v>330.67709020429544</v>
      </c>
      <c r="J44" s="2">
        <v>15344613.77</v>
      </c>
      <c r="K44" s="2">
        <f t="shared" si="32"/>
        <v>322.18984945198002</v>
      </c>
      <c r="L44" s="2">
        <v>14927496.74</v>
      </c>
      <c r="M44" s="2">
        <f t="shared" si="33"/>
        <v>314.74680540620324</v>
      </c>
      <c r="N44" s="2"/>
      <c r="O44" s="2">
        <v>66.2826589365921</v>
      </c>
      <c r="P44" s="2">
        <v>3172619.47000001</v>
      </c>
      <c r="Q44" s="2">
        <f t="shared" si="34"/>
        <v>66.282658936592711</v>
      </c>
      <c r="R44" s="2">
        <v>22094950.510000002</v>
      </c>
      <c r="S44" s="2">
        <f t="shared" si="35"/>
        <v>461.60974636999902</v>
      </c>
      <c r="T44" s="2">
        <v>2085822.99000001</v>
      </c>
      <c r="U44" s="2">
        <f t="shared" si="36"/>
        <v>43.705039078051549</v>
      </c>
      <c r="V44" s="2">
        <v>2212257.29</v>
      </c>
      <c r="W44" s="2">
        <f t="shared" si="37"/>
        <v>46.450621299290304</v>
      </c>
      <c r="X44" s="2">
        <v>1882079.32</v>
      </c>
      <c r="Y44" s="2">
        <f t="shared" si="38"/>
        <v>39.68371012292576</v>
      </c>
      <c r="Z44" s="2"/>
      <c r="AA44" s="2">
        <v>503.52270552595803</v>
      </c>
      <c r="AB44" s="2">
        <v>24101114.299999982</v>
      </c>
      <c r="AC44" s="2">
        <f t="shared" si="39"/>
        <v>503.52270552595803</v>
      </c>
      <c r="AD44" s="2">
        <v>23762115.030000016</v>
      </c>
      <c r="AE44" s="2">
        <f t="shared" si="40"/>
        <v>496.44030147289283</v>
      </c>
      <c r="AF44" s="2">
        <v>23915302.540000007</v>
      </c>
      <c r="AG44" s="2">
        <f t="shared" si="41"/>
        <v>501.10639161864867</v>
      </c>
      <c r="AH44" s="2">
        <v>23299362.629999995</v>
      </c>
      <c r="AI44" s="2">
        <f t="shared" si="42"/>
        <v>489.21518981228729</v>
      </c>
      <c r="AJ44" s="2">
        <v>22715825.579999998</v>
      </c>
      <c r="AK44" s="2">
        <f t="shared" si="43"/>
        <v>478.96399898791822</v>
      </c>
      <c r="AL44" s="2"/>
      <c r="AM44" s="2">
        <v>2099.9442147707096</v>
      </c>
      <c r="AN44" s="2">
        <v>-100513829.84</v>
      </c>
      <c r="AO44" s="2">
        <f t="shared" si="44"/>
        <v>2099.9442147707096</v>
      </c>
      <c r="AP44" s="2">
        <v>-119004807.48999999</v>
      </c>
      <c r="AQ44" s="2">
        <f t="shared" si="45"/>
        <v>2486.2594273477489</v>
      </c>
      <c r="AR44" s="2">
        <v>-104953575.73</v>
      </c>
      <c r="AS44" s="2">
        <f t="shared" si="46"/>
        <v>2199.1320215819801</v>
      </c>
      <c r="AT44" s="2">
        <v>-97487381.75</v>
      </c>
      <c r="AU44" s="2">
        <f t="shared" si="47"/>
        <v>2046.9361640700458</v>
      </c>
      <c r="AV44" s="2">
        <v>-103515299.91</v>
      </c>
      <c r="AW44" s="2">
        <f t="shared" si="48"/>
        <v>2182.6238199759628</v>
      </c>
      <c r="AX44" s="2"/>
      <c r="AY44" s="2">
        <v>2304.7970744803092</v>
      </c>
      <c r="AZ44" s="2">
        <v>110319111.97</v>
      </c>
      <c r="BA44" s="2">
        <f t="shared" si="49"/>
        <v>2304.7970744803092</v>
      </c>
      <c r="BB44" s="2">
        <v>108645066.68000001</v>
      </c>
      <c r="BC44" s="2">
        <f t="shared" si="50"/>
        <v>2269.8227656951844</v>
      </c>
      <c r="BD44" s="2">
        <v>95296121.739999995</v>
      </c>
      <c r="BE44" s="2">
        <f t="shared" si="51"/>
        <v>1996.7757305395494</v>
      </c>
      <c r="BF44" s="2">
        <v>92145525.109999999</v>
      </c>
      <c r="BG44" s="2">
        <f t="shared" si="52"/>
        <v>1934.7735503716458</v>
      </c>
      <c r="BH44" s="2">
        <v>87286646.159999996</v>
      </c>
      <c r="BI44" s="2">
        <f t="shared" si="53"/>
        <v>1840.4420722373332</v>
      </c>
      <c r="BK44" t="s">
        <v>72</v>
      </c>
      <c r="BL44" s="65">
        <v>5934</v>
      </c>
      <c r="BM44" s="65">
        <v>5929</v>
      </c>
      <c r="BN44" s="65">
        <v>5977</v>
      </c>
      <c r="BO44" s="65">
        <v>5919</v>
      </c>
      <c r="BP44" s="65">
        <v>5980</v>
      </c>
    </row>
    <row r="45" spans="2:68">
      <c r="B45" t="s">
        <v>74</v>
      </c>
      <c r="C45" s="2">
        <v>305.88613194034883</v>
      </c>
      <c r="D45" s="2">
        <v>3630562.5</v>
      </c>
      <c r="E45" s="2">
        <f t="shared" si="29"/>
        <v>305.88613194034883</v>
      </c>
      <c r="F45" s="2">
        <v>3588683.99</v>
      </c>
      <c r="G45" s="2">
        <f t="shared" si="30"/>
        <v>307.14515491270117</v>
      </c>
      <c r="H45" s="2">
        <v>3216949.6</v>
      </c>
      <c r="I45" s="2">
        <f t="shared" si="31"/>
        <v>276.58409423093457</v>
      </c>
      <c r="J45" s="2">
        <v>3438453.0700000003</v>
      </c>
      <c r="K45" s="2">
        <f t="shared" si="32"/>
        <v>297.67579170634582</v>
      </c>
      <c r="L45" s="2">
        <v>3096943.9299999997</v>
      </c>
      <c r="M45" s="2">
        <f t="shared" si="33"/>
        <v>272.78639390469476</v>
      </c>
      <c r="N45" s="2"/>
      <c r="O45" s="2">
        <v>76.973131687589543</v>
      </c>
      <c r="P45" s="2">
        <v>913594.09999999602</v>
      </c>
      <c r="Q45" s="2">
        <f t="shared" si="34"/>
        <v>76.973131687589188</v>
      </c>
      <c r="R45" s="2">
        <v>762693.41000000294</v>
      </c>
      <c r="S45" s="2">
        <f t="shared" si="35"/>
        <v>65.276738274563755</v>
      </c>
      <c r="T45" s="2">
        <v>1124484.06</v>
      </c>
      <c r="U45" s="2">
        <f t="shared" si="36"/>
        <v>96.679912303327313</v>
      </c>
      <c r="V45" s="2">
        <v>784176.03999999899</v>
      </c>
      <c r="W45" s="2">
        <f t="shared" si="37"/>
        <v>67.888151675179557</v>
      </c>
      <c r="X45" s="2">
        <v>951130.39999999001</v>
      </c>
      <c r="Y45" s="2">
        <f t="shared" si="38"/>
        <v>83.777891306261779</v>
      </c>
      <c r="Z45" s="2"/>
      <c r="AA45" s="2">
        <v>521.34983991911702</v>
      </c>
      <c r="AB45" s="2">
        <v>6187901.25</v>
      </c>
      <c r="AC45" s="2">
        <f t="shared" si="39"/>
        <v>521.34983991911702</v>
      </c>
      <c r="AD45" s="2">
        <v>5814883.4499999955</v>
      </c>
      <c r="AE45" s="2">
        <f t="shared" si="40"/>
        <v>497.6791723724748</v>
      </c>
      <c r="AF45" s="2">
        <v>5517717.4199999981</v>
      </c>
      <c r="AG45" s="2">
        <f t="shared" si="41"/>
        <v>474.39750838277001</v>
      </c>
      <c r="AH45" s="2">
        <v>5473273.0599999987</v>
      </c>
      <c r="AI45" s="2">
        <f t="shared" si="42"/>
        <v>473.83543069864072</v>
      </c>
      <c r="AJ45" s="2">
        <v>5334264.4900000021</v>
      </c>
      <c r="AK45" s="2">
        <f t="shared" si="43"/>
        <v>469.85505945565069</v>
      </c>
      <c r="AL45" s="2"/>
      <c r="AM45" s="2">
        <v>2605.2864883309462</v>
      </c>
      <c r="AN45" s="2">
        <v>-30922145.329999998</v>
      </c>
      <c r="AO45" s="2">
        <f t="shared" si="44"/>
        <v>2605.2864883309462</v>
      </c>
      <c r="AP45" s="2">
        <v>-33885621.219999999</v>
      </c>
      <c r="AQ45" s="2">
        <f t="shared" si="45"/>
        <v>2900.1729904142417</v>
      </c>
      <c r="AR45" s="2">
        <v>-27218143.879999999</v>
      </c>
      <c r="AS45" s="2">
        <f t="shared" si="46"/>
        <v>2340.137896999398</v>
      </c>
      <c r="AT45" s="2">
        <v>-24578974.129999999</v>
      </c>
      <c r="AU45" s="2">
        <f t="shared" si="47"/>
        <v>2127.86547744784</v>
      </c>
      <c r="AV45" s="2">
        <v>-23381552.780000001</v>
      </c>
      <c r="AW45" s="2">
        <f t="shared" si="48"/>
        <v>2059.5043407028979</v>
      </c>
      <c r="AX45" s="2"/>
      <c r="AY45" s="2">
        <v>2644.8323194877412</v>
      </c>
      <c r="AZ45" s="2">
        <v>31391514.800000001</v>
      </c>
      <c r="BA45" s="2">
        <f t="shared" si="49"/>
        <v>2644.8323194877412</v>
      </c>
      <c r="BB45" s="2">
        <v>29864836.75</v>
      </c>
      <c r="BC45" s="2">
        <f t="shared" si="50"/>
        <v>2556.0455965422802</v>
      </c>
      <c r="BD45" s="2">
        <v>29155001.370000001</v>
      </c>
      <c r="BE45" s="2">
        <f t="shared" si="51"/>
        <v>2506.6633453701315</v>
      </c>
      <c r="BF45" s="2">
        <v>28106819.489999998</v>
      </c>
      <c r="BG45" s="2">
        <f t="shared" si="52"/>
        <v>2433.2801913254261</v>
      </c>
      <c r="BH45" s="2">
        <v>27332685.120000001</v>
      </c>
      <c r="BI45" s="2">
        <f t="shared" si="53"/>
        <v>2407.5297383951379</v>
      </c>
      <c r="BK45" t="s">
        <v>26</v>
      </c>
      <c r="BL45" s="65">
        <v>75109</v>
      </c>
      <c r="BM45" s="65">
        <v>74001</v>
      </c>
      <c r="BN45" s="65">
        <v>73133</v>
      </c>
      <c r="BO45" s="65">
        <v>72108</v>
      </c>
      <c r="BP45" s="65">
        <v>70491</v>
      </c>
    </row>
    <row r="46" spans="2:68">
      <c r="B46" t="s">
        <v>14</v>
      </c>
      <c r="C46" s="2">
        <v>310.20494942404781</v>
      </c>
      <c r="D46" s="2">
        <v>7053440.1400039997</v>
      </c>
      <c r="E46" s="2">
        <f t="shared" si="29"/>
        <v>310.20494942404781</v>
      </c>
      <c r="F46" s="2">
        <v>6721946.5800000001</v>
      </c>
      <c r="G46" s="2">
        <f t="shared" si="30"/>
        <v>297.90580482184009</v>
      </c>
      <c r="H46" s="2">
        <v>6415808.7400000002</v>
      </c>
      <c r="I46" s="2">
        <f t="shared" si="31"/>
        <v>284.79264648437498</v>
      </c>
      <c r="J46" s="2">
        <v>6158030.8000000007</v>
      </c>
      <c r="K46" s="2">
        <f t="shared" si="32"/>
        <v>274.39759379734431</v>
      </c>
      <c r="L46" s="2">
        <v>6094663.8499999996</v>
      </c>
      <c r="M46" s="2">
        <f t="shared" si="33"/>
        <v>274.59625366073436</v>
      </c>
      <c r="N46" s="2"/>
      <c r="O46" s="2">
        <v>278.91100170621849</v>
      </c>
      <c r="P46" s="2">
        <v>6341878.3567959899</v>
      </c>
      <c r="Q46" s="2">
        <f t="shared" si="34"/>
        <v>278.9110017062182</v>
      </c>
      <c r="R46" s="2">
        <v>-1554758.6799999799</v>
      </c>
      <c r="S46" s="2">
        <f t="shared" si="35"/>
        <v>-68.904391065413037</v>
      </c>
      <c r="T46" s="2">
        <v>-361680.64000000298</v>
      </c>
      <c r="U46" s="2">
        <f t="shared" si="36"/>
        <v>-16.054715909091041</v>
      </c>
      <c r="V46" s="2">
        <v>2169779.3800000101</v>
      </c>
      <c r="W46" s="2">
        <f t="shared" si="37"/>
        <v>96.683868639159172</v>
      </c>
      <c r="X46" s="2">
        <v>2103119.7400000002</v>
      </c>
      <c r="Y46" s="2">
        <f t="shared" si="38"/>
        <v>94.756464969587753</v>
      </c>
      <c r="Z46" s="2"/>
      <c r="AA46" s="2">
        <v>745.13268317354186</v>
      </c>
      <c r="AB46" s="2">
        <v>16942826.949999996</v>
      </c>
      <c r="AC46" s="2">
        <f t="shared" si="39"/>
        <v>745.13268317354186</v>
      </c>
      <c r="AD46" s="2">
        <v>11108525.980000004</v>
      </c>
      <c r="AE46" s="2">
        <f t="shared" si="40"/>
        <v>492.31191189505427</v>
      </c>
      <c r="AF46" s="2">
        <v>10896636.010000005</v>
      </c>
      <c r="AG46" s="2">
        <f t="shared" si="41"/>
        <v>483.69300470525593</v>
      </c>
      <c r="AH46" s="2">
        <v>10676661</v>
      </c>
      <c r="AI46" s="2">
        <f t="shared" si="42"/>
        <v>475.74463060333306</v>
      </c>
      <c r="AJ46" s="2">
        <v>10116159.030000001</v>
      </c>
      <c r="AK46" s="2">
        <f t="shared" si="43"/>
        <v>455.7854935796351</v>
      </c>
      <c r="AL46" s="2"/>
      <c r="AM46" s="2">
        <v>2752.4760097633916</v>
      </c>
      <c r="AN46" s="2">
        <v>-62585799.509999998</v>
      </c>
      <c r="AO46" s="2">
        <f t="shared" si="44"/>
        <v>2752.4760097633916</v>
      </c>
      <c r="AP46" s="2">
        <v>-70880295.939999998</v>
      </c>
      <c r="AQ46" s="2">
        <f t="shared" si="45"/>
        <v>3141.3001214323699</v>
      </c>
      <c r="AR46" s="2">
        <v>-59595572.829999998</v>
      </c>
      <c r="AS46" s="2">
        <f t="shared" si="46"/>
        <v>2645.4000723544032</v>
      </c>
      <c r="AT46" s="2">
        <v>-55654491.969999999</v>
      </c>
      <c r="AU46" s="2">
        <f t="shared" si="47"/>
        <v>2479.9256737367436</v>
      </c>
      <c r="AV46" s="2">
        <v>-59744885.840000004</v>
      </c>
      <c r="AW46" s="2">
        <f t="shared" si="48"/>
        <v>2691.8173390403244</v>
      </c>
      <c r="AX46" s="2"/>
      <c r="AY46" s="2">
        <v>4914.1927341894625</v>
      </c>
      <c r="AZ46" s="2">
        <v>111738914.39</v>
      </c>
      <c r="BA46" s="2">
        <f t="shared" si="49"/>
        <v>4914.1927341894625</v>
      </c>
      <c r="BB46" s="2">
        <v>107848167.73</v>
      </c>
      <c r="BC46" s="2">
        <f t="shared" si="50"/>
        <v>4779.6564319269637</v>
      </c>
      <c r="BD46" s="2">
        <v>105461163.19</v>
      </c>
      <c r="BE46" s="2">
        <f t="shared" si="51"/>
        <v>4681.3371444424711</v>
      </c>
      <c r="BF46" s="2">
        <v>97733242.530000001</v>
      </c>
      <c r="BG46" s="2">
        <f t="shared" si="52"/>
        <v>4354.9256986899563</v>
      </c>
      <c r="BH46" s="2">
        <v>75106536.439999998</v>
      </c>
      <c r="BI46" s="2">
        <f t="shared" si="53"/>
        <v>3383.9394656454156</v>
      </c>
      <c r="BK46" t="s">
        <v>67</v>
      </c>
      <c r="BL46" s="65">
        <v>12775</v>
      </c>
      <c r="BM46" s="65">
        <v>12697</v>
      </c>
      <c r="BN46" s="65">
        <v>12652</v>
      </c>
      <c r="BO46" s="65">
        <v>12583</v>
      </c>
      <c r="BP46" s="65">
        <v>12365</v>
      </c>
    </row>
    <row r="47" spans="2:68">
      <c r="B47" t="s">
        <v>75</v>
      </c>
      <c r="C47" s="2">
        <v>425.78270349907922</v>
      </c>
      <c r="D47" s="2">
        <v>1156000.04</v>
      </c>
      <c r="E47" s="2">
        <f t="shared" si="29"/>
        <v>425.78270349907922</v>
      </c>
      <c r="F47" s="2">
        <v>1088277.08</v>
      </c>
      <c r="G47" s="2">
        <f t="shared" si="30"/>
        <v>409.28058668672435</v>
      </c>
      <c r="H47" s="2">
        <v>1101747.3900000001</v>
      </c>
      <c r="I47" s="2">
        <f t="shared" si="31"/>
        <v>408.05458888888893</v>
      </c>
      <c r="J47" s="2">
        <v>1121715.55</v>
      </c>
      <c r="K47" s="2">
        <f t="shared" si="32"/>
        <v>415.91232851316278</v>
      </c>
      <c r="L47" s="2">
        <v>1092596.81</v>
      </c>
      <c r="M47" s="2">
        <f t="shared" si="33"/>
        <v>405.11561364479053</v>
      </c>
      <c r="N47" s="2"/>
      <c r="O47" s="2">
        <v>74.768099447514004</v>
      </c>
      <c r="P47" s="2">
        <v>202995.39</v>
      </c>
      <c r="Q47" s="2">
        <f t="shared" si="34"/>
        <v>74.768099447513819</v>
      </c>
      <c r="R47" s="2">
        <v>74402.040000000299</v>
      </c>
      <c r="S47" s="2">
        <f t="shared" si="35"/>
        <v>27.981210981572133</v>
      </c>
      <c r="T47" s="2">
        <v>186535.220000003</v>
      </c>
      <c r="U47" s="2">
        <f t="shared" si="36"/>
        <v>69.087118518519631</v>
      </c>
      <c r="V47" s="2">
        <v>116590.100000001</v>
      </c>
      <c r="W47" s="2">
        <f t="shared" si="37"/>
        <v>43.229551353355951</v>
      </c>
      <c r="X47" s="2">
        <v>49548.5600000009</v>
      </c>
      <c r="Y47" s="2">
        <f t="shared" si="38"/>
        <v>18.371731553578382</v>
      </c>
      <c r="Z47" s="2"/>
      <c r="AA47" s="2">
        <v>466.59862246777192</v>
      </c>
      <c r="AB47" s="2">
        <v>1266815.2600000007</v>
      </c>
      <c r="AC47" s="2">
        <f t="shared" si="39"/>
        <v>466.59862246777192</v>
      </c>
      <c r="AD47" s="2">
        <v>1105894.9900000002</v>
      </c>
      <c r="AE47" s="2">
        <f t="shared" si="40"/>
        <v>415.90635201203469</v>
      </c>
      <c r="AF47" s="2">
        <v>1226450.2899999991</v>
      </c>
      <c r="AG47" s="2">
        <f t="shared" si="41"/>
        <v>454.24084814814779</v>
      </c>
      <c r="AH47" s="2">
        <v>1199384.6999999993</v>
      </c>
      <c r="AI47" s="2">
        <f t="shared" si="42"/>
        <v>444.7106785317016</v>
      </c>
      <c r="AJ47" s="2">
        <v>1155060.290000001</v>
      </c>
      <c r="AK47" s="2">
        <f t="shared" si="43"/>
        <v>428.27596959584758</v>
      </c>
      <c r="AL47" s="2"/>
      <c r="AM47" s="2">
        <v>2819.6546740331491</v>
      </c>
      <c r="AN47" s="2">
        <v>-7655362.4400000004</v>
      </c>
      <c r="AO47" s="2">
        <f t="shared" si="44"/>
        <v>2819.6546740331491</v>
      </c>
      <c r="AP47" s="2">
        <v>-9141051.3100000005</v>
      </c>
      <c r="AQ47" s="2">
        <f t="shared" si="45"/>
        <v>3437.7778525761564</v>
      </c>
      <c r="AR47" s="2">
        <v>-9042549.3900000006</v>
      </c>
      <c r="AS47" s="2">
        <f t="shared" si="46"/>
        <v>3349.0923666666667</v>
      </c>
      <c r="AT47" s="2">
        <v>-8702930.7100000009</v>
      </c>
      <c r="AU47" s="2">
        <f t="shared" si="47"/>
        <v>3226.8931071560996</v>
      </c>
      <c r="AV47" s="2">
        <v>-9639619.6699999999</v>
      </c>
      <c r="AW47" s="2">
        <f t="shared" si="48"/>
        <v>3574.2008416759363</v>
      </c>
      <c r="AX47" s="2"/>
      <c r="AY47" s="2">
        <v>769.34084346224677</v>
      </c>
      <c r="AZ47" s="2">
        <v>2088760.39</v>
      </c>
      <c r="BA47" s="2">
        <f t="shared" si="49"/>
        <v>769.34084346224677</v>
      </c>
      <c r="BB47" s="2">
        <v>1799851.66</v>
      </c>
      <c r="BC47" s="2">
        <f t="shared" si="50"/>
        <v>676.89043249341853</v>
      </c>
      <c r="BD47" s="2">
        <v>1733854.08</v>
      </c>
      <c r="BE47" s="2">
        <f t="shared" si="51"/>
        <v>642.16817777777783</v>
      </c>
      <c r="BF47" s="2">
        <v>1641587.17</v>
      </c>
      <c r="BG47" s="2">
        <f t="shared" si="52"/>
        <v>608.67154987022616</v>
      </c>
      <c r="BH47" s="2">
        <v>1486527.48</v>
      </c>
      <c r="BI47" s="2">
        <f t="shared" si="53"/>
        <v>551.17815350389321</v>
      </c>
      <c r="BK47" t="s">
        <v>27</v>
      </c>
      <c r="BL47" s="65">
        <v>60031</v>
      </c>
      <c r="BM47" s="65">
        <v>59486</v>
      </c>
      <c r="BN47" s="65">
        <v>59183</v>
      </c>
      <c r="BO47" s="65">
        <v>58745</v>
      </c>
      <c r="BP47" s="65">
        <v>57584</v>
      </c>
    </row>
    <row r="48" spans="2:68">
      <c r="B48" t="s">
        <v>62</v>
      </c>
      <c r="C48" s="2">
        <v>411.31794140934284</v>
      </c>
      <c r="D48" s="2">
        <v>519494.56</v>
      </c>
      <c r="E48" s="2">
        <f t="shared" si="29"/>
        <v>411.31794140934284</v>
      </c>
      <c r="F48" s="2">
        <v>503142.62</v>
      </c>
      <c r="G48" s="2">
        <f t="shared" si="30"/>
        <v>395.2416496465043</v>
      </c>
      <c r="H48" s="2">
        <v>508296.92000000004</v>
      </c>
      <c r="I48" s="2">
        <f t="shared" si="31"/>
        <v>408.59881028938912</v>
      </c>
      <c r="J48" s="2">
        <v>452766.57999999996</v>
      </c>
      <c r="K48" s="2">
        <f t="shared" si="32"/>
        <v>358.76908082408869</v>
      </c>
      <c r="L48" s="2">
        <v>503795.68</v>
      </c>
      <c r="M48" s="2">
        <f t="shared" si="33"/>
        <v>401.75094098883574</v>
      </c>
      <c r="N48" s="2"/>
      <c r="O48" s="2">
        <v>24.774267616785359</v>
      </c>
      <c r="P48" s="2">
        <v>31289.8999999999</v>
      </c>
      <c r="Q48" s="2">
        <f t="shared" si="34"/>
        <v>24.774267616785352</v>
      </c>
      <c r="R48" s="2">
        <v>29664.120000000101</v>
      </c>
      <c r="S48" s="2">
        <f t="shared" si="35"/>
        <v>23.302529457973371</v>
      </c>
      <c r="T48" s="2">
        <v>24869.770000000201</v>
      </c>
      <c r="U48" s="2">
        <f t="shared" si="36"/>
        <v>19.99177652733135</v>
      </c>
      <c r="V48" s="2">
        <v>69442.640000000101</v>
      </c>
      <c r="W48" s="2">
        <f t="shared" si="37"/>
        <v>55.025863708399449</v>
      </c>
      <c r="X48" s="2">
        <v>-1224.87999999985</v>
      </c>
      <c r="Y48" s="2">
        <f t="shared" si="38"/>
        <v>-0.97677830940976873</v>
      </c>
      <c r="Z48" s="2"/>
      <c r="AA48" s="2">
        <v>437.03559778305618</v>
      </c>
      <c r="AB48" s="2">
        <v>551975.96</v>
      </c>
      <c r="AC48" s="2">
        <f t="shared" si="39"/>
        <v>437.03559778305618</v>
      </c>
      <c r="AD48" s="2">
        <v>534835.64000000013</v>
      </c>
      <c r="AE48" s="2">
        <f t="shared" si="40"/>
        <v>420.13797329143767</v>
      </c>
      <c r="AF48" s="2">
        <v>531386.44999999995</v>
      </c>
      <c r="AG48" s="2">
        <f t="shared" si="41"/>
        <v>427.15952572347265</v>
      </c>
      <c r="AH48" s="2">
        <v>519394.49</v>
      </c>
      <c r="AI48" s="2">
        <f t="shared" si="42"/>
        <v>411.56457210776546</v>
      </c>
      <c r="AJ48" s="2">
        <v>509415.06999999983</v>
      </c>
      <c r="AK48" s="2">
        <f t="shared" si="43"/>
        <v>406.2321132376394</v>
      </c>
      <c r="AL48" s="2"/>
      <c r="AM48" s="2">
        <v>2188.1704592240699</v>
      </c>
      <c r="AN48" s="2">
        <v>-2763659.29</v>
      </c>
      <c r="AO48" s="2">
        <f t="shared" si="44"/>
        <v>2188.1704592240699</v>
      </c>
      <c r="AP48" s="2">
        <v>-3140496.36</v>
      </c>
      <c r="AQ48" s="2">
        <f t="shared" si="45"/>
        <v>2467.0042105263155</v>
      </c>
      <c r="AR48" s="2">
        <v>-1913988.57</v>
      </c>
      <c r="AS48" s="2">
        <f t="shared" si="46"/>
        <v>1538.5760209003215</v>
      </c>
      <c r="AT48" s="2">
        <v>-1431875.33</v>
      </c>
      <c r="AU48" s="2">
        <f t="shared" si="47"/>
        <v>1134.6080269413631</v>
      </c>
      <c r="AV48" s="2">
        <v>-2509801</v>
      </c>
      <c r="AW48" s="2">
        <f t="shared" si="48"/>
        <v>2001.4362041467305</v>
      </c>
      <c r="AX48" s="2"/>
      <c r="AY48" s="2">
        <v>769.13696753760883</v>
      </c>
      <c r="AZ48" s="2">
        <v>971419.99</v>
      </c>
      <c r="BA48" s="2">
        <f t="shared" si="49"/>
        <v>769.13696753760883</v>
      </c>
      <c r="BB48" s="2">
        <v>881691.58</v>
      </c>
      <c r="BC48" s="2">
        <f t="shared" si="50"/>
        <v>692.6092537313433</v>
      </c>
      <c r="BD48" s="2">
        <v>834085.01</v>
      </c>
      <c r="BE48" s="2">
        <f t="shared" si="51"/>
        <v>670.48634244372988</v>
      </c>
      <c r="BF48" s="2">
        <v>733791.74</v>
      </c>
      <c r="BG48" s="2">
        <f t="shared" si="52"/>
        <v>581.45145800316959</v>
      </c>
      <c r="BH48" s="2">
        <v>744831.39</v>
      </c>
      <c r="BI48" s="2">
        <f t="shared" si="53"/>
        <v>593.96442583732062</v>
      </c>
      <c r="BK48" t="s">
        <v>73</v>
      </c>
      <c r="BL48" s="65">
        <v>11549</v>
      </c>
      <c r="BM48" s="65">
        <v>11442</v>
      </c>
      <c r="BN48" s="65">
        <v>11320</v>
      </c>
      <c r="BO48" s="65">
        <v>11247</v>
      </c>
      <c r="BP48" s="65">
        <v>11109</v>
      </c>
    </row>
    <row r="49" spans="2:68">
      <c r="B49" t="s">
        <v>61</v>
      </c>
      <c r="C49" s="2">
        <v>230.10770444763273</v>
      </c>
      <c r="D49" s="2">
        <v>1283080.56</v>
      </c>
      <c r="E49" s="2">
        <f t="shared" si="29"/>
        <v>230.10770444763273</v>
      </c>
      <c r="F49" s="2">
        <v>1152776.33</v>
      </c>
      <c r="G49" s="2">
        <f t="shared" si="30"/>
        <v>210.59121848739497</v>
      </c>
      <c r="H49" s="2">
        <v>1115530.03</v>
      </c>
      <c r="I49" s="2">
        <f t="shared" si="31"/>
        <v>201.03262389619752</v>
      </c>
      <c r="J49" s="2">
        <v>1170143.8899999999</v>
      </c>
      <c r="K49" s="2">
        <f t="shared" si="32"/>
        <v>210.95076437714079</v>
      </c>
      <c r="L49" s="2">
        <v>1168674.55</v>
      </c>
      <c r="M49" s="2">
        <f t="shared" si="33"/>
        <v>211.18080050596313</v>
      </c>
      <c r="N49" s="2"/>
      <c r="O49" s="2">
        <v>18.770008967001321</v>
      </c>
      <c r="P49" s="2">
        <v>104661.569999998</v>
      </c>
      <c r="Q49" s="2">
        <f t="shared" si="34"/>
        <v>18.770008967001075</v>
      </c>
      <c r="R49" s="2">
        <v>268805.97999999899</v>
      </c>
      <c r="S49" s="2">
        <f t="shared" si="35"/>
        <v>49.105951772012972</v>
      </c>
      <c r="T49" s="2">
        <v>241116.25000000099</v>
      </c>
      <c r="U49" s="2">
        <f t="shared" si="36"/>
        <v>43.452198594341503</v>
      </c>
      <c r="V49" s="2">
        <v>78563.750000002401</v>
      </c>
      <c r="W49" s="2">
        <f t="shared" si="37"/>
        <v>14.163286461150603</v>
      </c>
      <c r="X49" s="2">
        <v>313010.84000000102</v>
      </c>
      <c r="Y49" s="2">
        <f t="shared" si="38"/>
        <v>56.561409468738887</v>
      </c>
      <c r="Z49" s="2"/>
      <c r="AA49" s="2">
        <v>309.7146592539454</v>
      </c>
      <c r="AB49" s="2">
        <v>1726968.9399999995</v>
      </c>
      <c r="AC49" s="2">
        <f t="shared" si="39"/>
        <v>309.7146592539454</v>
      </c>
      <c r="AD49" s="2">
        <v>1729853.0299999993</v>
      </c>
      <c r="AE49" s="2">
        <f t="shared" si="40"/>
        <v>316.01261052246974</v>
      </c>
      <c r="AF49" s="2">
        <v>1697616.9700000007</v>
      </c>
      <c r="AG49" s="2">
        <f t="shared" si="41"/>
        <v>305.93205442422072</v>
      </c>
      <c r="AH49" s="2">
        <v>1465507.2300000004</v>
      </c>
      <c r="AI49" s="2">
        <f t="shared" si="42"/>
        <v>264.19816657652791</v>
      </c>
      <c r="AJ49" s="2">
        <v>1582320.4399999995</v>
      </c>
      <c r="AK49" s="2">
        <f t="shared" si="43"/>
        <v>285.92707625587269</v>
      </c>
      <c r="AL49" s="2"/>
      <c r="AM49" s="2">
        <v>1967.4984415351507</v>
      </c>
      <c r="AN49" s="2">
        <v>-10970771.310000001</v>
      </c>
      <c r="AO49" s="2">
        <f t="shared" si="44"/>
        <v>1967.4984415351507</v>
      </c>
      <c r="AP49" s="2">
        <v>-9643472.5500000007</v>
      </c>
      <c r="AQ49" s="2">
        <f t="shared" si="45"/>
        <v>1761.6866185604679</v>
      </c>
      <c r="AR49" s="2">
        <v>-8979980.4800000004</v>
      </c>
      <c r="AS49" s="2">
        <f t="shared" si="46"/>
        <v>1618.3060875833485</v>
      </c>
      <c r="AT49" s="2">
        <v>-9489206.5600000005</v>
      </c>
      <c r="AU49" s="2">
        <f t="shared" si="47"/>
        <v>1710.6916459347397</v>
      </c>
      <c r="AV49" s="2">
        <v>-9293778.8599999994</v>
      </c>
      <c r="AW49" s="2">
        <f t="shared" si="48"/>
        <v>1679.396252258764</v>
      </c>
      <c r="AX49" s="2"/>
      <c r="AY49" s="2">
        <v>1202.6875502152081</v>
      </c>
      <c r="AZ49" s="2">
        <v>6706185.7800000003</v>
      </c>
      <c r="BA49" s="2">
        <f t="shared" si="49"/>
        <v>1202.6875502152081</v>
      </c>
      <c r="BB49" s="2">
        <v>6786920.3899999997</v>
      </c>
      <c r="BC49" s="2">
        <f t="shared" si="50"/>
        <v>1239.8466185604675</v>
      </c>
      <c r="BD49" s="2">
        <v>6877482.5300000003</v>
      </c>
      <c r="BE49" s="2">
        <f t="shared" si="51"/>
        <v>1239.4093584429627</v>
      </c>
      <c r="BF49" s="2">
        <v>6939028.7000000002</v>
      </c>
      <c r="BG49" s="2">
        <f t="shared" si="52"/>
        <v>1250.9516315125293</v>
      </c>
      <c r="BH49" s="2">
        <v>7043642.7000000002</v>
      </c>
      <c r="BI49" s="2">
        <f t="shared" si="53"/>
        <v>1272.7941272135888</v>
      </c>
      <c r="BK49" t="s">
        <v>6</v>
      </c>
      <c r="BL49" s="65">
        <v>33865</v>
      </c>
      <c r="BM49" s="65">
        <v>33751</v>
      </c>
      <c r="BN49" s="65">
        <v>33647</v>
      </c>
      <c r="BO49" s="65">
        <v>33613</v>
      </c>
      <c r="BP49" s="65">
        <v>33579</v>
      </c>
    </row>
    <row r="50" spans="2:68">
      <c r="B50" t="s">
        <v>79</v>
      </c>
      <c r="C50" s="2">
        <v>410.56192002077819</v>
      </c>
      <c r="D50" s="2">
        <v>591198490.22000003</v>
      </c>
      <c r="E50" s="2">
        <f t="shared" si="29"/>
        <v>410.56192002077819</v>
      </c>
      <c r="F50" s="2">
        <v>583167824.93260002</v>
      </c>
      <c r="G50" s="2">
        <f t="shared" si="30"/>
        <v>412.68074349797365</v>
      </c>
      <c r="H50" s="2">
        <v>577728423.85000002</v>
      </c>
      <c r="I50" s="2">
        <f t="shared" si="31"/>
        <v>413.9716058613833</v>
      </c>
      <c r="J50" s="2">
        <v>574339227.10000002</v>
      </c>
      <c r="K50" s="2">
        <f t="shared" si="32"/>
        <v>414.7359692987809</v>
      </c>
      <c r="L50" s="2">
        <v>572886189.53999996</v>
      </c>
      <c r="M50" s="2">
        <f t="shared" si="33"/>
        <v>417.77568612322671</v>
      </c>
      <c r="N50" s="2"/>
      <c r="O50" s="2">
        <v>286.78453494299231</v>
      </c>
      <c r="P50" s="2">
        <v>412962273.92000097</v>
      </c>
      <c r="Q50" s="2">
        <f t="shared" si="34"/>
        <v>286.78453494299271</v>
      </c>
      <c r="R50" s="2">
        <v>418340181.94739997</v>
      </c>
      <c r="S50" s="2">
        <f t="shared" si="35"/>
        <v>296.03988755909791</v>
      </c>
      <c r="T50" s="2">
        <v>421136405.95999998</v>
      </c>
      <c r="U50" s="2">
        <f t="shared" si="36"/>
        <v>301.76551311108324</v>
      </c>
      <c r="V50" s="2">
        <v>284921119.00999999</v>
      </c>
      <c r="W50" s="2">
        <f t="shared" si="37"/>
        <v>205.74432476598227</v>
      </c>
      <c r="X50" s="2">
        <v>267059960.85000101</v>
      </c>
      <c r="Y50" s="2">
        <f t="shared" si="38"/>
        <v>194.75274568887323</v>
      </c>
      <c r="Z50" s="2"/>
      <c r="AA50" s="2">
        <v>1171.1137540747266</v>
      </c>
      <c r="AB50" s="2">
        <v>1686373356.9100003</v>
      </c>
      <c r="AC50" s="2">
        <f t="shared" si="39"/>
        <v>1171.1137540747266</v>
      </c>
      <c r="AD50" s="2">
        <v>1594243501.02</v>
      </c>
      <c r="AE50" s="2">
        <f t="shared" si="40"/>
        <v>1128.1719690104385</v>
      </c>
      <c r="AF50" s="2">
        <v>1616808591.98</v>
      </c>
      <c r="AG50" s="2">
        <f t="shared" si="41"/>
        <v>1158.525046651022</v>
      </c>
      <c r="AH50" s="2">
        <v>1440004570.0499997</v>
      </c>
      <c r="AI50" s="2">
        <f t="shared" si="42"/>
        <v>1039.8413741821203</v>
      </c>
      <c r="AJ50" s="2">
        <v>1398086276.6500001</v>
      </c>
      <c r="AK50" s="2">
        <f t="shared" si="43"/>
        <v>1019.5505916383051</v>
      </c>
      <c r="AL50" s="2"/>
      <c r="AM50" s="2">
        <v>2414.0151110575607</v>
      </c>
      <c r="AN50" s="2">
        <v>-3476118995.5300002</v>
      </c>
      <c r="AO50" s="2">
        <f t="shared" si="44"/>
        <v>2414.0151110575607</v>
      </c>
      <c r="AP50" s="2">
        <v>-3942811473.6900001</v>
      </c>
      <c r="AQ50" s="2">
        <f t="shared" si="45"/>
        <v>2790.144279003709</v>
      </c>
      <c r="AR50" s="2">
        <v>-3233529507.9000001</v>
      </c>
      <c r="AS50" s="2">
        <f t="shared" si="46"/>
        <v>2316.9872689751537</v>
      </c>
      <c r="AT50" s="2">
        <v>-2980368376.02</v>
      </c>
      <c r="AU50" s="2">
        <f t="shared" si="47"/>
        <v>2152.1531335014888</v>
      </c>
      <c r="AV50" s="2">
        <v>-2961334335.4400001</v>
      </c>
      <c r="AW50" s="2">
        <f t="shared" si="48"/>
        <v>2159.5449609670404</v>
      </c>
      <c r="AX50" s="2"/>
      <c r="AY50" s="2">
        <v>6366.9430800139453</v>
      </c>
      <c r="AZ50" s="2">
        <v>9168232494.7000008</v>
      </c>
      <c r="BA50" s="2">
        <f t="shared" si="49"/>
        <v>6366.9430800139453</v>
      </c>
      <c r="BB50" s="2">
        <v>8752149944.5799999</v>
      </c>
      <c r="BC50" s="2">
        <f t="shared" si="50"/>
        <v>6193.4894071915996</v>
      </c>
      <c r="BD50" s="2">
        <v>8361248038.4400101</v>
      </c>
      <c r="BE50" s="2">
        <f t="shared" si="51"/>
        <v>5991.2566780287771</v>
      </c>
      <c r="BF50" s="2">
        <v>8099702893.1099997</v>
      </c>
      <c r="BG50" s="2">
        <f t="shared" si="52"/>
        <v>5848.8746230478664</v>
      </c>
      <c r="BH50" s="2">
        <v>7889806733.6199999</v>
      </c>
      <c r="BI50" s="2">
        <f t="shared" si="53"/>
        <v>5753.6199714718468</v>
      </c>
      <c r="BK50" t="s">
        <v>64</v>
      </c>
      <c r="BL50" s="65">
        <v>4364</v>
      </c>
      <c r="BM50" s="65">
        <v>4345</v>
      </c>
      <c r="BN50" s="65">
        <v>4325</v>
      </c>
      <c r="BO50" s="65">
        <v>4312</v>
      </c>
      <c r="BP50" s="65">
        <v>4300</v>
      </c>
    </row>
    <row r="51" spans="2:68">
      <c r="B51" t="s">
        <v>78</v>
      </c>
      <c r="C51" s="2">
        <v>240.64413095962524</v>
      </c>
      <c r="D51" s="2">
        <v>85023181.129999995</v>
      </c>
      <c r="E51" s="2">
        <f t="shared" si="29"/>
        <v>240.64413095962524</v>
      </c>
      <c r="F51" s="2">
        <v>83812356.659999996</v>
      </c>
      <c r="G51" s="2">
        <f t="shared" si="30"/>
        <v>241.98955573456678</v>
      </c>
      <c r="H51" s="2">
        <v>86536612.849999994</v>
      </c>
      <c r="I51" s="2">
        <f t="shared" si="31"/>
        <v>254.69099143246478</v>
      </c>
      <c r="J51" s="2">
        <v>87312263.729999989</v>
      </c>
      <c r="K51" s="2">
        <f t="shared" si="32"/>
        <v>260.38489720267205</v>
      </c>
      <c r="L51" s="2">
        <v>82668401.370000005</v>
      </c>
      <c r="M51" s="2">
        <f t="shared" si="33"/>
        <v>249.16857217347797</v>
      </c>
      <c r="N51" s="2"/>
      <c r="O51" s="2">
        <v>114.91655480237175</v>
      </c>
      <c r="P51" s="2">
        <v>40601742.560000002</v>
      </c>
      <c r="Q51" s="2">
        <f t="shared" si="34"/>
        <v>114.91655480237183</v>
      </c>
      <c r="R51" s="2">
        <v>34589258.409999803</v>
      </c>
      <c r="S51" s="2">
        <f t="shared" si="35"/>
        <v>99.868797506546329</v>
      </c>
      <c r="T51" s="2">
        <v>37700670.93</v>
      </c>
      <c r="U51" s="2">
        <f t="shared" si="36"/>
        <v>110.95906045542439</v>
      </c>
      <c r="V51" s="2">
        <v>37158791.359999903</v>
      </c>
      <c r="W51" s="2">
        <f t="shared" si="37"/>
        <v>110.81591124895593</v>
      </c>
      <c r="X51" s="2">
        <v>36459624.770000003</v>
      </c>
      <c r="Y51" s="2">
        <f t="shared" si="38"/>
        <v>109.89195987063601</v>
      </c>
      <c r="Z51" s="2"/>
      <c r="AA51" s="2">
        <v>547.25921956327909</v>
      </c>
      <c r="AB51" s="2">
        <v>193354891.15999997</v>
      </c>
      <c r="AC51" s="2">
        <f t="shared" si="39"/>
        <v>547.25921956327909</v>
      </c>
      <c r="AD51" s="2">
        <v>183816506</v>
      </c>
      <c r="AE51" s="2">
        <f t="shared" si="40"/>
        <v>530.72931482010813</v>
      </c>
      <c r="AF51" s="2">
        <v>187866380.09000003</v>
      </c>
      <c r="AG51" s="2">
        <f t="shared" si="41"/>
        <v>552.92058501166969</v>
      </c>
      <c r="AH51" s="2">
        <v>178315027.68000007</v>
      </c>
      <c r="AI51" s="2">
        <f t="shared" si="42"/>
        <v>531.77569986878223</v>
      </c>
      <c r="AJ51" s="2">
        <v>169220014.44999993</v>
      </c>
      <c r="AK51" s="2">
        <f t="shared" si="43"/>
        <v>510.04142677159638</v>
      </c>
      <c r="AL51" s="2"/>
      <c r="AM51" s="2">
        <v>2429.4911346532131</v>
      </c>
      <c r="AN51" s="2">
        <v>-858375660.24000001</v>
      </c>
      <c r="AO51" s="2">
        <f t="shared" si="44"/>
        <v>2429.4911346532131</v>
      </c>
      <c r="AP51" s="2">
        <v>-983892730.74000001</v>
      </c>
      <c r="AQ51" s="2">
        <f t="shared" si="45"/>
        <v>2840.7716271253976</v>
      </c>
      <c r="AR51" s="2">
        <v>-892224310.89999998</v>
      </c>
      <c r="AS51" s="2">
        <f t="shared" si="46"/>
        <v>2625.9578095246502</v>
      </c>
      <c r="AT51" s="2">
        <v>-852916533.50999999</v>
      </c>
      <c r="AU51" s="2">
        <f t="shared" si="47"/>
        <v>2543.5898052904686</v>
      </c>
      <c r="AV51" s="2">
        <v>-875802390.70000005</v>
      </c>
      <c r="AW51" s="2">
        <f t="shared" si="48"/>
        <v>2639.7320811870627</v>
      </c>
      <c r="AX51" s="2"/>
      <c r="AY51" s="2">
        <v>3456.9585506417784</v>
      </c>
      <c r="AZ51" s="2">
        <v>1221395310.3199999</v>
      </c>
      <c r="BA51" s="2">
        <f t="shared" si="49"/>
        <v>3456.9585506417784</v>
      </c>
      <c r="BB51" s="2">
        <v>1166642681.3</v>
      </c>
      <c r="BC51" s="2">
        <f t="shared" si="50"/>
        <v>3368.4215001140474</v>
      </c>
      <c r="BD51" s="2">
        <v>1099328861.71</v>
      </c>
      <c r="BE51" s="2">
        <f t="shared" si="51"/>
        <v>3235.4993854978798</v>
      </c>
      <c r="BF51" s="2">
        <v>1050270847.87</v>
      </c>
      <c r="BG51" s="2">
        <f t="shared" si="52"/>
        <v>3132.1449596504831</v>
      </c>
      <c r="BH51" s="2">
        <v>931586964.52999997</v>
      </c>
      <c r="BI51" s="2">
        <f t="shared" si="53"/>
        <v>2807.8708425538839</v>
      </c>
      <c r="BK51" t="s">
        <v>68</v>
      </c>
      <c r="BL51" s="65">
        <v>5954</v>
      </c>
      <c r="BM51" s="65">
        <v>5899</v>
      </c>
      <c r="BN51" s="65">
        <v>5910</v>
      </c>
      <c r="BO51" s="65">
        <v>5909</v>
      </c>
      <c r="BP51" s="65">
        <v>5893</v>
      </c>
    </row>
    <row r="52" spans="2:68">
      <c r="B52" t="s">
        <v>34</v>
      </c>
      <c r="C52" s="2">
        <v>334.74141653555301</v>
      </c>
      <c r="D52" s="2">
        <v>6595410.1300000008</v>
      </c>
      <c r="E52" s="2">
        <f t="shared" si="29"/>
        <v>334.74141653555301</v>
      </c>
      <c r="F52" s="2">
        <v>6405319.8399999999</v>
      </c>
      <c r="G52" s="2">
        <f t="shared" si="30"/>
        <v>332.20890202790309</v>
      </c>
      <c r="H52" s="2">
        <v>5818149.1400000006</v>
      </c>
      <c r="I52" s="2">
        <f t="shared" si="31"/>
        <v>312.26648454272225</v>
      </c>
      <c r="J52" s="2">
        <v>5879504.7400000002</v>
      </c>
      <c r="K52" s="2">
        <f t="shared" si="32"/>
        <v>323.70779827121072</v>
      </c>
      <c r="L52" s="2">
        <v>6091743.71</v>
      </c>
      <c r="M52" s="2">
        <f t="shared" si="33"/>
        <v>353.59552530763875</v>
      </c>
      <c r="N52" s="2"/>
      <c r="O52" s="2">
        <v>131.80452266152329</v>
      </c>
      <c r="P52" s="2">
        <v>2596944.5099999998</v>
      </c>
      <c r="Q52" s="2">
        <f t="shared" si="34"/>
        <v>131.80452266152361</v>
      </c>
      <c r="R52" s="2">
        <v>2615335.4500000002</v>
      </c>
      <c r="S52" s="2">
        <f t="shared" si="35"/>
        <v>135.6431435091541</v>
      </c>
      <c r="T52" s="2">
        <v>2640021.37</v>
      </c>
      <c r="U52" s="2">
        <f t="shared" si="36"/>
        <v>141.69286013310435</v>
      </c>
      <c r="V52" s="2">
        <v>2417536.9</v>
      </c>
      <c r="W52" s="2">
        <f t="shared" si="37"/>
        <v>133.1022903705335</v>
      </c>
      <c r="X52" s="2">
        <v>35301.230000006697</v>
      </c>
      <c r="Y52" s="2">
        <f t="shared" si="38"/>
        <v>2.0490614116558334</v>
      </c>
      <c r="Z52" s="2"/>
      <c r="AA52" s="2">
        <v>622.76202169517296</v>
      </c>
      <c r="AB52" s="2">
        <v>12270280.019999996</v>
      </c>
      <c r="AC52" s="2">
        <f t="shared" si="39"/>
        <v>622.76201695173302</v>
      </c>
      <c r="AD52" s="2">
        <v>11612614.420000002</v>
      </c>
      <c r="AE52" s="2">
        <f t="shared" si="40"/>
        <v>602.28278719983416</v>
      </c>
      <c r="AF52" s="2">
        <v>11244609.529999994</v>
      </c>
      <c r="AG52" s="2">
        <f t="shared" si="41"/>
        <v>603.51060165306967</v>
      </c>
      <c r="AH52" s="2">
        <v>10821863.5</v>
      </c>
      <c r="AI52" s="2">
        <f t="shared" si="42"/>
        <v>595.81916533612286</v>
      </c>
      <c r="AJ52" s="2">
        <v>9274988.1599999964</v>
      </c>
      <c r="AK52" s="2">
        <f t="shared" si="43"/>
        <v>538.36708613884355</v>
      </c>
      <c r="AL52" s="2"/>
      <c r="AM52" s="2">
        <v>1772.0741567274019</v>
      </c>
      <c r="AN52" s="2">
        <v>-34915177.109999999</v>
      </c>
      <c r="AO52" s="2">
        <f t="shared" si="44"/>
        <v>1772.0741567274019</v>
      </c>
      <c r="AP52" s="2">
        <v>-40269560.82</v>
      </c>
      <c r="AQ52" s="2">
        <f t="shared" si="45"/>
        <v>2088.5618391162284</v>
      </c>
      <c r="AR52" s="2">
        <v>-31538080.600000001</v>
      </c>
      <c r="AS52" s="2">
        <f t="shared" si="46"/>
        <v>1692.6835873765565</v>
      </c>
      <c r="AT52" s="2">
        <v>-29906726.899999999</v>
      </c>
      <c r="AU52" s="2">
        <f t="shared" si="47"/>
        <v>1646.5741837802125</v>
      </c>
      <c r="AV52" s="2">
        <v>-30238176.079999998</v>
      </c>
      <c r="AW52" s="2">
        <f t="shared" si="48"/>
        <v>1755.1762293940096</v>
      </c>
      <c r="AX52" s="2"/>
      <c r="AY52" s="2">
        <v>5078.0297914023249</v>
      </c>
      <c r="AZ52" s="2">
        <v>100052420.98</v>
      </c>
      <c r="BA52" s="2">
        <f t="shared" si="49"/>
        <v>5078.0297914023249</v>
      </c>
      <c r="BB52" s="2">
        <v>60342664.560000002</v>
      </c>
      <c r="BC52" s="2">
        <f t="shared" si="50"/>
        <v>3129.6439271822001</v>
      </c>
      <c r="BD52" s="2">
        <v>56644226.869999997</v>
      </c>
      <c r="BE52" s="2">
        <f t="shared" si="51"/>
        <v>3040.1581617647057</v>
      </c>
      <c r="BF52" s="2">
        <v>70216644.260000005</v>
      </c>
      <c r="BG52" s="2">
        <f t="shared" si="52"/>
        <v>3865.9166580410729</v>
      </c>
      <c r="BH52" s="2">
        <v>54004114.876999997</v>
      </c>
      <c r="BI52" s="2">
        <f t="shared" si="53"/>
        <v>3134.6711676921291</v>
      </c>
      <c r="BK52" t="s">
        <v>76</v>
      </c>
      <c r="BL52" s="65">
        <v>2904</v>
      </c>
      <c r="BM52" s="65">
        <v>2841</v>
      </c>
      <c r="BN52" s="65">
        <v>2848</v>
      </c>
      <c r="BO52" s="65">
        <v>2839</v>
      </c>
      <c r="BP52" s="65">
        <v>2842</v>
      </c>
    </row>
    <row r="53" spans="2:68">
      <c r="B53" t="s">
        <v>11</v>
      </c>
      <c r="C53" s="2">
        <v>250.76870579409874</v>
      </c>
      <c r="D53" s="2">
        <v>7020019.1500000004</v>
      </c>
      <c r="E53" s="2">
        <f t="shared" si="29"/>
        <v>250.76870579409874</v>
      </c>
      <c r="F53" s="2">
        <v>7364433.790000001</v>
      </c>
      <c r="G53" s="2">
        <f t="shared" si="30"/>
        <v>265.69138429901153</v>
      </c>
      <c r="H53" s="2">
        <v>7211660.6600000001</v>
      </c>
      <c r="I53" s="2">
        <f t="shared" si="31"/>
        <v>259.61770681834548</v>
      </c>
      <c r="J53" s="2">
        <v>7644490</v>
      </c>
      <c r="K53" s="2">
        <f t="shared" si="32"/>
        <v>276.39344855014826</v>
      </c>
      <c r="L53" s="2">
        <v>7124948</v>
      </c>
      <c r="M53" s="2">
        <f t="shared" si="33"/>
        <v>258.31875861068812</v>
      </c>
      <c r="N53" s="2"/>
      <c r="O53" s="2">
        <v>79.967598449667506</v>
      </c>
      <c r="P53" s="2">
        <v>2238612.9509999901</v>
      </c>
      <c r="Q53" s="2">
        <f t="shared" si="34"/>
        <v>79.967598449667435</v>
      </c>
      <c r="R53" s="2">
        <v>1897204.7209999801</v>
      </c>
      <c r="S53" s="2">
        <f t="shared" si="35"/>
        <v>68.446667183778771</v>
      </c>
      <c r="T53" s="2">
        <v>2459092.86</v>
      </c>
      <c r="U53" s="2">
        <f t="shared" si="36"/>
        <v>88.526634746922014</v>
      </c>
      <c r="V53" s="2">
        <v>1654838</v>
      </c>
      <c r="W53" s="2">
        <f t="shared" si="37"/>
        <v>59.832164292428956</v>
      </c>
      <c r="X53" s="2">
        <v>1225448</v>
      </c>
      <c r="Y53" s="2">
        <f t="shared" si="38"/>
        <v>44.429265462983103</v>
      </c>
      <c r="Z53" s="2"/>
      <c r="AA53" s="2">
        <v>454.78708083875091</v>
      </c>
      <c r="AB53" s="2">
        <v>12731309.540999994</v>
      </c>
      <c r="AC53" s="2">
        <f t="shared" si="39"/>
        <v>454.78708083875091</v>
      </c>
      <c r="AD53" s="2">
        <v>12460796.150999993</v>
      </c>
      <c r="AE53" s="2">
        <f t="shared" si="40"/>
        <v>449.55610617649154</v>
      </c>
      <c r="AF53" s="2">
        <v>12464880.280000001</v>
      </c>
      <c r="AG53" s="2">
        <f t="shared" si="41"/>
        <v>448.73210022319824</v>
      </c>
      <c r="AH53" s="2">
        <v>12203099</v>
      </c>
      <c r="AI53" s="2">
        <f t="shared" si="42"/>
        <v>441.21407910911853</v>
      </c>
      <c r="AJ53" s="2">
        <v>11612597</v>
      </c>
      <c r="AK53" s="2">
        <f t="shared" si="43"/>
        <v>421.02084692915668</v>
      </c>
      <c r="AL53" s="2"/>
      <c r="AM53" s="2">
        <v>2667.9752004000861</v>
      </c>
      <c r="AN53" s="2">
        <v>-74687297.760000005</v>
      </c>
      <c r="AO53" s="2">
        <f t="shared" si="44"/>
        <v>2667.9752004000861</v>
      </c>
      <c r="AP53" s="2">
        <v>-85678881.700000003</v>
      </c>
      <c r="AQ53" s="2">
        <f t="shared" si="45"/>
        <v>3091.0917706905261</v>
      </c>
      <c r="AR53" s="2">
        <v>-79877573.060000002</v>
      </c>
      <c r="AS53" s="2">
        <f t="shared" si="46"/>
        <v>2875.5696256029951</v>
      </c>
      <c r="AT53" s="2">
        <v>-75312605</v>
      </c>
      <c r="AU53" s="2">
        <f t="shared" si="47"/>
        <v>2722.9953358883504</v>
      </c>
      <c r="AV53" s="2">
        <v>-78029482</v>
      </c>
      <c r="AW53" s="2">
        <f t="shared" si="48"/>
        <v>2829.0001450221157</v>
      </c>
      <c r="AX53" s="2"/>
      <c r="AY53" s="2">
        <v>2281.9001475316136</v>
      </c>
      <c r="AZ53" s="2">
        <v>63879512.729999997</v>
      </c>
      <c r="BA53" s="2">
        <f t="shared" si="49"/>
        <v>2281.9001475316136</v>
      </c>
      <c r="BB53" s="2">
        <v>61764835.020000003</v>
      </c>
      <c r="BC53" s="2">
        <f t="shared" si="50"/>
        <v>2228.3294256439858</v>
      </c>
      <c r="BD53" s="2">
        <v>60060398.329999998</v>
      </c>
      <c r="BE53" s="2">
        <f t="shared" si="51"/>
        <v>2162.157042623659</v>
      </c>
      <c r="BF53" s="2">
        <v>57516438</v>
      </c>
      <c r="BG53" s="2">
        <f t="shared" si="52"/>
        <v>2079.5588256562296</v>
      </c>
      <c r="BH53" s="2">
        <v>54342863</v>
      </c>
      <c r="BI53" s="2">
        <f t="shared" si="53"/>
        <v>1970.2292437096658</v>
      </c>
      <c r="BK53" t="s">
        <v>33</v>
      </c>
      <c r="BL53" s="65">
        <v>56945</v>
      </c>
      <c r="BM53" s="65">
        <v>56887</v>
      </c>
      <c r="BN53" s="65">
        <v>56700</v>
      </c>
      <c r="BO53" s="65">
        <v>56515</v>
      </c>
      <c r="BP53" s="65">
        <v>56425</v>
      </c>
    </row>
    <row r="54" spans="2:68">
      <c r="B54" t="s">
        <v>32</v>
      </c>
      <c r="C54" s="2">
        <v>228.65384866021009</v>
      </c>
      <c r="D54" s="2">
        <v>22877503.52</v>
      </c>
      <c r="E54" s="2">
        <f t="shared" si="29"/>
        <v>228.65384866021009</v>
      </c>
      <c r="F54" s="2">
        <v>21729575.030000001</v>
      </c>
      <c r="G54" s="2">
        <f t="shared" si="30"/>
        <v>219.43302799264842</v>
      </c>
      <c r="H54" s="2">
        <v>19756411.869999997</v>
      </c>
      <c r="I54" s="2">
        <f t="shared" si="31"/>
        <v>202.22541450432465</v>
      </c>
      <c r="J54" s="2">
        <v>19826622.129999999</v>
      </c>
      <c r="K54" s="2">
        <f t="shared" si="32"/>
        <v>204.76336280169787</v>
      </c>
      <c r="L54" s="2">
        <v>18330758.969999999</v>
      </c>
      <c r="M54" s="2">
        <f t="shared" si="33"/>
        <v>191.42996303142328</v>
      </c>
      <c r="N54" s="2"/>
      <c r="O54" s="2">
        <v>114.18554246249492</v>
      </c>
      <c r="P54" s="2">
        <v>11424606.08</v>
      </c>
      <c r="Q54" s="2">
        <f t="shared" si="34"/>
        <v>114.18554246249488</v>
      </c>
      <c r="R54" s="2">
        <v>10963790.58</v>
      </c>
      <c r="S54" s="2">
        <f t="shared" si="35"/>
        <v>110.71628239048331</v>
      </c>
      <c r="T54" s="2">
        <v>10797386.460000001</v>
      </c>
      <c r="U54" s="2">
        <f t="shared" si="36"/>
        <v>110.52138246583756</v>
      </c>
      <c r="V54" s="2">
        <v>11084896.18</v>
      </c>
      <c r="W54" s="2">
        <f t="shared" si="37"/>
        <v>114.48145847749078</v>
      </c>
      <c r="X54" s="2">
        <v>10210084.289999999</v>
      </c>
      <c r="Y54" s="2">
        <f t="shared" si="38"/>
        <v>106.62493906450702</v>
      </c>
      <c r="Z54" s="2"/>
      <c r="AA54" s="2">
        <v>444.05400537715019</v>
      </c>
      <c r="AB54" s="2">
        <v>44428935.400000006</v>
      </c>
      <c r="AC54" s="2">
        <f t="shared" si="39"/>
        <v>444.05400537715019</v>
      </c>
      <c r="AD54" s="2">
        <v>42981757.720000029</v>
      </c>
      <c r="AE54" s="2">
        <f t="shared" si="40"/>
        <v>434.04517722618328</v>
      </c>
      <c r="AF54" s="2">
        <v>41972678.890000015</v>
      </c>
      <c r="AG54" s="2">
        <f t="shared" si="41"/>
        <v>429.6297547469166</v>
      </c>
      <c r="AH54" s="2">
        <v>41711864.030000001</v>
      </c>
      <c r="AI54" s="2">
        <f t="shared" si="42"/>
        <v>430.78752858190381</v>
      </c>
      <c r="AJ54" s="2">
        <v>40176585.340000004</v>
      </c>
      <c r="AK54" s="2">
        <f t="shared" si="43"/>
        <v>419.56812911849789</v>
      </c>
      <c r="AL54" s="2"/>
      <c r="AM54" s="2">
        <v>2046.1340510529419</v>
      </c>
      <c r="AN54" s="2">
        <v>-204721850.21000001</v>
      </c>
      <c r="AO54" s="2">
        <f t="shared" si="44"/>
        <v>2046.1340510529419</v>
      </c>
      <c r="AP54" s="2">
        <v>-238247274.38999999</v>
      </c>
      <c r="AQ54" s="2">
        <f t="shared" si="45"/>
        <v>2405.9062709793388</v>
      </c>
      <c r="AR54" s="2">
        <v>-203127919.52000001</v>
      </c>
      <c r="AS54" s="2">
        <f t="shared" si="46"/>
        <v>2079.2048673934182</v>
      </c>
      <c r="AT54" s="2">
        <v>-193636292.28999999</v>
      </c>
      <c r="AU54" s="2">
        <f t="shared" si="47"/>
        <v>1999.8171201214536</v>
      </c>
      <c r="AV54" s="2">
        <v>-201467225.36000001</v>
      </c>
      <c r="AW54" s="2">
        <f t="shared" si="48"/>
        <v>2103.9425353760039</v>
      </c>
      <c r="AX54" s="2"/>
      <c r="AY54" s="2">
        <v>2904.7449909547936</v>
      </c>
      <c r="AZ54" s="2">
        <v>290628450.57999998</v>
      </c>
      <c r="BA54" s="2">
        <f t="shared" si="49"/>
        <v>2904.7449909547936</v>
      </c>
      <c r="BB54" s="2">
        <v>275659574.56999999</v>
      </c>
      <c r="BC54" s="2">
        <f t="shared" si="50"/>
        <v>2783.7090720618826</v>
      </c>
      <c r="BD54" s="2">
        <v>260492710.81999999</v>
      </c>
      <c r="BE54" s="2">
        <f t="shared" si="51"/>
        <v>2666.3873363017556</v>
      </c>
      <c r="BF54" s="2">
        <v>245945388.47</v>
      </c>
      <c r="BG54" s="2">
        <f t="shared" si="52"/>
        <v>2540.0496604252944</v>
      </c>
      <c r="BH54" s="2">
        <v>235105231.72</v>
      </c>
      <c r="BI54" s="2">
        <f t="shared" si="53"/>
        <v>2455.227625343317</v>
      </c>
      <c r="BK54" t="s">
        <v>70</v>
      </c>
      <c r="BL54" s="65">
        <v>7934</v>
      </c>
      <c r="BM54" s="65">
        <v>7719</v>
      </c>
      <c r="BN54" s="65">
        <v>7129</v>
      </c>
      <c r="BO54" s="65">
        <v>7123</v>
      </c>
      <c r="BP54" s="65">
        <v>7201</v>
      </c>
    </row>
    <row r="55" spans="2:68">
      <c r="B55" t="s">
        <v>71</v>
      </c>
      <c r="C55" s="2">
        <v>254.36883785793978</v>
      </c>
      <c r="D55" s="2">
        <v>2735991.22</v>
      </c>
      <c r="E55" s="2">
        <f t="shared" ref="E55:E79" si="54">D55/VLOOKUP(B55,BK:BL,2,FALSE)</f>
        <v>254.36883785793978</v>
      </c>
      <c r="F55" s="2">
        <v>2747842.71</v>
      </c>
      <c r="G55" s="2">
        <f t="shared" ref="G55:G79" si="55">F55/VLOOKUP($B55,$BK:$BP,3,FALSE)</f>
        <v>258.28016824889556</v>
      </c>
      <c r="H55" s="2">
        <v>2681758.0100000002</v>
      </c>
      <c r="I55" s="2">
        <f t="shared" ref="I55:I79" si="56">H55/VLOOKUP($B55,$BK:$BP,4,FALSE)</f>
        <v>254.29148587142046</v>
      </c>
      <c r="J55" s="2">
        <v>2669244.84</v>
      </c>
      <c r="K55" s="2">
        <f t="shared" ref="K55:K79" si="57">J55/VLOOKUP($B55,$BK:$BP,5,FALSE)</f>
        <v>255.43012822966506</v>
      </c>
      <c r="L55" s="2">
        <v>2449665.5099999998</v>
      </c>
      <c r="M55" s="2">
        <f t="shared" ref="M55:M79" si="58">L55/VLOOKUP($B55,$BK:$BP,6,FALSE)</f>
        <v>236.70552807034494</v>
      </c>
      <c r="N55" s="2"/>
      <c r="O55" s="2">
        <v>24.222212718482545</v>
      </c>
      <c r="P55" s="2">
        <v>260534.11999999799</v>
      </c>
      <c r="Q55" s="2">
        <f t="shared" ref="Q55:Q79" si="59">P55/VLOOKUP($B55,$BK:$BP,2,FALSE)</f>
        <v>24.22221271848252</v>
      </c>
      <c r="R55" s="2">
        <v>143263.479999998</v>
      </c>
      <c r="S55" s="2">
        <f t="shared" ref="S55:S79" si="60">R55/VLOOKUP($B55,$BK:$BP,3,FALSE)</f>
        <v>13.465878372027259</v>
      </c>
      <c r="T55" s="2">
        <v>269142.15999999898</v>
      </c>
      <c r="U55" s="2">
        <f t="shared" ref="U55:U79" si="61">T55/VLOOKUP($B55,$BK:$BP,4,FALSE)</f>
        <v>25.520781338896168</v>
      </c>
      <c r="V55" s="2">
        <v>443733.40000000101</v>
      </c>
      <c r="W55" s="2">
        <f t="shared" ref="W55:W79" si="62">V55/VLOOKUP($B55,$BK:$BP,5,FALSE)</f>
        <v>42.462526315789567</v>
      </c>
      <c r="X55" s="2">
        <v>297710.94999999797</v>
      </c>
      <c r="Y55" s="2">
        <f t="shared" ref="Y55:Y79" si="63">X55/VLOOKUP($B55,$BK:$BP,6,FALSE)</f>
        <v>28.767122427287465</v>
      </c>
      <c r="Z55" s="2"/>
      <c r="AA55" s="2">
        <v>424.07171160282616</v>
      </c>
      <c r="AB55" s="2">
        <v>4561315.3299999982</v>
      </c>
      <c r="AC55" s="2">
        <f t="shared" ref="AC55:AC79" si="64">AB55/VLOOKUP($B55,$BK:$BP,2,FALSE)</f>
        <v>424.07171160282616</v>
      </c>
      <c r="AD55" s="2">
        <v>4412909.7799999975</v>
      </c>
      <c r="AE55" s="2">
        <f t="shared" ref="AE55:AE79" si="65">AD55/VLOOKUP($B55,$BK:$BP,3,FALSE)</f>
        <v>414.78614343453307</v>
      </c>
      <c r="AF55" s="2">
        <v>4367080.5199999996</v>
      </c>
      <c r="AG55" s="2">
        <f t="shared" ref="AG55:AG79" si="66">AF55/VLOOKUP($B55,$BK:$BP,4,FALSE)</f>
        <v>414.09828560591689</v>
      </c>
      <c r="AH55" s="2">
        <v>4391539.8900000006</v>
      </c>
      <c r="AI55" s="2">
        <f t="shared" ref="AI55:AI79" si="67">AH55/VLOOKUP($B55,$BK:$BP,5,FALSE)</f>
        <v>420.24305167464121</v>
      </c>
      <c r="AJ55" s="2">
        <v>4212810.7600000016</v>
      </c>
      <c r="AK55" s="2">
        <f t="shared" ref="AK55:AK79" si="68">AJ55/VLOOKUP($B55,$BK:$BP,6,FALSE)</f>
        <v>407.07418687795939</v>
      </c>
      <c r="AL55" s="2"/>
      <c r="AM55" s="2">
        <v>2625.5034892153217</v>
      </c>
      <c r="AN55" s="2">
        <v>-28239915.530000001</v>
      </c>
      <c r="AO55" s="2">
        <f t="shared" ref="AO55:AO79" si="69">-AN55/VLOOKUP($B55,$BK:$BP,2,FALSE)</f>
        <v>2625.5034892153217</v>
      </c>
      <c r="AP55" s="2">
        <v>-33152355.16</v>
      </c>
      <c r="AQ55" s="2">
        <f t="shared" ref="AQ55:AQ79" si="70">-AP55/VLOOKUP($B55,$BK:$BP,3,FALSE)</f>
        <v>3116.1157214023874</v>
      </c>
      <c r="AR55" s="2">
        <v>-29531633.940000001</v>
      </c>
      <c r="AS55" s="2">
        <f t="shared" ref="AS55:AS79" si="71">-AR55/VLOOKUP($B55,$BK:$BP,4,FALSE)</f>
        <v>2800.2687217902521</v>
      </c>
      <c r="AT55" s="2">
        <v>-25882434.68</v>
      </c>
      <c r="AU55" s="2">
        <f t="shared" ref="AU55:AU79" si="72">-AT55/VLOOKUP($B55,$BK:$BP,5,FALSE)</f>
        <v>2476.7880076555025</v>
      </c>
      <c r="AV55" s="2">
        <v>-29030375.629999999</v>
      </c>
      <c r="AW55" s="2">
        <f t="shared" ref="AW55:AW79" si="73">-AV55/VLOOKUP($B55,$BK:$BP,6,FALSE)</f>
        <v>2805.1382384771473</v>
      </c>
      <c r="AX55" s="2"/>
      <c r="AY55" s="2">
        <v>1998.4935821866864</v>
      </c>
      <c r="AZ55" s="2">
        <v>21495796.969999999</v>
      </c>
      <c r="BA55" s="2">
        <f t="shared" ref="BA55:BA79" si="74">AZ55/VLOOKUP($B55,$BK:$BP,2,FALSE)</f>
        <v>1998.4935821866864</v>
      </c>
      <c r="BB55" s="2">
        <v>20419265.329999998</v>
      </c>
      <c r="BC55" s="2">
        <f t="shared" ref="BC55:BC79" si="75">BB55/VLOOKUP($B55,$BK:$BP,3,FALSE)</f>
        <v>1919.2842682582948</v>
      </c>
      <c r="BD55" s="2">
        <v>19339656.719999999</v>
      </c>
      <c r="BE55" s="2">
        <f t="shared" ref="BE55:BE79" si="76">BD55/VLOOKUP($B55,$BK:$BP,4,FALSE)</f>
        <v>1833.8381111321828</v>
      </c>
      <c r="BF55" s="2">
        <v>18936249.859999999</v>
      </c>
      <c r="BG55" s="2">
        <f t="shared" ref="BG55:BG79" si="77">BF55/VLOOKUP($B55,$BK:$BP,5,FALSE)</f>
        <v>1812.0813263157895</v>
      </c>
      <c r="BH55" s="2">
        <v>18995043.850000001</v>
      </c>
      <c r="BI55" s="2">
        <f t="shared" ref="BI55:BI79" si="78">BH55/VLOOKUP($B55,$BK:$BP,6,FALSE)</f>
        <v>1835.4472750990435</v>
      </c>
      <c r="BK55" t="s">
        <v>77</v>
      </c>
      <c r="BL55" s="65">
        <v>785667</v>
      </c>
      <c r="BM55" s="65">
        <v>779176</v>
      </c>
      <c r="BN55" s="65">
        <v>777904</v>
      </c>
      <c r="BO55" s="65">
        <v>772624</v>
      </c>
      <c r="BP55" s="65">
        <v>767946</v>
      </c>
    </row>
    <row r="56" spans="2:68">
      <c r="B56" t="s">
        <v>5</v>
      </c>
      <c r="C56" s="2">
        <v>345.40780394922427</v>
      </c>
      <c r="D56" s="2">
        <v>4897882.66</v>
      </c>
      <c r="E56" s="2">
        <f t="shared" si="54"/>
        <v>345.40780394922427</v>
      </c>
      <c r="F56" s="2">
        <v>5428890.8599999994</v>
      </c>
      <c r="G56" s="2">
        <f t="shared" si="55"/>
        <v>389.55875861079215</v>
      </c>
      <c r="H56" s="2">
        <v>4834862.32</v>
      </c>
      <c r="I56" s="2">
        <f t="shared" si="56"/>
        <v>351.31974422322338</v>
      </c>
      <c r="J56" s="2">
        <v>5038970.97</v>
      </c>
      <c r="K56" s="2">
        <f t="shared" si="57"/>
        <v>369.31771987686892</v>
      </c>
      <c r="L56" s="2">
        <v>4711383.8600000003</v>
      </c>
      <c r="M56" s="2">
        <f t="shared" si="58"/>
        <v>349.22421317915649</v>
      </c>
      <c r="N56" s="2"/>
      <c r="O56" s="2">
        <v>95.462729196050773</v>
      </c>
      <c r="P56" s="2">
        <v>1353661.5</v>
      </c>
      <c r="Q56" s="2">
        <f t="shared" si="59"/>
        <v>95.462729196050773</v>
      </c>
      <c r="R56" s="2">
        <v>757011.37999999197</v>
      </c>
      <c r="S56" s="2">
        <f t="shared" si="60"/>
        <v>54.320564006888056</v>
      </c>
      <c r="T56" s="2">
        <v>1349575.17</v>
      </c>
      <c r="U56" s="2">
        <f t="shared" si="61"/>
        <v>98.065337160296465</v>
      </c>
      <c r="V56" s="2">
        <v>1893421.24999999</v>
      </c>
      <c r="W56" s="2">
        <f t="shared" si="62"/>
        <v>138.77317868660143</v>
      </c>
      <c r="X56" s="2">
        <v>1715643.59</v>
      </c>
      <c r="Y56" s="2">
        <f t="shared" si="63"/>
        <v>127.16949003039063</v>
      </c>
      <c r="Z56" s="2"/>
      <c r="AA56" s="2">
        <v>565.26848448519036</v>
      </c>
      <c r="AB56" s="2">
        <v>8015507.1099999994</v>
      </c>
      <c r="AC56" s="2">
        <f t="shared" si="64"/>
        <v>565.26848448519036</v>
      </c>
      <c r="AD56" s="2">
        <v>7643376.9699999988</v>
      </c>
      <c r="AE56" s="2">
        <f t="shared" si="65"/>
        <v>548.46275617106767</v>
      </c>
      <c r="AF56" s="2">
        <v>7979741.5399999991</v>
      </c>
      <c r="AG56" s="2">
        <f t="shared" si="66"/>
        <v>579.83879813980525</v>
      </c>
      <c r="AH56" s="2">
        <v>8482351.5300000012</v>
      </c>
      <c r="AI56" s="2">
        <f t="shared" si="67"/>
        <v>621.69096525945474</v>
      </c>
      <c r="AJ56" s="2">
        <v>8141005.5700000003</v>
      </c>
      <c r="AK56" s="2">
        <f t="shared" si="68"/>
        <v>603.43974279149063</v>
      </c>
      <c r="AL56" s="2"/>
      <c r="AM56" s="2">
        <v>2530.2810359661498</v>
      </c>
      <c r="AN56" s="2">
        <v>-35879385.090000004</v>
      </c>
      <c r="AO56" s="2">
        <f t="shared" si="69"/>
        <v>2530.2810359661498</v>
      </c>
      <c r="AP56" s="2">
        <v>-40621419.490000002</v>
      </c>
      <c r="AQ56" s="2">
        <f t="shared" si="70"/>
        <v>2914.8550150688866</v>
      </c>
      <c r="AR56" s="2">
        <v>-36690850.640000001</v>
      </c>
      <c r="AS56" s="2">
        <f t="shared" si="71"/>
        <v>2666.0987240226714</v>
      </c>
      <c r="AT56" s="2">
        <v>-33885971.130000003</v>
      </c>
      <c r="AU56" s="2">
        <f t="shared" si="72"/>
        <v>2483.5804111697453</v>
      </c>
      <c r="AV56" s="2">
        <v>-34889267.770000003</v>
      </c>
      <c r="AW56" s="2">
        <f t="shared" si="73"/>
        <v>2586.1142813727674</v>
      </c>
      <c r="AX56" s="2"/>
      <c r="AY56" s="2">
        <v>2766.9007778561354</v>
      </c>
      <c r="AZ56" s="2">
        <v>39234653.030000001</v>
      </c>
      <c r="BA56" s="2">
        <f t="shared" si="74"/>
        <v>2766.9007778561354</v>
      </c>
      <c r="BB56" s="2">
        <v>36507043.560000002</v>
      </c>
      <c r="BC56" s="2">
        <f t="shared" si="75"/>
        <v>2619.6213805970151</v>
      </c>
      <c r="BD56" s="2">
        <v>35869932.369999997</v>
      </c>
      <c r="BE56" s="2">
        <f t="shared" si="76"/>
        <v>2606.4476362447317</v>
      </c>
      <c r="BF56" s="2">
        <v>34009533.93</v>
      </c>
      <c r="BG56" s="2">
        <f t="shared" si="77"/>
        <v>2492.6366116974496</v>
      </c>
      <c r="BH56" s="2">
        <v>33250700.809999999</v>
      </c>
      <c r="BI56" s="2">
        <f t="shared" si="78"/>
        <v>2464.6579801349048</v>
      </c>
      <c r="BK56" t="s">
        <v>47</v>
      </c>
      <c r="BL56" s="65">
        <v>14488</v>
      </c>
      <c r="BM56" s="65">
        <v>14238</v>
      </c>
      <c r="BN56" s="65">
        <v>14003</v>
      </c>
      <c r="BO56" s="65">
        <v>13789</v>
      </c>
      <c r="BP56" s="65">
        <v>13592</v>
      </c>
    </row>
    <row r="57" spans="2:68">
      <c r="B57" t="s">
        <v>16</v>
      </c>
      <c r="C57" s="2">
        <v>267.23816160791534</v>
      </c>
      <c r="D57" s="2">
        <v>43863937.370000005</v>
      </c>
      <c r="E57" s="2">
        <f t="shared" si="54"/>
        <v>267.23816160791534</v>
      </c>
      <c r="F57" s="2">
        <v>40629316.579999998</v>
      </c>
      <c r="G57" s="2">
        <f t="shared" si="55"/>
        <v>250.58169840878253</v>
      </c>
      <c r="H57" s="2">
        <v>40148929.469999999</v>
      </c>
      <c r="I57" s="2">
        <f t="shared" si="56"/>
        <v>249.99644746509918</v>
      </c>
      <c r="J57" s="2">
        <v>39443233.050000004</v>
      </c>
      <c r="K57" s="2">
        <f t="shared" si="57"/>
        <v>248.00981551694869</v>
      </c>
      <c r="L57" s="2">
        <v>37759044.269999996</v>
      </c>
      <c r="M57" s="2">
        <f t="shared" si="58"/>
        <v>240.21581971906249</v>
      </c>
      <c r="N57" s="2"/>
      <c r="O57" s="2">
        <v>127.80681786058054</v>
      </c>
      <c r="P57" s="2">
        <v>20977955.469999999</v>
      </c>
      <c r="Q57" s="2">
        <f t="shared" si="59"/>
        <v>127.80681786058072</v>
      </c>
      <c r="R57" s="2">
        <v>7316775.3300000001</v>
      </c>
      <c r="S57" s="2">
        <f t="shared" si="60"/>
        <v>45.126281793511779</v>
      </c>
      <c r="T57" s="2">
        <v>11969148.890000099</v>
      </c>
      <c r="U57" s="2">
        <f t="shared" si="61"/>
        <v>74.528629808591006</v>
      </c>
      <c r="V57" s="2">
        <v>12946767.8899999</v>
      </c>
      <c r="W57" s="2">
        <f t="shared" si="62"/>
        <v>81.406245574984126</v>
      </c>
      <c r="X57" s="2">
        <v>14635743.3400001</v>
      </c>
      <c r="Y57" s="2">
        <f t="shared" si="63"/>
        <v>93.109800620913177</v>
      </c>
      <c r="Z57" s="2"/>
      <c r="AA57" s="2">
        <v>439.93131907297499</v>
      </c>
      <c r="AB57" s="2">
        <v>72209446.849999964</v>
      </c>
      <c r="AC57" s="2">
        <f t="shared" si="64"/>
        <v>439.93131907297499</v>
      </c>
      <c r="AD57" s="2">
        <v>70124259.24000001</v>
      </c>
      <c r="AE57" s="2">
        <f t="shared" si="65"/>
        <v>432.49203922536088</v>
      </c>
      <c r="AF57" s="2">
        <v>67574404.24000001</v>
      </c>
      <c r="AG57" s="2">
        <f t="shared" si="66"/>
        <v>420.76740831143604</v>
      </c>
      <c r="AH57" s="2">
        <v>69084973.870000005</v>
      </c>
      <c r="AI57" s="2">
        <f t="shared" si="67"/>
        <v>434.39014248077518</v>
      </c>
      <c r="AJ57" s="2">
        <v>66517461.219999969</v>
      </c>
      <c r="AK57" s="2">
        <f t="shared" si="68"/>
        <v>423.17136944295981</v>
      </c>
      <c r="AL57" s="2"/>
      <c r="AM57" s="2">
        <v>2347.561291108701</v>
      </c>
      <c r="AN57" s="2">
        <v>-385324015.19999999</v>
      </c>
      <c r="AO57" s="2">
        <f t="shared" si="69"/>
        <v>2347.561291108701</v>
      </c>
      <c r="AP57" s="2">
        <v>-433635407.61000001</v>
      </c>
      <c r="AQ57" s="2">
        <f t="shared" si="70"/>
        <v>2674.4505218329841</v>
      </c>
      <c r="AR57" s="2">
        <v>-368248824.95999998</v>
      </c>
      <c r="AS57" s="2">
        <f t="shared" si="71"/>
        <v>2292.9851240986809</v>
      </c>
      <c r="AT57" s="2">
        <v>-356920865.70999998</v>
      </c>
      <c r="AU57" s="2">
        <f t="shared" si="72"/>
        <v>2244.234846232685</v>
      </c>
      <c r="AV57" s="2">
        <v>-373466344.94999999</v>
      </c>
      <c r="AW57" s="2">
        <f t="shared" si="73"/>
        <v>2375.9214758760208</v>
      </c>
      <c r="AX57" s="2"/>
      <c r="AY57" s="2">
        <v>2360.4108654303086</v>
      </c>
      <c r="AZ57" s="2">
        <v>387433118.63</v>
      </c>
      <c r="BA57" s="2">
        <f t="shared" si="74"/>
        <v>2360.4108654303086</v>
      </c>
      <c r="BB57" s="2">
        <v>370289579.57999998</v>
      </c>
      <c r="BC57" s="2">
        <f t="shared" si="75"/>
        <v>2283.7645218946586</v>
      </c>
      <c r="BD57" s="2">
        <v>346652504.08999997</v>
      </c>
      <c r="BE57" s="2">
        <f t="shared" si="76"/>
        <v>2158.5107167586143</v>
      </c>
      <c r="BF57" s="2">
        <v>320568057.38</v>
      </c>
      <c r="BG57" s="2">
        <f t="shared" si="77"/>
        <v>2015.6568978678185</v>
      </c>
      <c r="BH57" s="2">
        <v>306719492.56999999</v>
      </c>
      <c r="BI57" s="2">
        <f t="shared" si="78"/>
        <v>1951.2907637351452</v>
      </c>
      <c r="BK57" t="s">
        <v>51</v>
      </c>
      <c r="BL57" s="65">
        <v>58746</v>
      </c>
      <c r="BM57" s="65">
        <v>58438</v>
      </c>
      <c r="BN57" s="65">
        <v>57855</v>
      </c>
      <c r="BO57" s="65">
        <v>57471</v>
      </c>
      <c r="BP57" s="65">
        <v>57041</v>
      </c>
    </row>
    <row r="58" spans="2:68">
      <c r="B58" t="s">
        <v>30</v>
      </c>
      <c r="C58" s="2">
        <v>269.12055035407064</v>
      </c>
      <c r="D58" s="2">
        <v>11325131</v>
      </c>
      <c r="E58" s="2">
        <f t="shared" si="54"/>
        <v>269.12055035407064</v>
      </c>
      <c r="F58" s="2">
        <v>9826335</v>
      </c>
      <c r="G58" s="2">
        <f t="shared" si="55"/>
        <v>238.38177142718519</v>
      </c>
      <c r="H58" s="2">
        <v>9364395</v>
      </c>
      <c r="I58" s="2">
        <f t="shared" si="56"/>
        <v>231.86082499752402</v>
      </c>
      <c r="J58" s="2">
        <v>8818015</v>
      </c>
      <c r="K58" s="2">
        <f t="shared" si="57"/>
        <v>222.79529548497942</v>
      </c>
      <c r="L58" s="2">
        <v>8305145</v>
      </c>
      <c r="M58" s="2">
        <f t="shared" si="58"/>
        <v>219.16202665259269</v>
      </c>
      <c r="N58" s="2"/>
      <c r="O58" s="2">
        <v>82.339242431443367</v>
      </c>
      <c r="P58" s="2">
        <v>3465000</v>
      </c>
      <c r="Q58" s="2">
        <f t="shared" si="59"/>
        <v>82.339242431443367</v>
      </c>
      <c r="R58" s="2">
        <v>1417547</v>
      </c>
      <c r="S58" s="2">
        <f t="shared" si="60"/>
        <v>34.388952233085078</v>
      </c>
      <c r="T58" s="2">
        <v>1997969</v>
      </c>
      <c r="U58" s="2">
        <f t="shared" si="61"/>
        <v>49.469372090720015</v>
      </c>
      <c r="V58" s="2">
        <v>4302995</v>
      </c>
      <c r="W58" s="2">
        <f t="shared" si="62"/>
        <v>108.71914399050002</v>
      </c>
      <c r="X58" s="2">
        <v>3065182</v>
      </c>
      <c r="Y58" s="2">
        <f t="shared" si="63"/>
        <v>80.886185512600605</v>
      </c>
      <c r="Z58" s="2"/>
      <c r="AA58" s="2">
        <v>477.13670928187821</v>
      </c>
      <c r="AB58" s="2">
        <v>20078867</v>
      </c>
      <c r="AC58" s="2">
        <f t="shared" si="64"/>
        <v>477.13670928187821</v>
      </c>
      <c r="AD58" s="2">
        <v>18599011</v>
      </c>
      <c r="AE58" s="2">
        <f t="shared" si="65"/>
        <v>451.20232405812573</v>
      </c>
      <c r="AF58" s="2">
        <v>17960829</v>
      </c>
      <c r="AG58" s="2">
        <f t="shared" si="66"/>
        <v>444.7070664553828</v>
      </c>
      <c r="AH58" s="2">
        <v>17651773</v>
      </c>
      <c r="AI58" s="2">
        <f t="shared" si="67"/>
        <v>445.98835240910586</v>
      </c>
      <c r="AJ58" s="2">
        <v>16615170</v>
      </c>
      <c r="AK58" s="2">
        <f t="shared" si="68"/>
        <v>438.45283018867923</v>
      </c>
      <c r="AL58" s="2"/>
      <c r="AM58" s="2">
        <v>2619.3047858942064</v>
      </c>
      <c r="AN58" s="2">
        <v>-110225584</v>
      </c>
      <c r="AO58" s="2">
        <f t="shared" si="69"/>
        <v>2619.3047858942064</v>
      </c>
      <c r="AP58" s="2">
        <v>-123409715</v>
      </c>
      <c r="AQ58" s="2">
        <f t="shared" si="70"/>
        <v>2993.8554377623054</v>
      </c>
      <c r="AR58" s="2">
        <v>-106666165</v>
      </c>
      <c r="AS58" s="2">
        <f t="shared" si="71"/>
        <v>2641.0360750718037</v>
      </c>
      <c r="AT58" s="2">
        <v>-102620246</v>
      </c>
      <c r="AU58" s="2">
        <f t="shared" si="72"/>
        <v>2592.7953207509031</v>
      </c>
      <c r="AV58" s="2">
        <v>-102862811</v>
      </c>
      <c r="AW58" s="2">
        <f t="shared" si="73"/>
        <v>2714.4164401636099</v>
      </c>
      <c r="AX58" s="2"/>
      <c r="AY58" s="2">
        <v>2907.2164583432345</v>
      </c>
      <c r="AZ58" s="2">
        <v>122341483</v>
      </c>
      <c r="BA58" s="2">
        <f t="shared" si="74"/>
        <v>2907.2164583432345</v>
      </c>
      <c r="BB58" s="2">
        <v>116608349</v>
      </c>
      <c r="BC58" s="2">
        <f t="shared" si="75"/>
        <v>2828.8578394507654</v>
      </c>
      <c r="BD58" s="2">
        <v>111509841</v>
      </c>
      <c r="BE58" s="2">
        <f t="shared" si="76"/>
        <v>2760.9646677230862</v>
      </c>
      <c r="BF58" s="2">
        <v>103376256</v>
      </c>
      <c r="BG58" s="2">
        <f t="shared" si="77"/>
        <v>2611.896611839612</v>
      </c>
      <c r="BH58" s="2">
        <v>96438897</v>
      </c>
      <c r="BI58" s="2">
        <f t="shared" si="78"/>
        <v>2544.8976645995513</v>
      </c>
      <c r="BK58" t="s">
        <v>7</v>
      </c>
      <c r="BL58" s="65">
        <v>24627</v>
      </c>
      <c r="BM58" s="65">
        <v>24054</v>
      </c>
      <c r="BN58" s="65">
        <v>23664</v>
      </c>
      <c r="BO58" s="65">
        <v>23366</v>
      </c>
      <c r="BP58" s="65">
        <v>23048</v>
      </c>
    </row>
    <row r="59" spans="2:68">
      <c r="B59" t="s">
        <v>35</v>
      </c>
      <c r="C59" s="2">
        <v>286.33623621375142</v>
      </c>
      <c r="D59" s="2">
        <v>12747402.9</v>
      </c>
      <c r="E59" s="2">
        <f t="shared" si="54"/>
        <v>286.33623621375142</v>
      </c>
      <c r="F59" s="2">
        <v>12554438.460000001</v>
      </c>
      <c r="G59" s="2">
        <f t="shared" si="55"/>
        <v>284.12063412315842</v>
      </c>
      <c r="H59" s="2">
        <v>12940555.140000001</v>
      </c>
      <c r="I59" s="2">
        <f t="shared" si="56"/>
        <v>294.56545810475518</v>
      </c>
      <c r="J59" s="2">
        <v>11592216.59</v>
      </c>
      <c r="K59" s="2">
        <f t="shared" si="57"/>
        <v>266.34079105780717</v>
      </c>
      <c r="L59" s="2">
        <v>12044246.4</v>
      </c>
      <c r="M59" s="2">
        <f t="shared" si="58"/>
        <v>280.23561274110614</v>
      </c>
      <c r="N59" s="2"/>
      <c r="O59" s="2">
        <v>92.314308048249373</v>
      </c>
      <c r="P59" s="2">
        <v>4109740.68000003</v>
      </c>
      <c r="Q59" s="2">
        <f t="shared" si="59"/>
        <v>92.314308048249742</v>
      </c>
      <c r="R59" s="2">
        <v>2672430.02</v>
      </c>
      <c r="S59" s="2">
        <f t="shared" si="60"/>
        <v>60.480005884083553</v>
      </c>
      <c r="T59" s="2">
        <v>-412609.900000036</v>
      </c>
      <c r="U59" s="2">
        <f t="shared" si="61"/>
        <v>-9.3922264460184373</v>
      </c>
      <c r="V59" s="2">
        <v>1572302.97</v>
      </c>
      <c r="W59" s="2">
        <f t="shared" si="62"/>
        <v>36.124964846980973</v>
      </c>
      <c r="X59" s="2">
        <v>2946310.16000003</v>
      </c>
      <c r="Y59" s="2">
        <f t="shared" si="63"/>
        <v>68.552319970218704</v>
      </c>
      <c r="Z59" s="2"/>
      <c r="AA59" s="2">
        <v>520.59154450908636</v>
      </c>
      <c r="AB59" s="2">
        <v>23176214.970000014</v>
      </c>
      <c r="AC59" s="2">
        <f t="shared" si="64"/>
        <v>520.59154450908636</v>
      </c>
      <c r="AD59" s="2">
        <v>20790260.689999998</v>
      </c>
      <c r="AE59" s="2">
        <f t="shared" si="65"/>
        <v>470.50627311200122</v>
      </c>
      <c r="AF59" s="2">
        <v>21076968.930000007</v>
      </c>
      <c r="AG59" s="2">
        <f t="shared" si="66"/>
        <v>479.77439461883426</v>
      </c>
      <c r="AH59" s="2">
        <v>21464635.079999998</v>
      </c>
      <c r="AI59" s="2">
        <f t="shared" si="67"/>
        <v>493.16779432037492</v>
      </c>
      <c r="AJ59" s="2">
        <v>18908308.290000007</v>
      </c>
      <c r="AK59" s="2">
        <f t="shared" si="68"/>
        <v>439.94295562949361</v>
      </c>
      <c r="AL59" s="2"/>
      <c r="AM59" s="2">
        <v>2304.9118273096879</v>
      </c>
      <c r="AN59" s="2">
        <v>-102612369.64</v>
      </c>
      <c r="AO59" s="2">
        <f t="shared" si="69"/>
        <v>2304.9118273096879</v>
      </c>
      <c r="AP59" s="2">
        <v>-118150153.18000001</v>
      </c>
      <c r="AQ59" s="2">
        <f t="shared" si="70"/>
        <v>2673.8668201054611</v>
      </c>
      <c r="AR59" s="2">
        <v>-79395285.909999996</v>
      </c>
      <c r="AS59" s="2">
        <f t="shared" si="71"/>
        <v>1807.2724479297078</v>
      </c>
      <c r="AT59" s="2">
        <v>-57474739.280000001</v>
      </c>
      <c r="AU59" s="2">
        <f t="shared" si="72"/>
        <v>1320.5298060839996</v>
      </c>
      <c r="AV59" s="2">
        <v>-89826840.140000001</v>
      </c>
      <c r="AW59" s="2">
        <f t="shared" si="73"/>
        <v>2090.0169882966102</v>
      </c>
      <c r="AX59" s="2"/>
      <c r="AY59" s="2">
        <v>3095.555843572407</v>
      </c>
      <c r="AZ59" s="2">
        <v>137811050.59999999</v>
      </c>
      <c r="BA59" s="2">
        <f t="shared" si="74"/>
        <v>3095.555843572407</v>
      </c>
      <c r="BB59" s="2">
        <v>128404514.76000001</v>
      </c>
      <c r="BC59" s="2">
        <f t="shared" si="75"/>
        <v>2905.9342059881865</v>
      </c>
      <c r="BD59" s="2">
        <v>126753290.18000001</v>
      </c>
      <c r="BE59" s="2">
        <f t="shared" si="76"/>
        <v>2885.2812405818217</v>
      </c>
      <c r="BF59" s="2">
        <v>124715913.93000001</v>
      </c>
      <c r="BG59" s="2">
        <f t="shared" si="77"/>
        <v>2865.4515653432591</v>
      </c>
      <c r="BH59" s="2">
        <v>112770881.84</v>
      </c>
      <c r="BI59" s="2">
        <f t="shared" si="78"/>
        <v>2623.8600674748131</v>
      </c>
      <c r="BK59" t="s">
        <v>66</v>
      </c>
      <c r="BL59" s="65">
        <v>3942</v>
      </c>
      <c r="BM59" s="65">
        <v>3859</v>
      </c>
      <c r="BN59" s="65">
        <v>3830</v>
      </c>
      <c r="BO59" s="65">
        <v>3805</v>
      </c>
      <c r="BP59" s="65">
        <v>3770</v>
      </c>
    </row>
    <row r="60" spans="2:68">
      <c r="B60" t="s">
        <v>50</v>
      </c>
      <c r="C60" s="2">
        <v>325.89854133125601</v>
      </c>
      <c r="D60" s="2">
        <v>18825529.240000002</v>
      </c>
      <c r="E60" s="2">
        <f t="shared" si="54"/>
        <v>325.89854133125601</v>
      </c>
      <c r="F60" s="2">
        <v>18938134.299999997</v>
      </c>
      <c r="G60" s="2">
        <f t="shared" si="55"/>
        <v>332.4054253769329</v>
      </c>
      <c r="H60" s="2">
        <v>19117662.43</v>
      </c>
      <c r="I60" s="2">
        <f t="shared" si="56"/>
        <v>340.97887224213889</v>
      </c>
      <c r="J60" s="2">
        <v>18020594.739999998</v>
      </c>
      <c r="K60" s="2">
        <f t="shared" si="57"/>
        <v>324.15222671919122</v>
      </c>
      <c r="L60" s="2">
        <v>18268437.850000001</v>
      </c>
      <c r="M60" s="2">
        <f t="shared" si="58"/>
        <v>332.64330832680861</v>
      </c>
      <c r="N60" s="2"/>
      <c r="O60" s="2">
        <v>73.704470354020572</v>
      </c>
      <c r="P60" s="2">
        <v>4257538.7300000004</v>
      </c>
      <c r="Q60" s="2">
        <f t="shared" si="59"/>
        <v>73.704470354020614</v>
      </c>
      <c r="R60" s="2">
        <v>3244098.78</v>
      </c>
      <c r="S60" s="2">
        <f t="shared" si="60"/>
        <v>56.940985730082666</v>
      </c>
      <c r="T60" s="2">
        <v>2370892.5100000398</v>
      </c>
      <c r="U60" s="2">
        <f t="shared" si="61"/>
        <v>42.286773146414824</v>
      </c>
      <c r="V60" s="2">
        <v>4413694.26</v>
      </c>
      <c r="W60" s="2">
        <f t="shared" si="62"/>
        <v>79.392985807565694</v>
      </c>
      <c r="X60" s="2">
        <v>2965642.98999999</v>
      </c>
      <c r="Y60" s="2">
        <f t="shared" si="63"/>
        <v>54.000309364700556</v>
      </c>
      <c r="Z60" s="2"/>
      <c r="AA60" s="2">
        <v>570.09516142993164</v>
      </c>
      <c r="AB60" s="2">
        <v>32931547</v>
      </c>
      <c r="AC60" s="2">
        <f t="shared" si="64"/>
        <v>570.09516142993164</v>
      </c>
      <c r="AD60" s="2">
        <v>31457706.24000001</v>
      </c>
      <c r="AE60" s="2">
        <f t="shared" si="65"/>
        <v>552.15112842925612</v>
      </c>
      <c r="AF60" s="2">
        <v>30515032.930000007</v>
      </c>
      <c r="AG60" s="2">
        <f t="shared" si="66"/>
        <v>544.26013394688505</v>
      </c>
      <c r="AH60" s="2">
        <v>30080101.75</v>
      </c>
      <c r="AI60" s="2">
        <f t="shared" si="67"/>
        <v>541.0771455039303</v>
      </c>
      <c r="AJ60" s="2">
        <v>29185423.849999994</v>
      </c>
      <c r="AK60" s="2">
        <f t="shared" si="68"/>
        <v>531.42671661902068</v>
      </c>
      <c r="AL60" s="2"/>
      <c r="AM60" s="2">
        <v>2490.7842794079461</v>
      </c>
      <c r="AN60" s="2">
        <v>-143880153.90000001</v>
      </c>
      <c r="AO60" s="2">
        <f t="shared" si="69"/>
        <v>2490.7842794079461</v>
      </c>
      <c r="AP60" s="2">
        <v>-166732777.21000001</v>
      </c>
      <c r="AQ60" s="2">
        <f t="shared" si="70"/>
        <v>2926.5226898706405</v>
      </c>
      <c r="AR60" s="2">
        <v>-146358603.61000001</v>
      </c>
      <c r="AS60" s="2">
        <f t="shared" si="71"/>
        <v>2610.4233080064923</v>
      </c>
      <c r="AT60" s="2">
        <v>-137526724.63999999</v>
      </c>
      <c r="AU60" s="2">
        <f t="shared" si="72"/>
        <v>2473.8136930908563</v>
      </c>
      <c r="AV60" s="2">
        <v>-146426516.65000001</v>
      </c>
      <c r="AW60" s="2">
        <f t="shared" si="73"/>
        <v>2666.2269278391814</v>
      </c>
      <c r="AX60" s="2"/>
      <c r="AY60" s="2">
        <v>2751.4239884012809</v>
      </c>
      <c r="AZ60" s="2">
        <v>158936006.69</v>
      </c>
      <c r="BA60" s="2">
        <f t="shared" si="74"/>
        <v>2751.4239884012809</v>
      </c>
      <c r="BB60" s="2">
        <v>152994065.27000001</v>
      </c>
      <c r="BC60" s="2">
        <f t="shared" si="75"/>
        <v>2685.3784296070071</v>
      </c>
      <c r="BD60" s="2">
        <v>145898907.84</v>
      </c>
      <c r="BE60" s="2">
        <f t="shared" si="76"/>
        <v>2602.2242645406391</v>
      </c>
      <c r="BF60" s="2">
        <v>141304877.68000001</v>
      </c>
      <c r="BG60" s="2">
        <f t="shared" si="77"/>
        <v>2541.7746421312036</v>
      </c>
      <c r="BH60" s="2">
        <v>135513981.46000001</v>
      </c>
      <c r="BI60" s="2">
        <f t="shared" si="78"/>
        <v>2467.5245627196418</v>
      </c>
      <c r="BK60" t="s">
        <v>12</v>
      </c>
      <c r="BL60" s="65">
        <v>24201</v>
      </c>
      <c r="BM60" s="65">
        <v>23953</v>
      </c>
      <c r="BN60" s="65">
        <v>23774</v>
      </c>
      <c r="BO60" s="65">
        <v>23547</v>
      </c>
      <c r="BP60" s="65">
        <v>23373</v>
      </c>
    </row>
    <row r="61" spans="2:68">
      <c r="B61" t="s">
        <v>3</v>
      </c>
      <c r="C61" s="2">
        <v>329.88300380228134</v>
      </c>
      <c r="D61" s="2">
        <v>3210091.51</v>
      </c>
      <c r="E61" s="2">
        <f t="shared" si="54"/>
        <v>329.88300380228134</v>
      </c>
      <c r="F61" s="2">
        <v>3005300.7</v>
      </c>
      <c r="G61" s="2">
        <f t="shared" si="55"/>
        <v>312.01211586378741</v>
      </c>
      <c r="H61" s="2">
        <v>2875105.7800000003</v>
      </c>
      <c r="I61" s="2">
        <f t="shared" si="56"/>
        <v>300.80621259677758</v>
      </c>
      <c r="J61" s="2">
        <v>2930057.86</v>
      </c>
      <c r="K61" s="2">
        <f t="shared" si="57"/>
        <v>309.69853715252088</v>
      </c>
      <c r="L61" s="2">
        <v>2627497.2000000002</v>
      </c>
      <c r="M61" s="2">
        <f t="shared" si="58"/>
        <v>280.20659059400663</v>
      </c>
      <c r="N61" s="2"/>
      <c r="O61" s="2">
        <v>133.51020552872274</v>
      </c>
      <c r="P61" s="2">
        <v>1299187.81</v>
      </c>
      <c r="Q61" s="2">
        <f t="shared" si="59"/>
        <v>133.51020552872265</v>
      </c>
      <c r="R61" s="2">
        <v>1664912.6999999899</v>
      </c>
      <c r="S61" s="2">
        <f t="shared" si="60"/>
        <v>172.85223214285611</v>
      </c>
      <c r="T61" s="2">
        <v>1413879.26000001</v>
      </c>
      <c r="U61" s="2">
        <f t="shared" si="61"/>
        <v>147.92626700146579</v>
      </c>
      <c r="V61" s="2">
        <v>1053245.78999999</v>
      </c>
      <c r="W61" s="2">
        <f t="shared" si="62"/>
        <v>111.32499630060141</v>
      </c>
      <c r="X61" s="2">
        <v>1384455.41</v>
      </c>
      <c r="Y61" s="2">
        <f t="shared" si="63"/>
        <v>147.64374640076784</v>
      </c>
      <c r="Z61" s="2"/>
      <c r="AA61" s="2">
        <v>569.19359264207185</v>
      </c>
      <c r="AB61" s="2">
        <v>5538822.8500000015</v>
      </c>
      <c r="AC61" s="2">
        <f t="shared" si="64"/>
        <v>569.19359264207185</v>
      </c>
      <c r="AD61" s="2">
        <v>5944166.0300000012</v>
      </c>
      <c r="AE61" s="2">
        <f t="shared" si="65"/>
        <v>617.12687188538223</v>
      </c>
      <c r="AF61" s="2">
        <v>5445443.2800000012</v>
      </c>
      <c r="AG61" s="2">
        <f t="shared" si="66"/>
        <v>569.72622724419352</v>
      </c>
      <c r="AH61" s="2">
        <v>5149185.16</v>
      </c>
      <c r="AI61" s="2">
        <f t="shared" si="67"/>
        <v>544.25379558186239</v>
      </c>
      <c r="AJ61" s="2">
        <v>4984356.66</v>
      </c>
      <c r="AK61" s="2">
        <f t="shared" si="68"/>
        <v>531.55131278660554</v>
      </c>
      <c r="AL61" s="2"/>
      <c r="AM61" s="2">
        <v>2690.7424324324325</v>
      </c>
      <c r="AN61" s="2">
        <v>-26183614.609999999</v>
      </c>
      <c r="AO61" s="2">
        <f t="shared" si="69"/>
        <v>2690.7424324324325</v>
      </c>
      <c r="AP61" s="2">
        <v>-30183103.640000001</v>
      </c>
      <c r="AQ61" s="2">
        <f t="shared" si="70"/>
        <v>3133.6278696013292</v>
      </c>
      <c r="AR61" s="2">
        <v>-26320401.109999999</v>
      </c>
      <c r="AS61" s="2">
        <f t="shared" si="71"/>
        <v>2753.7561320359905</v>
      </c>
      <c r="AT61" s="2">
        <v>-23859508.920000002</v>
      </c>
      <c r="AU61" s="2">
        <f t="shared" si="72"/>
        <v>2521.8802367614421</v>
      </c>
      <c r="AV61" s="2">
        <v>-23792942.989999998</v>
      </c>
      <c r="AW61" s="2">
        <f t="shared" si="73"/>
        <v>2537.372612775941</v>
      </c>
      <c r="AX61" s="2"/>
      <c r="AY61" s="2">
        <v>3810.2701777823454</v>
      </c>
      <c r="AZ61" s="2">
        <v>37077739.100000001</v>
      </c>
      <c r="BA61" s="2">
        <f t="shared" si="74"/>
        <v>3810.2701777823454</v>
      </c>
      <c r="BB61" s="2">
        <v>35844798.609999999</v>
      </c>
      <c r="BC61" s="2">
        <f t="shared" si="75"/>
        <v>3721.4284271179399</v>
      </c>
      <c r="BD61" s="2">
        <v>31280557.329999998</v>
      </c>
      <c r="BE61" s="2">
        <f t="shared" si="76"/>
        <v>3272.7094925716674</v>
      </c>
      <c r="BF61" s="2">
        <v>29015000.149999999</v>
      </c>
      <c r="BG61" s="2">
        <f t="shared" si="77"/>
        <v>3066.800565479336</v>
      </c>
      <c r="BH61" s="2">
        <v>27189633.440000001</v>
      </c>
      <c r="BI61" s="2">
        <f t="shared" si="78"/>
        <v>2899.6089836834808</v>
      </c>
      <c r="BK61" t="s">
        <v>178</v>
      </c>
      <c r="BL61" s="65">
        <v>5367402</v>
      </c>
      <c r="BM61" s="65">
        <v>5302483</v>
      </c>
      <c r="BN61" s="65">
        <v>5253108</v>
      </c>
      <c r="BO61" s="65">
        <v>5208973</v>
      </c>
      <c r="BP61" s="65">
        <v>5158977</v>
      </c>
    </row>
    <row r="62" spans="2:68">
      <c r="B62" t="s">
        <v>8</v>
      </c>
      <c r="C62" s="2">
        <v>292.85879324546954</v>
      </c>
      <c r="D62" s="2">
        <v>7110611.5</v>
      </c>
      <c r="E62" s="2">
        <f t="shared" si="54"/>
        <v>292.85879324546954</v>
      </c>
      <c r="F62" s="2">
        <v>6892461.2991276002</v>
      </c>
      <c r="G62" s="2">
        <f t="shared" si="55"/>
        <v>284.69480789457248</v>
      </c>
      <c r="H62" s="2">
        <v>6810300.5700000003</v>
      </c>
      <c r="I62" s="2">
        <f t="shared" si="56"/>
        <v>281.94165058993997</v>
      </c>
      <c r="J62" s="2">
        <v>6357039.6200000001</v>
      </c>
      <c r="K62" s="2">
        <f t="shared" si="57"/>
        <v>262.99187572397818</v>
      </c>
      <c r="L62" s="2">
        <v>6592088.8599999994</v>
      </c>
      <c r="M62" s="2">
        <f t="shared" si="58"/>
        <v>273.33784716175307</v>
      </c>
      <c r="N62" s="2"/>
      <c r="O62" s="2">
        <v>172.85802265238894</v>
      </c>
      <c r="P62" s="2">
        <v>4196992.79</v>
      </c>
      <c r="Q62" s="2">
        <f t="shared" si="59"/>
        <v>172.8580226523888</v>
      </c>
      <c r="R62" s="2">
        <v>84996.856972413603</v>
      </c>
      <c r="S62" s="2">
        <f t="shared" si="60"/>
        <v>3.5108160666011403</v>
      </c>
      <c r="T62" s="2">
        <v>2132502.24000001</v>
      </c>
      <c r="U62" s="2">
        <f t="shared" si="61"/>
        <v>88.284091906438007</v>
      </c>
      <c r="V62" s="2">
        <v>3042504.18</v>
      </c>
      <c r="W62" s="2">
        <f t="shared" si="62"/>
        <v>125.86894671520768</v>
      </c>
      <c r="X62" s="2">
        <v>3378422.63</v>
      </c>
      <c r="Y62" s="2">
        <f t="shared" si="63"/>
        <v>140.08469668698427</v>
      </c>
      <c r="Z62" s="2"/>
      <c r="AA62" s="2">
        <v>540.54359472817146</v>
      </c>
      <c r="AB62" s="2">
        <v>13124398.480000004</v>
      </c>
      <c r="AC62" s="2">
        <f t="shared" si="64"/>
        <v>540.54359472817146</v>
      </c>
      <c r="AD62" s="2">
        <v>12320487.899999999</v>
      </c>
      <c r="AE62" s="2">
        <f t="shared" si="65"/>
        <v>508.90078066914492</v>
      </c>
      <c r="AF62" s="2">
        <v>12286497.570000008</v>
      </c>
      <c r="AG62" s="2">
        <f t="shared" si="66"/>
        <v>508.65235230801107</v>
      </c>
      <c r="AH62" s="2">
        <v>12330235.130000003</v>
      </c>
      <c r="AI62" s="2">
        <f t="shared" si="67"/>
        <v>510.10405138176412</v>
      </c>
      <c r="AJ62" s="2">
        <v>11949999.82</v>
      </c>
      <c r="AK62" s="2">
        <f t="shared" si="68"/>
        <v>495.50109134635323</v>
      </c>
      <c r="AL62" s="2"/>
      <c r="AM62" s="2">
        <v>2328.3771289126853</v>
      </c>
      <c r="AN62" s="2">
        <v>-56532996.689999998</v>
      </c>
      <c r="AO62" s="2">
        <f t="shared" si="69"/>
        <v>2328.3771289126853</v>
      </c>
      <c r="AP62" s="2">
        <v>-66077676.259999998</v>
      </c>
      <c r="AQ62" s="2">
        <f t="shared" si="70"/>
        <v>2729.3546575795126</v>
      </c>
      <c r="AR62" s="2">
        <v>-57947017.799999997</v>
      </c>
      <c r="AS62" s="2">
        <f t="shared" si="71"/>
        <v>2398.9657545021732</v>
      </c>
      <c r="AT62" s="2">
        <v>-55082974.130000003</v>
      </c>
      <c r="AU62" s="2">
        <f t="shared" si="72"/>
        <v>2278.7925752937285</v>
      </c>
      <c r="AV62" s="2">
        <v>-56443994.32</v>
      </c>
      <c r="AW62" s="2">
        <f t="shared" si="73"/>
        <v>2340.4235319484183</v>
      </c>
      <c r="AX62" s="2"/>
      <c r="AY62" s="2">
        <v>3249.3396976935751</v>
      </c>
      <c r="AZ62" s="2">
        <v>78893967.859999999</v>
      </c>
      <c r="BA62" s="2">
        <f t="shared" si="74"/>
        <v>3249.3396976935751</v>
      </c>
      <c r="BB62" s="2">
        <v>75737491.049999997</v>
      </c>
      <c r="BC62" s="2">
        <f t="shared" si="75"/>
        <v>3128.355681536555</v>
      </c>
      <c r="BD62" s="2">
        <v>72560900.870000005</v>
      </c>
      <c r="BE62" s="2">
        <f t="shared" si="76"/>
        <v>3003.9702285241151</v>
      </c>
      <c r="BF62" s="2">
        <v>69783138.719999999</v>
      </c>
      <c r="BG62" s="2">
        <f t="shared" si="77"/>
        <v>2886.9410359093167</v>
      </c>
      <c r="BH62" s="2">
        <v>65897239.140000001</v>
      </c>
      <c r="BI62" s="2">
        <f t="shared" si="78"/>
        <v>2732.3978579425302</v>
      </c>
    </row>
    <row r="63" spans="2:68">
      <c r="B63" t="s">
        <v>72</v>
      </c>
      <c r="C63" s="2">
        <v>463.41778058645093</v>
      </c>
      <c r="D63" s="2">
        <v>2749921.11</v>
      </c>
      <c r="E63" s="2">
        <f t="shared" si="54"/>
        <v>463.41778058645093</v>
      </c>
      <c r="F63" s="2">
        <v>2763476.3600000003</v>
      </c>
      <c r="G63" s="2">
        <f t="shared" si="55"/>
        <v>466.09484904705687</v>
      </c>
      <c r="H63" s="2">
        <v>2776551.14</v>
      </c>
      <c r="I63" s="2">
        <f t="shared" si="56"/>
        <v>464.53925715241763</v>
      </c>
      <c r="J63" s="2">
        <v>2689838.5</v>
      </c>
      <c r="K63" s="2">
        <f t="shared" si="57"/>
        <v>454.44137523230273</v>
      </c>
      <c r="L63" s="2">
        <v>2692253.29</v>
      </c>
      <c r="M63" s="2">
        <f t="shared" si="58"/>
        <v>450.20958026755852</v>
      </c>
      <c r="N63" s="2"/>
      <c r="O63" s="2">
        <v>62.882782271654818</v>
      </c>
      <c r="P63" s="2">
        <v>373146.43</v>
      </c>
      <c r="Q63" s="2">
        <f t="shared" si="59"/>
        <v>62.882782271654868</v>
      </c>
      <c r="R63" s="2">
        <v>323782.09000000102</v>
      </c>
      <c r="S63" s="2">
        <f t="shared" si="60"/>
        <v>54.609898802496375</v>
      </c>
      <c r="T63" s="2">
        <v>376021.77</v>
      </c>
      <c r="U63" s="2">
        <f t="shared" si="61"/>
        <v>62.911455579722272</v>
      </c>
      <c r="V63" s="2">
        <v>339320.51000000298</v>
      </c>
      <c r="W63" s="2">
        <f t="shared" si="62"/>
        <v>57.327337388072813</v>
      </c>
      <c r="X63" s="2">
        <v>208849.459999999</v>
      </c>
      <c r="Y63" s="2">
        <f t="shared" si="63"/>
        <v>34.924658862876086</v>
      </c>
      <c r="Z63" s="2"/>
      <c r="AA63" s="2">
        <v>564.28417087967637</v>
      </c>
      <c r="AB63" s="2">
        <v>3348462.2699999996</v>
      </c>
      <c r="AC63" s="2">
        <f t="shared" si="64"/>
        <v>564.28417087967637</v>
      </c>
      <c r="AD63" s="2">
        <v>3279059.0999999996</v>
      </c>
      <c r="AE63" s="2">
        <f t="shared" si="65"/>
        <v>553.05432619328712</v>
      </c>
      <c r="AF63" s="2">
        <v>3273093.7699999996</v>
      </c>
      <c r="AG63" s="2">
        <f t="shared" si="66"/>
        <v>547.61481847080472</v>
      </c>
      <c r="AH63" s="2">
        <v>3228658.2799999993</v>
      </c>
      <c r="AI63" s="2">
        <f t="shared" si="67"/>
        <v>545.47360702821413</v>
      </c>
      <c r="AJ63" s="2">
        <v>3085110.8800000008</v>
      </c>
      <c r="AK63" s="2">
        <f t="shared" si="68"/>
        <v>515.90482943143832</v>
      </c>
      <c r="AL63" s="2"/>
      <c r="AM63" s="2">
        <v>2244.9735153353554</v>
      </c>
      <c r="AN63" s="2">
        <v>-13321672.84</v>
      </c>
      <c r="AO63" s="2">
        <f t="shared" si="69"/>
        <v>2244.9735153353554</v>
      </c>
      <c r="AP63" s="2">
        <v>-15224943.85</v>
      </c>
      <c r="AQ63" s="2">
        <f t="shared" si="70"/>
        <v>2567.8771883960194</v>
      </c>
      <c r="AR63" s="2">
        <v>-14268224.460000001</v>
      </c>
      <c r="AS63" s="2">
        <f t="shared" si="71"/>
        <v>2387.188298477497</v>
      </c>
      <c r="AT63" s="2">
        <v>-13851539.810000001</v>
      </c>
      <c r="AU63" s="2">
        <f t="shared" si="72"/>
        <v>2340.1824311539112</v>
      </c>
      <c r="AV63" s="2">
        <v>-14483857.029999999</v>
      </c>
      <c r="AW63" s="2">
        <f t="shared" si="73"/>
        <v>2422.0496705685619</v>
      </c>
      <c r="AX63" s="2"/>
      <c r="AY63" s="2">
        <v>1312.9302679474217</v>
      </c>
      <c r="AZ63" s="2">
        <v>7790928.21</v>
      </c>
      <c r="BA63" s="2">
        <f t="shared" si="74"/>
        <v>1312.9302679474217</v>
      </c>
      <c r="BB63" s="2">
        <v>7439174.1900000004</v>
      </c>
      <c r="BC63" s="2">
        <f t="shared" si="75"/>
        <v>1254.7097638724913</v>
      </c>
      <c r="BD63" s="2">
        <v>7144182.8799999999</v>
      </c>
      <c r="BE63" s="2">
        <f t="shared" si="76"/>
        <v>1195.2790496904802</v>
      </c>
      <c r="BF63" s="2">
        <v>7047400.6799999997</v>
      </c>
      <c r="BG63" s="2">
        <f t="shared" si="77"/>
        <v>1190.6404257475924</v>
      </c>
      <c r="BH63" s="2">
        <v>6788806.1399999997</v>
      </c>
      <c r="BI63" s="2">
        <f t="shared" si="78"/>
        <v>1135.2518628762541</v>
      </c>
    </row>
    <row r="64" spans="2:68">
      <c r="B64" t="s">
        <v>26</v>
      </c>
      <c r="C64" s="2">
        <v>260.37165546073044</v>
      </c>
      <c r="D64" s="2">
        <v>19556254.670000002</v>
      </c>
      <c r="E64" s="2">
        <f t="shared" si="54"/>
        <v>260.37165546073044</v>
      </c>
      <c r="F64" s="2">
        <v>19146598.729999997</v>
      </c>
      <c r="G64" s="2">
        <f t="shared" si="55"/>
        <v>258.73432426588823</v>
      </c>
      <c r="H64" s="2">
        <v>18752965.710000001</v>
      </c>
      <c r="I64" s="2">
        <f t="shared" si="56"/>
        <v>256.42276003992725</v>
      </c>
      <c r="J64" s="2">
        <v>18787857.93</v>
      </c>
      <c r="K64" s="2">
        <f t="shared" si="57"/>
        <v>260.55164378432352</v>
      </c>
      <c r="L64" s="2">
        <v>18383553.41</v>
      </c>
      <c r="M64" s="2">
        <f t="shared" si="58"/>
        <v>260.79291554950277</v>
      </c>
      <c r="N64" s="2"/>
      <c r="O64" s="2">
        <v>106.05078086514278</v>
      </c>
      <c r="P64" s="2">
        <v>7965368.0999999996</v>
      </c>
      <c r="Q64" s="2">
        <f t="shared" si="59"/>
        <v>106.05078086514266</v>
      </c>
      <c r="R64" s="2">
        <v>6858644.29999997</v>
      </c>
      <c r="S64" s="2">
        <f t="shared" si="60"/>
        <v>92.683129957702874</v>
      </c>
      <c r="T64" s="2">
        <v>7802052.4899999602</v>
      </c>
      <c r="U64" s="2">
        <f t="shared" si="61"/>
        <v>106.6830635964607</v>
      </c>
      <c r="V64" s="2">
        <v>8855702.8000000194</v>
      </c>
      <c r="W64" s="2">
        <f t="shared" si="62"/>
        <v>122.81165474011232</v>
      </c>
      <c r="X64" s="2">
        <v>7399967.2799999798</v>
      </c>
      <c r="Y64" s="2">
        <f t="shared" si="63"/>
        <v>104.97747627356655</v>
      </c>
      <c r="Z64" s="2"/>
      <c r="AA64" s="2">
        <v>566.62544928037926</v>
      </c>
      <c r="AB64" s="2">
        <v>42558670.870000005</v>
      </c>
      <c r="AC64" s="2">
        <f t="shared" si="64"/>
        <v>566.62544928037926</v>
      </c>
      <c r="AD64" s="2">
        <v>42017234.849999994</v>
      </c>
      <c r="AE64" s="2">
        <f t="shared" si="65"/>
        <v>567.79279807029627</v>
      </c>
      <c r="AF64" s="2">
        <v>41576490.070000023</v>
      </c>
      <c r="AG64" s="2">
        <f t="shared" si="66"/>
        <v>568.50519013304563</v>
      </c>
      <c r="AH64" s="2">
        <v>40900144.50999999</v>
      </c>
      <c r="AI64" s="2">
        <f t="shared" si="67"/>
        <v>567.20675251012358</v>
      </c>
      <c r="AJ64" s="2">
        <v>38898364.150000006</v>
      </c>
      <c r="AK64" s="2">
        <f t="shared" si="68"/>
        <v>551.82029124285373</v>
      </c>
      <c r="AL64" s="2"/>
      <c r="AM64" s="2">
        <v>2383.762489315528</v>
      </c>
      <c r="AN64" s="2">
        <v>-179042016.81</v>
      </c>
      <c r="AO64" s="2">
        <f t="shared" si="69"/>
        <v>2383.762489315528</v>
      </c>
      <c r="AP64" s="2">
        <v>-213190265.52000001</v>
      </c>
      <c r="AQ64" s="2">
        <f t="shared" si="70"/>
        <v>2880.9106028296915</v>
      </c>
      <c r="AR64" s="2">
        <v>-170875496.22999999</v>
      </c>
      <c r="AS64" s="2">
        <f t="shared" si="71"/>
        <v>2336.503305347791</v>
      </c>
      <c r="AT64" s="2">
        <v>-179109021.68000001</v>
      </c>
      <c r="AU64" s="2">
        <f t="shared" si="72"/>
        <v>2483.8994519332114</v>
      </c>
      <c r="AV64" s="2">
        <v>-178276122.31</v>
      </c>
      <c r="AW64" s="2">
        <f t="shared" si="73"/>
        <v>2529.0621825481267</v>
      </c>
      <c r="AX64" s="2"/>
      <c r="AY64" s="2">
        <v>3406.6956432651214</v>
      </c>
      <c r="AZ64" s="2">
        <v>255873503.06999999</v>
      </c>
      <c r="BA64" s="2">
        <f t="shared" si="74"/>
        <v>3406.6956432651214</v>
      </c>
      <c r="BB64" s="2">
        <v>244466313.30000001</v>
      </c>
      <c r="BC64" s="2">
        <f t="shared" si="75"/>
        <v>3303.5541857542466</v>
      </c>
      <c r="BD64" s="2">
        <v>227220761.97999999</v>
      </c>
      <c r="BE64" s="2">
        <f t="shared" si="76"/>
        <v>3106.9525655996608</v>
      </c>
      <c r="BF64" s="2">
        <v>207521250.72</v>
      </c>
      <c r="BG64" s="2">
        <f t="shared" si="77"/>
        <v>2877.9227092694291</v>
      </c>
      <c r="BH64" s="2">
        <v>194335729.09999999</v>
      </c>
      <c r="BI64" s="2">
        <f t="shared" si="78"/>
        <v>2756.8871075740167</v>
      </c>
    </row>
    <row r="65" spans="2:74">
      <c r="B65" t="s">
        <v>67</v>
      </c>
      <c r="C65" s="2">
        <v>268.24962191780821</v>
      </c>
      <c r="D65" s="2">
        <v>3426888.92</v>
      </c>
      <c r="E65" s="2">
        <f t="shared" si="54"/>
        <v>268.24962191780821</v>
      </c>
      <c r="F65" s="2">
        <v>3244017.8200000003</v>
      </c>
      <c r="G65" s="2">
        <f t="shared" si="55"/>
        <v>255.49482712451763</v>
      </c>
      <c r="H65" s="2">
        <v>3483836.41</v>
      </c>
      <c r="I65" s="2">
        <f t="shared" si="56"/>
        <v>275.35855279797664</v>
      </c>
      <c r="J65" s="2">
        <v>3219669.34</v>
      </c>
      <c r="K65" s="2">
        <f t="shared" si="57"/>
        <v>255.87454025272191</v>
      </c>
      <c r="L65" s="2">
        <v>3328899.71</v>
      </c>
      <c r="M65" s="2">
        <f t="shared" si="58"/>
        <v>269.21954791750909</v>
      </c>
      <c r="N65" s="2"/>
      <c r="O65" s="2">
        <v>76.033569471624233</v>
      </c>
      <c r="P65" s="2">
        <v>971328.850000003</v>
      </c>
      <c r="Q65" s="2">
        <f t="shared" si="59"/>
        <v>76.033569471624503</v>
      </c>
      <c r="R65" s="2">
        <v>1086517.5799999901</v>
      </c>
      <c r="S65" s="2">
        <f t="shared" si="60"/>
        <v>85.572779396707105</v>
      </c>
      <c r="T65" s="2">
        <v>901541.67000000505</v>
      </c>
      <c r="U65" s="2">
        <f t="shared" si="61"/>
        <v>71.256850300348177</v>
      </c>
      <c r="V65" s="2">
        <v>1132870.33</v>
      </c>
      <c r="W65" s="2">
        <f t="shared" si="62"/>
        <v>90.031815147421128</v>
      </c>
      <c r="X65" s="2">
        <v>1070151.01000001</v>
      </c>
      <c r="Y65" s="2">
        <f t="shared" si="63"/>
        <v>86.546786089770322</v>
      </c>
      <c r="Z65" s="2"/>
      <c r="AA65" s="2">
        <v>449.05280156555767</v>
      </c>
      <c r="AB65" s="2">
        <v>5736649.5399999991</v>
      </c>
      <c r="AC65" s="2">
        <f t="shared" si="64"/>
        <v>449.05280156555767</v>
      </c>
      <c r="AD65" s="2">
        <v>5549565.4799999967</v>
      </c>
      <c r="AE65" s="2">
        <f t="shared" si="65"/>
        <v>437.07690635583185</v>
      </c>
      <c r="AF65" s="2">
        <v>5416468.620000001</v>
      </c>
      <c r="AG65" s="2">
        <f t="shared" si="66"/>
        <v>428.11165191274114</v>
      </c>
      <c r="AH65" s="2">
        <v>5364768.3099999987</v>
      </c>
      <c r="AI65" s="2">
        <f t="shared" si="67"/>
        <v>426.35049749662232</v>
      </c>
      <c r="AJ65" s="2">
        <v>5232741.1100000031</v>
      </c>
      <c r="AK65" s="2">
        <f t="shared" si="68"/>
        <v>423.18973797007709</v>
      </c>
      <c r="AL65" s="2"/>
      <c r="AM65" s="2">
        <v>2272.3552727984343</v>
      </c>
      <c r="AN65" s="2">
        <v>-29029338.609999999</v>
      </c>
      <c r="AO65" s="2">
        <f t="shared" si="69"/>
        <v>2272.3552727984343</v>
      </c>
      <c r="AP65" s="2">
        <v>-32771802.460000001</v>
      </c>
      <c r="AQ65" s="2">
        <f t="shared" si="70"/>
        <v>2581.0665873828466</v>
      </c>
      <c r="AR65" s="2">
        <v>-29083782.09</v>
      </c>
      <c r="AS65" s="2">
        <f t="shared" si="71"/>
        <v>2298.7497699968385</v>
      </c>
      <c r="AT65" s="2">
        <v>-27833754.260000002</v>
      </c>
      <c r="AU65" s="2">
        <f t="shared" si="72"/>
        <v>2212.0125772868155</v>
      </c>
      <c r="AV65" s="2">
        <v>-29609584.449999999</v>
      </c>
      <c r="AW65" s="2">
        <f t="shared" si="73"/>
        <v>2394.6287464617872</v>
      </c>
      <c r="AX65" s="2"/>
      <c r="AY65" s="2">
        <v>1796.6753894324854</v>
      </c>
      <c r="AZ65" s="2">
        <v>22952528.100000001</v>
      </c>
      <c r="BA65" s="2">
        <f t="shared" si="74"/>
        <v>1796.6753894324854</v>
      </c>
      <c r="BB65" s="2">
        <v>21786371.5</v>
      </c>
      <c r="BC65" s="2">
        <f t="shared" si="75"/>
        <v>1715.8676459006065</v>
      </c>
      <c r="BD65" s="2">
        <v>20934988.109999999</v>
      </c>
      <c r="BE65" s="2">
        <f t="shared" si="76"/>
        <v>1654.6781623458742</v>
      </c>
      <c r="BF65" s="2">
        <v>20620014.289999999</v>
      </c>
      <c r="BG65" s="2">
        <f t="shared" si="77"/>
        <v>1638.7200421203211</v>
      </c>
      <c r="BH65" s="2">
        <v>19850846.73</v>
      </c>
      <c r="BI65" s="2">
        <f t="shared" si="78"/>
        <v>1605.4061245450869</v>
      </c>
    </row>
    <row r="66" spans="2:74">
      <c r="B66" t="s">
        <v>27</v>
      </c>
      <c r="C66" s="2">
        <v>223.8149062984125</v>
      </c>
      <c r="D66" s="2">
        <v>13435832.640000001</v>
      </c>
      <c r="E66" s="2">
        <f t="shared" si="54"/>
        <v>223.8149062984125</v>
      </c>
      <c r="F66" s="2">
        <v>14055367.129999999</v>
      </c>
      <c r="G66" s="2">
        <f t="shared" si="55"/>
        <v>236.28025300070604</v>
      </c>
      <c r="H66" s="2">
        <v>13041814.220000001</v>
      </c>
      <c r="I66" s="2">
        <f t="shared" si="56"/>
        <v>220.36419613740432</v>
      </c>
      <c r="J66" s="2">
        <v>13750954</v>
      </c>
      <c r="K66" s="2">
        <f t="shared" si="57"/>
        <v>234.07871308196442</v>
      </c>
      <c r="L66" s="2">
        <v>13074585.68</v>
      </c>
      <c r="M66" s="2">
        <f t="shared" si="58"/>
        <v>227.05240483467628</v>
      </c>
      <c r="N66" s="2"/>
      <c r="O66" s="2">
        <v>80.975698722326896</v>
      </c>
      <c r="P66" s="2">
        <v>4861052.1700000102</v>
      </c>
      <c r="Q66" s="2">
        <f t="shared" si="59"/>
        <v>80.975698722326968</v>
      </c>
      <c r="R66" s="2">
        <v>3951151.1500000199</v>
      </c>
      <c r="S66" s="2">
        <f t="shared" si="60"/>
        <v>66.421530276031675</v>
      </c>
      <c r="T66" s="2">
        <v>5213726.8899999801</v>
      </c>
      <c r="U66" s="2">
        <f t="shared" si="61"/>
        <v>88.095008532855388</v>
      </c>
      <c r="V66" s="2">
        <v>5168839</v>
      </c>
      <c r="W66" s="2">
        <f t="shared" si="62"/>
        <v>87.987726615031065</v>
      </c>
      <c r="X66" s="2">
        <v>4358339.62</v>
      </c>
      <c r="Y66" s="2">
        <f t="shared" si="63"/>
        <v>75.686642470130593</v>
      </c>
      <c r="Z66" s="2"/>
      <c r="AA66" s="2">
        <v>424.80798637370697</v>
      </c>
      <c r="AB66" s="2">
        <v>25501648.230000004</v>
      </c>
      <c r="AC66" s="2">
        <f t="shared" si="64"/>
        <v>424.80798637370697</v>
      </c>
      <c r="AD66" s="2">
        <v>25302970.569999993</v>
      </c>
      <c r="AE66" s="2">
        <f t="shared" si="65"/>
        <v>425.36009430790426</v>
      </c>
      <c r="AF66" s="2">
        <v>25169934.499999985</v>
      </c>
      <c r="AG66" s="2">
        <f t="shared" si="66"/>
        <v>425.28993967862368</v>
      </c>
      <c r="AH66" s="2">
        <v>24112094</v>
      </c>
      <c r="AI66" s="2">
        <f t="shared" si="67"/>
        <v>410.4535534939144</v>
      </c>
      <c r="AJ66" s="2">
        <v>22542690.079999998</v>
      </c>
      <c r="AK66" s="2">
        <f t="shared" si="68"/>
        <v>391.47489024729089</v>
      </c>
      <c r="AL66" s="2"/>
      <c r="AM66" s="2">
        <v>1929.6176442171545</v>
      </c>
      <c r="AN66" s="2">
        <v>-115836876.8</v>
      </c>
      <c r="AO66" s="2">
        <f t="shared" si="69"/>
        <v>1929.6176442171545</v>
      </c>
      <c r="AP66" s="2">
        <v>-140450716.34</v>
      </c>
      <c r="AQ66" s="2">
        <f t="shared" si="70"/>
        <v>2361.0717873113003</v>
      </c>
      <c r="AR66" s="2">
        <v>-114841747.36</v>
      </c>
      <c r="AS66" s="2">
        <f t="shared" si="71"/>
        <v>1940.4516053596471</v>
      </c>
      <c r="AT66" s="2">
        <v>-106624948</v>
      </c>
      <c r="AU66" s="2">
        <f t="shared" si="72"/>
        <v>1815.0472040173631</v>
      </c>
      <c r="AV66" s="2">
        <v>-106565347.89</v>
      </c>
      <c r="AW66" s="2">
        <f t="shared" si="73"/>
        <v>1850.606902785496</v>
      </c>
      <c r="AX66" s="2"/>
      <c r="AY66" s="2">
        <v>2364.7095895454017</v>
      </c>
      <c r="AZ66" s="2">
        <v>141955881.37</v>
      </c>
      <c r="BA66" s="2">
        <f t="shared" si="74"/>
        <v>2364.7095895454017</v>
      </c>
      <c r="BB66" s="2">
        <v>136159192.63999999</v>
      </c>
      <c r="BC66" s="2">
        <f t="shared" si="75"/>
        <v>2288.9283636485893</v>
      </c>
      <c r="BD66" s="2">
        <v>127226023</v>
      </c>
      <c r="BE66" s="2">
        <f t="shared" si="76"/>
        <v>2149.7055404423568</v>
      </c>
      <c r="BF66" s="2">
        <v>119753337</v>
      </c>
      <c r="BG66" s="2">
        <f t="shared" si="77"/>
        <v>2038.5281640990722</v>
      </c>
      <c r="BH66" s="2">
        <v>106862771.84999999</v>
      </c>
      <c r="BI66" s="2">
        <f t="shared" si="78"/>
        <v>1855.7719479369268</v>
      </c>
    </row>
    <row r="67" spans="2:74">
      <c r="B67" t="s">
        <v>73</v>
      </c>
      <c r="C67" s="2">
        <v>301.81497272491129</v>
      </c>
      <c r="D67" s="2">
        <v>3485661.12</v>
      </c>
      <c r="E67" s="2">
        <f t="shared" si="54"/>
        <v>301.81497272491129</v>
      </c>
      <c r="F67" s="2">
        <v>3450272.5900000003</v>
      </c>
      <c r="G67" s="2">
        <f t="shared" si="55"/>
        <v>301.54453679426678</v>
      </c>
      <c r="H67" s="2">
        <v>3360134.81</v>
      </c>
      <c r="I67" s="2">
        <f t="shared" si="56"/>
        <v>296.83169699646646</v>
      </c>
      <c r="J67" s="2">
        <v>2801478.0100000002</v>
      </c>
      <c r="K67" s="2">
        <f t="shared" si="57"/>
        <v>249.0866906730684</v>
      </c>
      <c r="L67" s="2">
        <v>3263136.13</v>
      </c>
      <c r="M67" s="2">
        <f t="shared" si="58"/>
        <v>293.73806193176705</v>
      </c>
      <c r="N67" s="2"/>
      <c r="O67" s="2">
        <v>37.241826132132701</v>
      </c>
      <c r="P67" s="2">
        <v>430105.85000000102</v>
      </c>
      <c r="Q67" s="2">
        <f t="shared" si="59"/>
        <v>37.241826132132744</v>
      </c>
      <c r="R67" s="2">
        <v>552323.85000000405</v>
      </c>
      <c r="S67" s="2">
        <f t="shared" si="60"/>
        <v>48.271617724174448</v>
      </c>
      <c r="T67" s="2">
        <v>715269.17000000097</v>
      </c>
      <c r="U67" s="2">
        <f t="shared" si="61"/>
        <v>63.186322438162627</v>
      </c>
      <c r="V67" s="2">
        <v>1016603.07</v>
      </c>
      <c r="W67" s="2">
        <f t="shared" si="62"/>
        <v>90.388821018938373</v>
      </c>
      <c r="X67" s="2">
        <v>567646.25000000396</v>
      </c>
      <c r="Y67" s="2">
        <f t="shared" si="63"/>
        <v>51.097871095508502</v>
      </c>
      <c r="Z67" s="2"/>
      <c r="AA67" s="2">
        <v>408.64238375616941</v>
      </c>
      <c r="AB67" s="2">
        <v>4719410.8900000006</v>
      </c>
      <c r="AC67" s="2">
        <f t="shared" si="64"/>
        <v>408.64238375616941</v>
      </c>
      <c r="AD67" s="2">
        <v>4779098.0500000007</v>
      </c>
      <c r="AE67" s="2">
        <f t="shared" si="65"/>
        <v>417.68030501660553</v>
      </c>
      <c r="AF67" s="2">
        <v>4907215.0500000007</v>
      </c>
      <c r="AG67" s="2">
        <f t="shared" si="66"/>
        <v>433.49956272084813</v>
      </c>
      <c r="AH67" s="2">
        <v>4905005.4199999981</v>
      </c>
      <c r="AI67" s="2">
        <f t="shared" si="67"/>
        <v>436.11677958566713</v>
      </c>
      <c r="AJ67" s="2">
        <v>4623219.34</v>
      </c>
      <c r="AK67" s="2">
        <f t="shared" si="68"/>
        <v>416.16881267440812</v>
      </c>
      <c r="AL67" s="2"/>
      <c r="AM67" s="2">
        <v>2005.0676889774004</v>
      </c>
      <c r="AN67" s="2">
        <v>-23156526.739999998</v>
      </c>
      <c r="AO67" s="2">
        <f t="shared" si="69"/>
        <v>2005.0676889774004</v>
      </c>
      <c r="AP67" s="2">
        <v>-25834828.48</v>
      </c>
      <c r="AQ67" s="2">
        <f t="shared" si="70"/>
        <v>2257.8944660024472</v>
      </c>
      <c r="AR67" s="2">
        <v>-21206227.82</v>
      </c>
      <c r="AS67" s="2">
        <f t="shared" si="71"/>
        <v>1873.3416802120141</v>
      </c>
      <c r="AT67" s="2">
        <v>-21652804.870000001</v>
      </c>
      <c r="AU67" s="2">
        <f t="shared" si="72"/>
        <v>1925.2071547968349</v>
      </c>
      <c r="AV67" s="2">
        <v>-22606686.629999999</v>
      </c>
      <c r="AW67" s="2">
        <f t="shared" si="73"/>
        <v>2034.9884445044559</v>
      </c>
      <c r="AX67" s="2"/>
      <c r="AY67" s="2">
        <v>1094.8189825958957</v>
      </c>
      <c r="AZ67" s="2">
        <v>12644064.43</v>
      </c>
      <c r="BA67" s="2">
        <f t="shared" si="74"/>
        <v>1094.8189825958957</v>
      </c>
      <c r="BB67" s="2">
        <v>12049549.17</v>
      </c>
      <c r="BC67" s="2">
        <f t="shared" si="75"/>
        <v>1053.0981620346092</v>
      </c>
      <c r="BD67" s="2">
        <v>12304142.890000001</v>
      </c>
      <c r="BE67" s="2">
        <f t="shared" si="76"/>
        <v>1086.938417844523</v>
      </c>
      <c r="BF67" s="2">
        <v>11822368.720000001</v>
      </c>
      <c r="BG67" s="2">
        <f t="shared" si="77"/>
        <v>1051.1575282297501</v>
      </c>
      <c r="BH67" s="2">
        <v>11053259.449999999</v>
      </c>
      <c r="BI67" s="2">
        <f t="shared" si="78"/>
        <v>994.98239715545947</v>
      </c>
    </row>
    <row r="68" spans="2:74">
      <c r="B68" t="s">
        <v>6</v>
      </c>
      <c r="C68" s="2">
        <v>366.90051173778238</v>
      </c>
      <c r="D68" s="2">
        <v>12425085.83</v>
      </c>
      <c r="E68" s="2">
        <f t="shared" si="54"/>
        <v>366.90051173778238</v>
      </c>
      <c r="F68" s="2">
        <v>11458067.41</v>
      </c>
      <c r="G68" s="2">
        <f t="shared" si="55"/>
        <v>339.48823471897128</v>
      </c>
      <c r="H68" s="2">
        <v>11459380.390000001</v>
      </c>
      <c r="I68" s="2">
        <f t="shared" si="56"/>
        <v>340.57658602550003</v>
      </c>
      <c r="J68" s="2">
        <v>11552732.9</v>
      </c>
      <c r="K68" s="2">
        <f t="shared" si="57"/>
        <v>343.69835777824056</v>
      </c>
      <c r="L68" s="2">
        <v>11598527.32</v>
      </c>
      <c r="M68" s="2">
        <f t="shared" si="58"/>
        <v>345.41014681795173</v>
      </c>
      <c r="N68" s="2"/>
      <c r="O68" s="2">
        <v>71.767149859737188</v>
      </c>
      <c r="P68" s="2">
        <v>2430394.5300000198</v>
      </c>
      <c r="Q68" s="2">
        <f t="shared" si="59"/>
        <v>71.767149859737771</v>
      </c>
      <c r="R68" s="2">
        <v>2770696.2300000102</v>
      </c>
      <c r="S68" s="2">
        <f t="shared" si="60"/>
        <v>82.092270747533703</v>
      </c>
      <c r="T68" s="2">
        <v>3051025.9299999899</v>
      </c>
      <c r="U68" s="2">
        <f t="shared" si="61"/>
        <v>90.677502600528726</v>
      </c>
      <c r="V68" s="2">
        <v>1588576.20000001</v>
      </c>
      <c r="W68" s="2">
        <f t="shared" si="62"/>
        <v>47.260768155178354</v>
      </c>
      <c r="X68" s="2">
        <v>178520.669999998</v>
      </c>
      <c r="Y68" s="2">
        <f t="shared" si="63"/>
        <v>5.316437952291551</v>
      </c>
      <c r="Z68" s="2"/>
      <c r="AA68" s="2">
        <v>567.18751336187802</v>
      </c>
      <c r="AB68" s="2">
        <v>19207805.140000001</v>
      </c>
      <c r="AC68" s="2">
        <f t="shared" si="64"/>
        <v>567.18751336187802</v>
      </c>
      <c r="AD68" s="2">
        <v>19155329.129999995</v>
      </c>
      <c r="AE68" s="2">
        <f t="shared" si="65"/>
        <v>567.54849130396121</v>
      </c>
      <c r="AF68" s="2">
        <v>19195493.070000008</v>
      </c>
      <c r="AG68" s="2">
        <f t="shared" si="66"/>
        <v>570.49642078045611</v>
      </c>
      <c r="AH68" s="2">
        <v>17084047.069999993</v>
      </c>
      <c r="AI68" s="2">
        <f t="shared" si="67"/>
        <v>508.2571347395351</v>
      </c>
      <c r="AJ68" s="2">
        <v>16439538.579999998</v>
      </c>
      <c r="AK68" s="2">
        <f t="shared" si="68"/>
        <v>489.5779677774799</v>
      </c>
      <c r="AL68" s="2"/>
      <c r="AM68" s="2">
        <v>2125.2053093164031</v>
      </c>
      <c r="AN68" s="2">
        <v>-71970077.799999997</v>
      </c>
      <c r="AO68" s="2">
        <f t="shared" si="69"/>
        <v>2125.2053093164031</v>
      </c>
      <c r="AP68" s="2">
        <v>-84258656.799999997</v>
      </c>
      <c r="AQ68" s="2">
        <f t="shared" si="70"/>
        <v>2496.4788243311309</v>
      </c>
      <c r="AR68" s="2">
        <v>-75976749.540000007</v>
      </c>
      <c r="AS68" s="2">
        <f t="shared" si="71"/>
        <v>2258.0541962136299</v>
      </c>
      <c r="AT68" s="2">
        <v>-89488616.040000007</v>
      </c>
      <c r="AU68" s="2">
        <f t="shared" si="72"/>
        <v>2662.3216029512391</v>
      </c>
      <c r="AV68" s="2">
        <v>-98932478.069999993</v>
      </c>
      <c r="AW68" s="2">
        <f t="shared" si="73"/>
        <v>2946.2604029304025</v>
      </c>
      <c r="AX68" s="2"/>
      <c r="AY68" s="2">
        <v>3338.6033500664403</v>
      </c>
      <c r="AZ68" s="2">
        <v>113061802.45</v>
      </c>
      <c r="BA68" s="2">
        <f t="shared" si="74"/>
        <v>3338.6033500664403</v>
      </c>
      <c r="BB68" s="2">
        <v>100547839.84999999</v>
      </c>
      <c r="BC68" s="2">
        <f t="shared" si="75"/>
        <v>2979.1069849782225</v>
      </c>
      <c r="BD68" s="2">
        <v>95804910.310000002</v>
      </c>
      <c r="BE68" s="2">
        <f t="shared" si="76"/>
        <v>2847.3537108806136</v>
      </c>
      <c r="BF68" s="2">
        <v>93946620.629999995</v>
      </c>
      <c r="BG68" s="2">
        <f t="shared" si="77"/>
        <v>2794.9489968167077</v>
      </c>
      <c r="BH68" s="2">
        <v>92421628.260000005</v>
      </c>
      <c r="BI68" s="2">
        <f t="shared" si="78"/>
        <v>2752.3639256678284</v>
      </c>
      <c r="BN68" s="19"/>
      <c r="BO68" s="19"/>
      <c r="BP68" s="19"/>
      <c r="BQ68" s="19"/>
      <c r="BR68" s="19"/>
      <c r="BS68" s="19"/>
      <c r="BT68" s="19"/>
    </row>
    <row r="69" spans="2:74">
      <c r="B69" t="s">
        <v>64</v>
      </c>
      <c r="C69" s="2">
        <v>341.41684234647113</v>
      </c>
      <c r="D69" s="2">
        <v>1489943.1</v>
      </c>
      <c r="E69" s="2">
        <f t="shared" si="54"/>
        <v>341.41684234647113</v>
      </c>
      <c r="F69" s="2">
        <v>1408353.69</v>
      </c>
      <c r="G69" s="2">
        <f t="shared" si="55"/>
        <v>324.1320345224396</v>
      </c>
      <c r="H69" s="2">
        <v>1363752.88</v>
      </c>
      <c r="I69" s="2">
        <f t="shared" si="56"/>
        <v>315.31858497109823</v>
      </c>
      <c r="J69" s="2">
        <v>1445520.74</v>
      </c>
      <c r="K69" s="2">
        <f t="shared" si="57"/>
        <v>335.23208256029682</v>
      </c>
      <c r="L69" s="2">
        <v>1420323.75</v>
      </c>
      <c r="M69" s="2">
        <f t="shared" si="58"/>
        <v>330.30784883720929</v>
      </c>
      <c r="N69" s="2"/>
      <c r="O69" s="2">
        <v>24.422745187900926</v>
      </c>
      <c r="P69" s="2">
        <v>106580.85999999801</v>
      </c>
      <c r="Q69" s="2">
        <f t="shared" si="59"/>
        <v>24.422745187900553</v>
      </c>
      <c r="R69" s="2">
        <v>197599.91</v>
      </c>
      <c r="S69" s="2">
        <f t="shared" si="60"/>
        <v>45.477539700805522</v>
      </c>
      <c r="T69" s="2">
        <v>179990.830000002</v>
      </c>
      <c r="U69" s="2">
        <f t="shared" si="61"/>
        <v>41.616376878613181</v>
      </c>
      <c r="V69" s="2">
        <v>263351.27</v>
      </c>
      <c r="W69" s="2">
        <f t="shared" si="62"/>
        <v>61.07404220779221</v>
      </c>
      <c r="X69" s="2">
        <v>139305.70999999801</v>
      </c>
      <c r="Y69" s="2">
        <f t="shared" si="63"/>
        <v>32.396676744185584</v>
      </c>
      <c r="Z69" s="2"/>
      <c r="AA69" s="2">
        <v>456.80005270394128</v>
      </c>
      <c r="AB69" s="2">
        <v>1993475.4299999997</v>
      </c>
      <c r="AC69" s="2">
        <f t="shared" si="64"/>
        <v>456.80005270394128</v>
      </c>
      <c r="AD69" s="2">
        <v>1986557.4800000004</v>
      </c>
      <c r="AE69" s="2">
        <f t="shared" si="65"/>
        <v>457.20540391254326</v>
      </c>
      <c r="AF69" s="2">
        <v>2016354.25</v>
      </c>
      <c r="AG69" s="2">
        <f t="shared" si="66"/>
        <v>466.20907514450869</v>
      </c>
      <c r="AH69" s="2">
        <v>2008536.1400000006</v>
      </c>
      <c r="AI69" s="2">
        <f t="shared" si="67"/>
        <v>465.80151669758828</v>
      </c>
      <c r="AJ69" s="2">
        <v>2189422.17</v>
      </c>
      <c r="AK69" s="2">
        <f t="shared" si="68"/>
        <v>509.16794651162792</v>
      </c>
      <c r="AL69" s="2"/>
      <c r="AM69" s="2">
        <v>2324.1754285059578</v>
      </c>
      <c r="AN69" s="2">
        <v>-10142701.57</v>
      </c>
      <c r="AO69" s="2">
        <f t="shared" si="69"/>
        <v>2324.1754285059578</v>
      </c>
      <c r="AP69" s="2">
        <v>-11810924.85</v>
      </c>
      <c r="AQ69" s="2">
        <f t="shared" si="70"/>
        <v>2718.2795972382046</v>
      </c>
      <c r="AR69" s="2">
        <v>-10598417</v>
      </c>
      <c r="AS69" s="2">
        <f t="shared" si="71"/>
        <v>2450.5010404624277</v>
      </c>
      <c r="AT69" s="2">
        <v>-10032257.210000001</v>
      </c>
      <c r="AU69" s="2">
        <f t="shared" si="72"/>
        <v>2326.5902620593693</v>
      </c>
      <c r="AV69" s="2">
        <v>-10655125.789999999</v>
      </c>
      <c r="AW69" s="2">
        <f t="shared" si="73"/>
        <v>2477.936230232558</v>
      </c>
      <c r="AX69" s="2"/>
      <c r="AY69" s="2">
        <v>1812.6165994500459</v>
      </c>
      <c r="AZ69" s="2">
        <v>7910258.8399999999</v>
      </c>
      <c r="BA69" s="2">
        <f t="shared" si="74"/>
        <v>1812.6165994500459</v>
      </c>
      <c r="BB69" s="2">
        <v>7608727.4000000004</v>
      </c>
      <c r="BC69" s="2">
        <f t="shared" si="75"/>
        <v>1751.1455466052935</v>
      </c>
      <c r="BD69" s="2">
        <v>7395377.54</v>
      </c>
      <c r="BE69" s="2">
        <f t="shared" si="76"/>
        <v>1709.9138820809249</v>
      </c>
      <c r="BF69" s="2">
        <v>6788962.9800000004</v>
      </c>
      <c r="BG69" s="2">
        <f t="shared" si="77"/>
        <v>1574.4348283858999</v>
      </c>
      <c r="BH69" s="2">
        <v>6127941.0199999996</v>
      </c>
      <c r="BI69" s="2">
        <f t="shared" si="78"/>
        <v>1425.1025627906977</v>
      </c>
    </row>
    <row r="70" spans="2:74">
      <c r="B70" t="s">
        <v>68</v>
      </c>
      <c r="C70" s="2">
        <v>398.3489049378569</v>
      </c>
      <c r="D70" s="2">
        <v>2371769.38</v>
      </c>
      <c r="E70" s="2">
        <f t="shared" si="54"/>
        <v>398.3489049378569</v>
      </c>
      <c r="F70" s="2">
        <v>2288827.44</v>
      </c>
      <c r="G70" s="2">
        <f t="shared" si="55"/>
        <v>388.0026173927784</v>
      </c>
      <c r="H70" s="2">
        <v>2276866.04</v>
      </c>
      <c r="I70" s="2">
        <f t="shared" si="56"/>
        <v>385.25652115059222</v>
      </c>
      <c r="J70" s="2">
        <v>2244261.44</v>
      </c>
      <c r="K70" s="2">
        <f t="shared" si="57"/>
        <v>379.80393298358433</v>
      </c>
      <c r="L70" s="2">
        <v>2271671.37</v>
      </c>
      <c r="M70" s="2">
        <f t="shared" si="58"/>
        <v>385.48640251145429</v>
      </c>
      <c r="N70" s="2"/>
      <c r="O70" s="2">
        <v>21.431525025193118</v>
      </c>
      <c r="P70" s="2">
        <v>127603.29999999799</v>
      </c>
      <c r="Q70" s="2">
        <f t="shared" si="59"/>
        <v>21.431525025192812</v>
      </c>
      <c r="R70" s="2">
        <v>229296.20000000199</v>
      </c>
      <c r="S70" s="2">
        <f t="shared" si="60"/>
        <v>38.870350906933716</v>
      </c>
      <c r="T70" s="2">
        <v>170571.78999999899</v>
      </c>
      <c r="U70" s="2">
        <f t="shared" si="61"/>
        <v>28.861554991539592</v>
      </c>
      <c r="V70" s="2">
        <v>144891.17000000499</v>
      </c>
      <c r="W70" s="2">
        <f t="shared" si="62"/>
        <v>24.52042139109917</v>
      </c>
      <c r="X70" s="2">
        <v>70384.060000002195</v>
      </c>
      <c r="Y70" s="2">
        <f t="shared" si="63"/>
        <v>11.943672153402714</v>
      </c>
      <c r="Z70" s="2"/>
      <c r="AA70" s="2">
        <v>462.2257457171649</v>
      </c>
      <c r="AB70" s="2">
        <v>2752092.09</v>
      </c>
      <c r="AC70" s="2">
        <f t="shared" si="64"/>
        <v>462.2257457171649</v>
      </c>
      <c r="AD70" s="2">
        <v>2716871.4699999988</v>
      </c>
      <c r="AE70" s="2">
        <f t="shared" si="65"/>
        <v>460.56475165282234</v>
      </c>
      <c r="AF70" s="2">
        <v>2734440.0500000007</v>
      </c>
      <c r="AG70" s="2">
        <f t="shared" si="66"/>
        <v>462.68021150592227</v>
      </c>
      <c r="AH70" s="2">
        <v>2691742.8900000006</v>
      </c>
      <c r="AI70" s="2">
        <f t="shared" si="67"/>
        <v>455.53272804196996</v>
      </c>
      <c r="AJ70" s="2">
        <v>2569209.4900000002</v>
      </c>
      <c r="AK70" s="2">
        <f t="shared" si="68"/>
        <v>435.97649584252508</v>
      </c>
      <c r="AL70" s="2"/>
      <c r="AM70" s="2">
        <v>2180.5119717836747</v>
      </c>
      <c r="AN70" s="2">
        <v>-12982768.279999999</v>
      </c>
      <c r="AO70" s="2">
        <f t="shared" si="69"/>
        <v>2180.5119717836747</v>
      </c>
      <c r="AP70" s="2">
        <v>-14964923.949999999</v>
      </c>
      <c r="AQ70" s="2">
        <f t="shared" si="70"/>
        <v>2536.8577640278013</v>
      </c>
      <c r="AR70" s="2">
        <v>-13029709.890000001</v>
      </c>
      <c r="AS70" s="2">
        <f t="shared" si="71"/>
        <v>2204.688644670051</v>
      </c>
      <c r="AT70" s="2">
        <v>-12333811.380000001</v>
      </c>
      <c r="AU70" s="2">
        <f t="shared" si="72"/>
        <v>2087.2924995769167</v>
      </c>
      <c r="AV70" s="2">
        <v>-13082377.359999999</v>
      </c>
      <c r="AW70" s="2">
        <f t="shared" si="73"/>
        <v>2219.9859765823858</v>
      </c>
      <c r="AX70" s="2"/>
      <c r="AY70" s="2">
        <v>1338.8945616392341</v>
      </c>
      <c r="AZ70" s="2">
        <v>7971778.2199999997</v>
      </c>
      <c r="BA70" s="2">
        <f t="shared" si="74"/>
        <v>1338.8945616392341</v>
      </c>
      <c r="BB70" s="2">
        <v>7230835.25</v>
      </c>
      <c r="BC70" s="2">
        <f t="shared" si="75"/>
        <v>1225.7730547550432</v>
      </c>
      <c r="BD70" s="2">
        <v>6883378.5099999998</v>
      </c>
      <c r="BE70" s="2">
        <f t="shared" si="76"/>
        <v>1164.7002554991539</v>
      </c>
      <c r="BF70" s="2">
        <v>6687300.0700000003</v>
      </c>
      <c r="BG70" s="2">
        <f t="shared" si="77"/>
        <v>1131.7143459130141</v>
      </c>
      <c r="BH70" s="2">
        <v>6544980.8600000003</v>
      </c>
      <c r="BI70" s="2">
        <f t="shared" si="78"/>
        <v>1110.6364941455965</v>
      </c>
    </row>
    <row r="71" spans="2:74">
      <c r="B71" t="s">
        <v>76</v>
      </c>
      <c r="C71" s="2">
        <v>504.75472796143248</v>
      </c>
      <c r="D71" s="2">
        <v>1465807.73</v>
      </c>
      <c r="E71" s="2">
        <f t="shared" si="54"/>
        <v>504.75472796143248</v>
      </c>
      <c r="F71" s="2">
        <v>1492953.9900000002</v>
      </c>
      <c r="G71" s="2">
        <f t="shared" si="55"/>
        <v>525.50298838437175</v>
      </c>
      <c r="H71" s="2">
        <v>1555807.0899999999</v>
      </c>
      <c r="I71" s="2">
        <f t="shared" si="56"/>
        <v>546.28057935393258</v>
      </c>
      <c r="J71" s="2">
        <v>1466827.2000000002</v>
      </c>
      <c r="K71" s="2">
        <f t="shared" si="57"/>
        <v>516.67037689327231</v>
      </c>
      <c r="L71" s="2">
        <v>1571760.98</v>
      </c>
      <c r="M71" s="2">
        <f t="shared" si="58"/>
        <v>553.04749472202673</v>
      </c>
      <c r="N71" s="2"/>
      <c r="O71" s="2">
        <v>98.970492424242124</v>
      </c>
      <c r="P71" s="2">
        <v>287410.30999999901</v>
      </c>
      <c r="Q71" s="2">
        <f t="shared" si="59"/>
        <v>98.970492424242082</v>
      </c>
      <c r="R71" s="2">
        <v>296608.52999999898</v>
      </c>
      <c r="S71" s="2">
        <f t="shared" si="60"/>
        <v>104.40286166842625</v>
      </c>
      <c r="T71" s="2">
        <v>292214.50000000099</v>
      </c>
      <c r="U71" s="2">
        <f t="shared" si="61"/>
        <v>102.60340589887676</v>
      </c>
      <c r="V71" s="2">
        <v>300238.255999999</v>
      </c>
      <c r="W71" s="2">
        <f t="shared" si="62"/>
        <v>105.75493342726277</v>
      </c>
      <c r="X71" s="2">
        <v>192751.83</v>
      </c>
      <c r="Y71" s="2">
        <f t="shared" si="63"/>
        <v>67.822600281491901</v>
      </c>
      <c r="Z71" s="2"/>
      <c r="AA71" s="2">
        <v>745.45134641873244</v>
      </c>
      <c r="AB71" s="2">
        <v>2164790.709999999</v>
      </c>
      <c r="AC71" s="2">
        <f t="shared" si="64"/>
        <v>745.45134641873244</v>
      </c>
      <c r="AD71" s="2">
        <v>2118616.3800000008</v>
      </c>
      <c r="AE71" s="2">
        <f t="shared" si="65"/>
        <v>745.72910242872251</v>
      </c>
      <c r="AF71" s="2">
        <v>2111983.3900000006</v>
      </c>
      <c r="AG71" s="2">
        <f t="shared" si="66"/>
        <v>741.56720154494406</v>
      </c>
      <c r="AH71" s="2">
        <v>1995432.9100000001</v>
      </c>
      <c r="AI71" s="2">
        <f t="shared" si="67"/>
        <v>702.86470940471997</v>
      </c>
      <c r="AJ71" s="2">
        <v>1921669.9800000004</v>
      </c>
      <c r="AK71" s="2">
        <f t="shared" si="68"/>
        <v>676.16818437719928</v>
      </c>
      <c r="AL71" s="2"/>
      <c r="AM71" s="2">
        <v>3037.1108712121213</v>
      </c>
      <c r="AN71" s="2">
        <v>-8819769.9700000007</v>
      </c>
      <c r="AO71" s="2">
        <f t="shared" si="69"/>
        <v>3037.1108712121213</v>
      </c>
      <c r="AP71" s="2">
        <v>-10463066.42</v>
      </c>
      <c r="AQ71" s="2">
        <f t="shared" si="70"/>
        <v>3682.8815276311157</v>
      </c>
      <c r="AR71" s="2">
        <v>-8719661.9600000009</v>
      </c>
      <c r="AS71" s="2">
        <f t="shared" si="71"/>
        <v>3061.6790589887642</v>
      </c>
      <c r="AT71" s="2">
        <v>-8070576.1600000001</v>
      </c>
      <c r="AU71" s="2">
        <f t="shared" si="72"/>
        <v>2842.7531384290241</v>
      </c>
      <c r="AV71" s="2">
        <v>-7958450.5199999996</v>
      </c>
      <c r="AW71" s="2">
        <f t="shared" si="73"/>
        <v>2800.2992681210412</v>
      </c>
      <c r="AX71" s="2"/>
      <c r="AY71" s="2">
        <v>2126.4398760330578</v>
      </c>
      <c r="AZ71" s="2">
        <v>6175181.4000000004</v>
      </c>
      <c r="BA71" s="2">
        <f t="shared" si="74"/>
        <v>2126.4398760330578</v>
      </c>
      <c r="BB71" s="2">
        <v>6224751.2999999998</v>
      </c>
      <c r="BC71" s="2">
        <f t="shared" si="75"/>
        <v>2191.0423442449842</v>
      </c>
      <c r="BD71" s="2">
        <v>5927607.2599999998</v>
      </c>
      <c r="BE71" s="2">
        <f t="shared" si="76"/>
        <v>2081.3227738764044</v>
      </c>
      <c r="BF71" s="2">
        <v>5726725.2000000002</v>
      </c>
      <c r="BG71" s="2">
        <f t="shared" si="77"/>
        <v>2017.1628038041565</v>
      </c>
      <c r="BH71" s="2">
        <v>5426101.6200000001</v>
      </c>
      <c r="BI71" s="2">
        <f t="shared" si="78"/>
        <v>1909.2546164672765</v>
      </c>
    </row>
    <row r="72" spans="2:74">
      <c r="B72" t="s">
        <v>33</v>
      </c>
      <c r="C72" s="2">
        <v>286.57136605496532</v>
      </c>
      <c r="D72" s="2">
        <v>16318806.439999999</v>
      </c>
      <c r="E72" s="2">
        <f t="shared" si="54"/>
        <v>286.57136605496532</v>
      </c>
      <c r="F72" s="2">
        <v>16453367.17</v>
      </c>
      <c r="G72" s="2">
        <f t="shared" si="55"/>
        <v>289.22894809007329</v>
      </c>
      <c r="H72" s="2">
        <v>17159444.560000002</v>
      </c>
      <c r="I72" s="2">
        <f t="shared" si="56"/>
        <v>302.63570652557326</v>
      </c>
      <c r="J72" s="2">
        <v>17939492.780000001</v>
      </c>
      <c r="K72" s="2">
        <f t="shared" si="57"/>
        <v>317.42887339644346</v>
      </c>
      <c r="L72" s="2">
        <v>17995970.43</v>
      </c>
      <c r="M72" s="2">
        <f t="shared" si="58"/>
        <v>318.93611750110767</v>
      </c>
      <c r="N72" s="2"/>
      <c r="O72" s="2">
        <v>67.476442707875862</v>
      </c>
      <c r="P72" s="2">
        <v>3842446.03000001</v>
      </c>
      <c r="Q72" s="2">
        <f t="shared" si="59"/>
        <v>67.476442707876203</v>
      </c>
      <c r="R72" s="2">
        <v>3630603.48000002</v>
      </c>
      <c r="S72" s="2">
        <f t="shared" si="60"/>
        <v>63.821320864169671</v>
      </c>
      <c r="T72" s="2">
        <v>3569474.5800000099</v>
      </c>
      <c r="U72" s="2">
        <f t="shared" si="61"/>
        <v>62.953696296296471</v>
      </c>
      <c r="V72" s="2">
        <v>3585587.68</v>
      </c>
      <c r="W72" s="2">
        <f t="shared" si="62"/>
        <v>63.444885074758915</v>
      </c>
      <c r="X72" s="2">
        <v>1172608.6299999999</v>
      </c>
      <c r="Y72" s="2">
        <f t="shared" si="63"/>
        <v>20.78172140008861</v>
      </c>
      <c r="Z72" s="2"/>
      <c r="AA72" s="2">
        <v>454.98934621125636</v>
      </c>
      <c r="AB72" s="2">
        <v>25909368.319999993</v>
      </c>
      <c r="AC72" s="2">
        <f t="shared" si="64"/>
        <v>454.98934621125636</v>
      </c>
      <c r="AD72" s="2">
        <v>25803390.030000016</v>
      </c>
      <c r="AE72" s="2">
        <f t="shared" si="65"/>
        <v>453.59027598572635</v>
      </c>
      <c r="AF72" s="2">
        <v>25938235.810000002</v>
      </c>
      <c r="AG72" s="2">
        <f t="shared" si="66"/>
        <v>457.46447636684309</v>
      </c>
      <c r="AH72" s="2">
        <v>25700463.269999981</v>
      </c>
      <c r="AI72" s="2">
        <f t="shared" si="67"/>
        <v>454.75472476333681</v>
      </c>
      <c r="AJ72" s="2">
        <v>23355787.980000004</v>
      </c>
      <c r="AK72" s="2">
        <f t="shared" si="68"/>
        <v>413.92623801506431</v>
      </c>
      <c r="AL72" s="2"/>
      <c r="AM72" s="2">
        <v>1991.69471244183</v>
      </c>
      <c r="AN72" s="2">
        <v>-113417055.40000001</v>
      </c>
      <c r="AO72" s="2">
        <f t="shared" si="69"/>
        <v>1991.69471244183</v>
      </c>
      <c r="AP72" s="2">
        <v>-129479447.33</v>
      </c>
      <c r="AQ72" s="2">
        <f t="shared" si="70"/>
        <v>2276.0814831156504</v>
      </c>
      <c r="AR72" s="2">
        <v>-117786148.56999999</v>
      </c>
      <c r="AS72" s="2">
        <f t="shared" si="71"/>
        <v>2077.3571176366841</v>
      </c>
      <c r="AT72" s="2">
        <v>-110541536.12</v>
      </c>
      <c r="AU72" s="2">
        <f t="shared" si="72"/>
        <v>1955.9680813943203</v>
      </c>
      <c r="AV72" s="2">
        <v>-117398668.45999999</v>
      </c>
      <c r="AW72" s="2">
        <f t="shared" si="73"/>
        <v>2080.6144166592821</v>
      </c>
      <c r="AX72" s="2"/>
      <c r="AY72" s="2">
        <v>2524.4905068048115</v>
      </c>
      <c r="AZ72" s="2">
        <v>143757111.91</v>
      </c>
      <c r="BA72" s="2">
        <f t="shared" si="74"/>
        <v>2524.4905068048115</v>
      </c>
      <c r="BB72" s="2">
        <v>137543774.53</v>
      </c>
      <c r="BC72" s="2">
        <f t="shared" si="75"/>
        <v>2417.8419415683725</v>
      </c>
      <c r="BD72" s="2">
        <v>133304575.11</v>
      </c>
      <c r="BE72" s="2">
        <f t="shared" si="76"/>
        <v>2351.0507074074076</v>
      </c>
      <c r="BF72" s="2">
        <v>122943747.84999999</v>
      </c>
      <c r="BG72" s="2">
        <f t="shared" si="77"/>
        <v>2175.4179925683447</v>
      </c>
      <c r="BH72" s="2">
        <v>117291982.05</v>
      </c>
      <c r="BI72" s="2">
        <f t="shared" si="78"/>
        <v>2078.7236517501105</v>
      </c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</row>
    <row r="73" spans="2:74">
      <c r="B73" t="s">
        <v>70</v>
      </c>
      <c r="C73" s="2">
        <v>363.37753592135118</v>
      </c>
      <c r="D73" s="2">
        <v>2883037.37</v>
      </c>
      <c r="E73" s="2">
        <f t="shared" si="54"/>
        <v>363.37753592135118</v>
      </c>
      <c r="F73" s="2">
        <v>2842841.23</v>
      </c>
      <c r="G73" s="2">
        <f t="shared" si="55"/>
        <v>368.29138878093016</v>
      </c>
      <c r="H73" s="2">
        <v>2873125.7</v>
      </c>
      <c r="I73" s="2">
        <f t="shared" si="56"/>
        <v>403.01945574414367</v>
      </c>
      <c r="J73" s="2">
        <v>2932078.34</v>
      </c>
      <c r="K73" s="2">
        <f t="shared" si="57"/>
        <v>411.63531377228696</v>
      </c>
      <c r="L73" s="2">
        <v>2695060.0300000003</v>
      </c>
      <c r="M73" s="2">
        <f t="shared" si="58"/>
        <v>374.26191223441191</v>
      </c>
      <c r="N73" s="2"/>
      <c r="O73" s="2">
        <v>62.402267456515901</v>
      </c>
      <c r="P73" s="2">
        <v>495099.58999999601</v>
      </c>
      <c r="Q73" s="2">
        <f t="shared" si="59"/>
        <v>62.402267456515759</v>
      </c>
      <c r="R73" s="2">
        <v>422278.84999999503</v>
      </c>
      <c r="S73" s="2">
        <f t="shared" si="60"/>
        <v>54.706419225287604</v>
      </c>
      <c r="T73" s="2">
        <v>527397.28</v>
      </c>
      <c r="U73" s="2">
        <f t="shared" si="61"/>
        <v>73.979138729134519</v>
      </c>
      <c r="V73" s="2">
        <v>556463.820000001</v>
      </c>
      <c r="W73" s="2">
        <f t="shared" si="62"/>
        <v>78.12211427769212</v>
      </c>
      <c r="X73" s="2">
        <v>660196.84000000299</v>
      </c>
      <c r="Y73" s="2">
        <f t="shared" si="63"/>
        <v>91.681272045549647</v>
      </c>
      <c r="Z73" s="2"/>
      <c r="AA73" s="2">
        <v>492.17489538694196</v>
      </c>
      <c r="AB73" s="2">
        <v>3904915.6199999973</v>
      </c>
      <c r="AC73" s="2">
        <f t="shared" si="64"/>
        <v>492.17489538694196</v>
      </c>
      <c r="AD73" s="2">
        <v>3738247.3599999994</v>
      </c>
      <c r="AE73" s="2">
        <f t="shared" si="65"/>
        <v>484.29166472340967</v>
      </c>
      <c r="AF73" s="2">
        <v>3693007.9099999964</v>
      </c>
      <c r="AG73" s="2">
        <f t="shared" si="66"/>
        <v>518.0260779913026</v>
      </c>
      <c r="AH73" s="2">
        <v>3611593.9600000009</v>
      </c>
      <c r="AI73" s="2">
        <f t="shared" si="67"/>
        <v>507.03270532079193</v>
      </c>
      <c r="AJ73" s="2">
        <v>3483282.6099999994</v>
      </c>
      <c r="AK73" s="2">
        <f t="shared" si="68"/>
        <v>483.72206776836543</v>
      </c>
      <c r="AL73" s="2"/>
      <c r="AM73" s="2">
        <v>2647.6519649609277</v>
      </c>
      <c r="AN73" s="2">
        <v>-21006470.690000001</v>
      </c>
      <c r="AO73" s="2">
        <f t="shared" si="69"/>
        <v>2647.6519649609277</v>
      </c>
      <c r="AP73" s="2">
        <v>-23277993.140000001</v>
      </c>
      <c r="AQ73" s="2">
        <f t="shared" si="70"/>
        <v>3015.6747169322452</v>
      </c>
      <c r="AR73" s="2">
        <v>-20335413.390000001</v>
      </c>
      <c r="AS73" s="2">
        <f t="shared" si="71"/>
        <v>2852.4917085145185</v>
      </c>
      <c r="AT73" s="2">
        <v>-21279720.850000001</v>
      </c>
      <c r="AU73" s="2">
        <f t="shared" si="72"/>
        <v>2987.466074687632</v>
      </c>
      <c r="AV73" s="2">
        <v>-23593380.34</v>
      </c>
      <c r="AW73" s="2">
        <f t="shared" si="73"/>
        <v>3276.4033245382584</v>
      </c>
      <c r="AX73" s="2"/>
      <c r="AY73" s="2">
        <v>2368.1099054701285</v>
      </c>
      <c r="AZ73" s="2">
        <v>18788583.989999998</v>
      </c>
      <c r="BA73" s="2">
        <f t="shared" si="74"/>
        <v>2368.1099054701285</v>
      </c>
      <c r="BB73" s="2">
        <v>17508508.98</v>
      </c>
      <c r="BC73" s="2">
        <f t="shared" si="75"/>
        <v>2268.2353905946366</v>
      </c>
      <c r="BD73" s="2">
        <v>15724168.039999999</v>
      </c>
      <c r="BE73" s="2">
        <f t="shared" si="76"/>
        <v>2205.6625108710896</v>
      </c>
      <c r="BF73" s="2">
        <v>13087259.960000001</v>
      </c>
      <c r="BG73" s="2">
        <f t="shared" si="77"/>
        <v>1837.324155552436</v>
      </c>
      <c r="BH73" s="2">
        <v>11814758.16</v>
      </c>
      <c r="BI73" s="2">
        <f t="shared" si="78"/>
        <v>1640.7107568393278</v>
      </c>
    </row>
    <row r="74" spans="2:74">
      <c r="B74" t="s">
        <v>77</v>
      </c>
      <c r="C74" s="2">
        <v>353.25537484710441</v>
      </c>
      <c r="D74" s="2">
        <v>277541090.58999997</v>
      </c>
      <c r="E74" s="2">
        <f t="shared" si="54"/>
        <v>353.25537484710441</v>
      </c>
      <c r="F74" s="2">
        <v>288196037.88999999</v>
      </c>
      <c r="G74" s="2">
        <f t="shared" si="55"/>
        <v>369.87283731788449</v>
      </c>
      <c r="H74" s="2">
        <v>267988865.39999998</v>
      </c>
      <c r="I74" s="2">
        <f t="shared" si="56"/>
        <v>344.50120503301173</v>
      </c>
      <c r="J74" s="2">
        <v>262947235.05000001</v>
      </c>
      <c r="K74" s="2">
        <f t="shared" si="57"/>
        <v>340.33014124593592</v>
      </c>
      <c r="L74" s="2">
        <v>250585264.30000001</v>
      </c>
      <c r="M74" s="2">
        <f t="shared" si="58"/>
        <v>326.30583960330546</v>
      </c>
      <c r="N74" s="2"/>
      <c r="O74" s="2">
        <v>175.2921231004992</v>
      </c>
      <c r="P74" s="2">
        <v>137721236.47999999</v>
      </c>
      <c r="Q74" s="2">
        <f t="shared" si="59"/>
        <v>175.29212310049931</v>
      </c>
      <c r="R74" s="2">
        <v>115851570.37</v>
      </c>
      <c r="S74" s="2">
        <f t="shared" si="60"/>
        <v>148.68472639044325</v>
      </c>
      <c r="T74" s="2">
        <v>153961936.44</v>
      </c>
      <c r="U74" s="2">
        <f t="shared" si="61"/>
        <v>197.9189417203151</v>
      </c>
      <c r="V74" s="2">
        <v>159610981.72</v>
      </c>
      <c r="W74" s="2">
        <f t="shared" si="62"/>
        <v>206.58299731822981</v>
      </c>
      <c r="X74" s="2">
        <v>144669211.53999901</v>
      </c>
      <c r="Y74" s="2">
        <f t="shared" si="63"/>
        <v>188.38461498594825</v>
      </c>
      <c r="Z74" s="2"/>
      <c r="AA74" s="2">
        <v>947.95129565070181</v>
      </c>
      <c r="AB74" s="2">
        <v>744774050.5999999</v>
      </c>
      <c r="AC74" s="2">
        <f t="shared" si="64"/>
        <v>947.95129565070181</v>
      </c>
      <c r="AD74" s="2">
        <v>711739530.53999996</v>
      </c>
      <c r="AE74" s="2">
        <f t="shared" si="65"/>
        <v>913.4515572091542</v>
      </c>
      <c r="AF74" s="2">
        <v>740216369.55000019</v>
      </c>
      <c r="AG74" s="2">
        <f t="shared" si="66"/>
        <v>951.552337499229</v>
      </c>
      <c r="AH74" s="2">
        <v>729185740.30000019</v>
      </c>
      <c r="AI74" s="2">
        <f t="shared" si="67"/>
        <v>943.77826769554167</v>
      </c>
      <c r="AJ74" s="2">
        <v>679157675.13999939</v>
      </c>
      <c r="AK74" s="2">
        <f t="shared" si="68"/>
        <v>884.38207261968864</v>
      </c>
      <c r="AL74" s="2"/>
      <c r="AM74" s="2">
        <v>3429.3439009020362</v>
      </c>
      <c r="AN74" s="2">
        <v>-2694322334.5900002</v>
      </c>
      <c r="AO74" s="2">
        <f t="shared" si="69"/>
        <v>3429.3439009020362</v>
      </c>
      <c r="AP74" s="2">
        <v>-3165520014.46</v>
      </c>
      <c r="AQ74" s="2">
        <f t="shared" si="70"/>
        <v>4062.6508188907255</v>
      </c>
      <c r="AR74" s="2">
        <v>-2899657485.3000002</v>
      </c>
      <c r="AS74" s="2">
        <f t="shared" si="71"/>
        <v>3727.5261282883239</v>
      </c>
      <c r="AT74" s="2">
        <v>-2736006729.0799999</v>
      </c>
      <c r="AU74" s="2">
        <f t="shared" si="72"/>
        <v>3541.1878599163369</v>
      </c>
      <c r="AV74" s="2">
        <v>-2829226803.7600002</v>
      </c>
      <c r="AW74" s="2">
        <f t="shared" si="73"/>
        <v>3684.1481090597517</v>
      </c>
      <c r="AX74" s="2"/>
      <c r="AY74" s="2">
        <v>7161.7422862739559</v>
      </c>
      <c r="AZ74" s="2">
        <v>5626744576.8299999</v>
      </c>
      <c r="BA74" s="2">
        <f t="shared" si="74"/>
        <v>7161.7422862739559</v>
      </c>
      <c r="BB74" s="2">
        <v>5283674178.2600002</v>
      </c>
      <c r="BC74" s="2">
        <f t="shared" si="75"/>
        <v>6781.104882927606</v>
      </c>
      <c r="BD74" s="2">
        <v>4961423532.3299999</v>
      </c>
      <c r="BE74" s="2">
        <f t="shared" si="76"/>
        <v>6377.9380647612043</v>
      </c>
      <c r="BF74" s="2">
        <v>4658409490.75</v>
      </c>
      <c r="BG74" s="2">
        <f t="shared" si="77"/>
        <v>6029.3357321931499</v>
      </c>
      <c r="BH74" s="2">
        <v>4393491950.2700005</v>
      </c>
      <c r="BI74" s="2">
        <f t="shared" si="78"/>
        <v>5721.0949080664532</v>
      </c>
      <c r="BP74" s="19"/>
      <c r="BQ74" s="19"/>
      <c r="BR74" s="19"/>
      <c r="BS74" s="19"/>
      <c r="BT74" s="19"/>
      <c r="BU74" s="19"/>
      <c r="BV74" s="19"/>
    </row>
    <row r="75" spans="2:74">
      <c r="B75" t="s">
        <v>47</v>
      </c>
      <c r="C75" s="2">
        <v>210.76551559911653</v>
      </c>
      <c r="D75" s="2">
        <v>3053570.79</v>
      </c>
      <c r="E75" s="2">
        <f t="shared" si="54"/>
        <v>210.76551559911653</v>
      </c>
      <c r="F75" s="2">
        <v>3534104.21</v>
      </c>
      <c r="G75" s="2">
        <f t="shared" si="55"/>
        <v>248.21633726647002</v>
      </c>
      <c r="H75" s="2">
        <v>3500300.5300000003</v>
      </c>
      <c r="I75" s="2">
        <f t="shared" si="56"/>
        <v>249.96790187816899</v>
      </c>
      <c r="J75" s="2">
        <v>3230462.1900000004</v>
      </c>
      <c r="K75" s="2">
        <f t="shared" si="57"/>
        <v>234.27820654144611</v>
      </c>
      <c r="L75" s="2">
        <v>3155595.5</v>
      </c>
      <c r="M75" s="2">
        <f t="shared" si="58"/>
        <v>232.16564891112418</v>
      </c>
      <c r="N75" s="2"/>
      <c r="O75" s="2">
        <v>56.874044036444012</v>
      </c>
      <c r="P75" s="2">
        <v>823991.15000000503</v>
      </c>
      <c r="Q75" s="2">
        <f t="shared" si="59"/>
        <v>56.874044036444303</v>
      </c>
      <c r="R75" s="2">
        <v>509998.44999999698</v>
      </c>
      <c r="S75" s="2">
        <f t="shared" si="60"/>
        <v>35.819528725944444</v>
      </c>
      <c r="T75" s="2">
        <v>510059.51999999699</v>
      </c>
      <c r="U75" s="2">
        <f t="shared" si="61"/>
        <v>36.425017496250589</v>
      </c>
      <c r="V75" s="2">
        <v>675271.36999999895</v>
      </c>
      <c r="W75" s="2">
        <f t="shared" si="62"/>
        <v>48.971743418666975</v>
      </c>
      <c r="X75" s="2">
        <v>563669.53000000096</v>
      </c>
      <c r="Y75" s="2">
        <f t="shared" si="63"/>
        <v>41.470683490288472</v>
      </c>
      <c r="Z75" s="2"/>
      <c r="AA75" s="2">
        <v>323.41863680287139</v>
      </c>
      <c r="AB75" s="2">
        <v>4685689.2100000009</v>
      </c>
      <c r="AC75" s="2">
        <f t="shared" si="64"/>
        <v>323.41863680287139</v>
      </c>
      <c r="AD75" s="2">
        <v>4512540.4199999981</v>
      </c>
      <c r="AE75" s="2">
        <f t="shared" si="65"/>
        <v>316.93639696586587</v>
      </c>
      <c r="AF75" s="2">
        <v>4427057.92</v>
      </c>
      <c r="AG75" s="2">
        <f t="shared" si="66"/>
        <v>316.15067628365352</v>
      </c>
      <c r="AH75" s="2">
        <v>4298856.2199999988</v>
      </c>
      <c r="AI75" s="2">
        <f t="shared" si="67"/>
        <v>311.75982449778803</v>
      </c>
      <c r="AJ75" s="2">
        <v>4114119.6800000016</v>
      </c>
      <c r="AK75" s="2">
        <f t="shared" si="68"/>
        <v>302.68685108887593</v>
      </c>
      <c r="AL75" s="2"/>
      <c r="AM75" s="2">
        <v>1253.8534635560463</v>
      </c>
      <c r="AN75" s="2">
        <v>-18165828.98</v>
      </c>
      <c r="AO75" s="2">
        <f t="shared" si="69"/>
        <v>1253.8534635560463</v>
      </c>
      <c r="AP75" s="2">
        <v>-20851819.02</v>
      </c>
      <c r="AQ75" s="2">
        <f t="shared" si="70"/>
        <v>1464.5188242730721</v>
      </c>
      <c r="AR75" s="2">
        <v>-15895035.439999999</v>
      </c>
      <c r="AS75" s="2">
        <f t="shared" si="71"/>
        <v>1135.1164350496322</v>
      </c>
      <c r="AT75" s="2">
        <v>-14602669.960000001</v>
      </c>
      <c r="AU75" s="2">
        <f t="shared" si="72"/>
        <v>1059.0086271665821</v>
      </c>
      <c r="AV75" s="2">
        <v>-15177499.310000001</v>
      </c>
      <c r="AW75" s="2">
        <f t="shared" si="73"/>
        <v>1116.6494489405534</v>
      </c>
      <c r="AX75" s="2"/>
      <c r="AY75" s="2">
        <v>1174.6606978188847</v>
      </c>
      <c r="AZ75" s="2">
        <v>17018484.190000001</v>
      </c>
      <c r="BA75" s="2">
        <f t="shared" si="74"/>
        <v>1174.6606978188847</v>
      </c>
      <c r="BB75" s="2">
        <v>14732304.720000001</v>
      </c>
      <c r="BC75" s="2">
        <f t="shared" si="75"/>
        <v>1034.7172861356933</v>
      </c>
      <c r="BD75" s="2">
        <v>13808144.779999999</v>
      </c>
      <c r="BE75" s="2">
        <f t="shared" si="76"/>
        <v>986.08475183889163</v>
      </c>
      <c r="BF75" s="2">
        <v>12978875.800000001</v>
      </c>
      <c r="BG75" s="2">
        <f t="shared" si="77"/>
        <v>941.24851693378787</v>
      </c>
      <c r="BH75" s="2">
        <v>12450345.27</v>
      </c>
      <c r="BI75" s="2">
        <f t="shared" si="78"/>
        <v>916.00539067098293</v>
      </c>
    </row>
    <row r="76" spans="2:74">
      <c r="B76" t="s">
        <v>51</v>
      </c>
      <c r="C76" s="2">
        <v>270.32996289109047</v>
      </c>
      <c r="D76" s="2">
        <v>15880804</v>
      </c>
      <c r="E76" s="2">
        <f t="shared" si="54"/>
        <v>270.32996289109047</v>
      </c>
      <c r="F76" s="2">
        <v>14452648</v>
      </c>
      <c r="G76" s="2">
        <f t="shared" si="55"/>
        <v>247.31592456962935</v>
      </c>
      <c r="H76" s="2">
        <v>14959735</v>
      </c>
      <c r="I76" s="2">
        <f t="shared" si="56"/>
        <v>258.57289776164549</v>
      </c>
      <c r="J76" s="2">
        <v>15028587</v>
      </c>
      <c r="K76" s="2">
        <f t="shared" si="57"/>
        <v>261.49861669363679</v>
      </c>
      <c r="L76" s="2">
        <v>14056219</v>
      </c>
      <c r="M76" s="2">
        <f t="shared" si="58"/>
        <v>246.42308164302869</v>
      </c>
      <c r="N76" s="2"/>
      <c r="O76" s="2">
        <v>210.7142103292139</v>
      </c>
      <c r="P76" s="2">
        <v>12378617</v>
      </c>
      <c r="Q76" s="2">
        <f t="shared" si="59"/>
        <v>210.7142103292139</v>
      </c>
      <c r="R76" s="2">
        <v>2666448</v>
      </c>
      <c r="S76" s="2">
        <f t="shared" si="60"/>
        <v>45.628666278791201</v>
      </c>
      <c r="T76" s="2">
        <v>6317448</v>
      </c>
      <c r="U76" s="2">
        <f t="shared" si="61"/>
        <v>109.19450350012963</v>
      </c>
      <c r="V76" s="2">
        <v>8172442</v>
      </c>
      <c r="W76" s="2">
        <f t="shared" si="62"/>
        <v>142.20114492526665</v>
      </c>
      <c r="X76" s="2">
        <v>9248251</v>
      </c>
      <c r="Y76" s="2">
        <f t="shared" si="63"/>
        <v>162.13339527708141</v>
      </c>
      <c r="Z76" s="2"/>
      <c r="AA76" s="2">
        <v>662.0106730671024</v>
      </c>
      <c r="AB76" s="2">
        <v>38890479</v>
      </c>
      <c r="AC76" s="2">
        <f t="shared" si="64"/>
        <v>662.0106730671024</v>
      </c>
      <c r="AD76" s="2">
        <v>34939971</v>
      </c>
      <c r="AE76" s="2">
        <f t="shared" si="65"/>
        <v>597.89813135288682</v>
      </c>
      <c r="AF76" s="2">
        <v>35231918</v>
      </c>
      <c r="AG76" s="2">
        <f t="shared" si="66"/>
        <v>608.96928528217097</v>
      </c>
      <c r="AH76" s="2">
        <v>35332431</v>
      </c>
      <c r="AI76" s="2">
        <f t="shared" si="67"/>
        <v>614.78712742078619</v>
      </c>
      <c r="AJ76" s="2">
        <v>34154084</v>
      </c>
      <c r="AK76" s="2">
        <f t="shared" si="68"/>
        <v>598.76376641363231</v>
      </c>
      <c r="AL76" s="2"/>
      <c r="AM76" s="2">
        <v>2772.9250331937492</v>
      </c>
      <c r="AN76" s="2">
        <v>-162898254</v>
      </c>
      <c r="AO76" s="2">
        <f t="shared" si="69"/>
        <v>2772.9250331937492</v>
      </c>
      <c r="AP76" s="2">
        <v>-190523763</v>
      </c>
      <c r="AQ76" s="2">
        <f t="shared" si="70"/>
        <v>3260.2717923269106</v>
      </c>
      <c r="AR76" s="2">
        <v>-173595406</v>
      </c>
      <c r="AS76" s="2">
        <f t="shared" si="71"/>
        <v>3000.5255552674789</v>
      </c>
      <c r="AT76" s="2">
        <v>-168077848</v>
      </c>
      <c r="AU76" s="2">
        <f t="shared" si="72"/>
        <v>2924.5680082128379</v>
      </c>
      <c r="AV76" s="2">
        <v>-169230868</v>
      </c>
      <c r="AW76" s="2">
        <f t="shared" si="73"/>
        <v>2966.8285619116073</v>
      </c>
      <c r="AX76" s="2"/>
      <c r="AY76" s="2">
        <v>4560.8902563578795</v>
      </c>
      <c r="AZ76" s="2">
        <v>267934059</v>
      </c>
      <c r="BA76" s="2">
        <f t="shared" si="74"/>
        <v>4560.8902563578795</v>
      </c>
      <c r="BB76" s="2">
        <v>255755964</v>
      </c>
      <c r="BC76" s="2">
        <f t="shared" si="75"/>
        <v>4376.5351996988265</v>
      </c>
      <c r="BD76" s="2">
        <v>247643667</v>
      </c>
      <c r="BE76" s="2">
        <f t="shared" si="76"/>
        <v>4280.4194451646354</v>
      </c>
      <c r="BF76" s="2">
        <v>238830140</v>
      </c>
      <c r="BG76" s="2">
        <f t="shared" si="77"/>
        <v>4155.6635520523396</v>
      </c>
      <c r="BH76" s="2">
        <v>231361314</v>
      </c>
      <c r="BI76" s="2">
        <f t="shared" si="78"/>
        <v>4056.0529093108466</v>
      </c>
    </row>
    <row r="77" spans="2:74">
      <c r="B77" t="s">
        <v>7</v>
      </c>
      <c r="C77" s="2">
        <v>277.13597920981039</v>
      </c>
      <c r="D77" s="2">
        <v>6825027.7599999998</v>
      </c>
      <c r="E77" s="2">
        <f t="shared" si="54"/>
        <v>277.13597920981039</v>
      </c>
      <c r="F77" s="2">
        <v>6839765.8000000007</v>
      </c>
      <c r="G77" s="2">
        <f t="shared" si="55"/>
        <v>284.35045314708577</v>
      </c>
      <c r="H77" s="2">
        <v>6951040.46</v>
      </c>
      <c r="I77" s="2">
        <f t="shared" si="56"/>
        <v>293.73903228532794</v>
      </c>
      <c r="J77" s="2">
        <v>6813304.3499999996</v>
      </c>
      <c r="K77" s="2">
        <f t="shared" si="57"/>
        <v>291.59053111358384</v>
      </c>
      <c r="L77" s="2">
        <v>6770892.8899999997</v>
      </c>
      <c r="M77" s="2">
        <f t="shared" si="58"/>
        <v>293.77355475529328</v>
      </c>
      <c r="N77" s="2"/>
      <c r="O77" s="2">
        <v>78.333135582896773</v>
      </c>
      <c r="P77" s="2">
        <v>1929110.13</v>
      </c>
      <c r="Q77" s="2">
        <f t="shared" si="59"/>
        <v>78.333135582896816</v>
      </c>
      <c r="R77" s="2">
        <v>1673274.3899999899</v>
      </c>
      <c r="S77" s="2">
        <f t="shared" si="60"/>
        <v>69.563248939884843</v>
      </c>
      <c r="T77" s="2">
        <v>1349286.44</v>
      </c>
      <c r="U77" s="2">
        <f t="shared" si="61"/>
        <v>57.018527721433401</v>
      </c>
      <c r="V77" s="2">
        <v>1379189.3600000101</v>
      </c>
      <c r="W77" s="2">
        <f t="shared" si="62"/>
        <v>59.025479756912183</v>
      </c>
      <c r="X77" s="2">
        <v>1005540.24999999</v>
      </c>
      <c r="Y77" s="2">
        <f t="shared" si="63"/>
        <v>43.628091374522299</v>
      </c>
      <c r="Z77" s="2"/>
      <c r="AA77" s="2">
        <v>426.31529581353794</v>
      </c>
      <c r="AB77" s="2">
        <v>10498866.789999999</v>
      </c>
      <c r="AC77" s="2">
        <f t="shared" si="64"/>
        <v>426.31529581353794</v>
      </c>
      <c r="AD77" s="2">
        <v>10116780.670000009</v>
      </c>
      <c r="AE77" s="2">
        <f t="shared" si="65"/>
        <v>420.58620894653734</v>
      </c>
      <c r="AF77" s="2">
        <v>10135879.580000006</v>
      </c>
      <c r="AG77" s="2">
        <f t="shared" si="66"/>
        <v>428.32486392833022</v>
      </c>
      <c r="AH77" s="2">
        <v>10016447.5</v>
      </c>
      <c r="AI77" s="2">
        <f t="shared" si="67"/>
        <v>428.67617478387399</v>
      </c>
      <c r="AJ77" s="2">
        <v>9452029.1899999976</v>
      </c>
      <c r="AK77" s="2">
        <f t="shared" si="68"/>
        <v>410.10192598056221</v>
      </c>
      <c r="AL77" s="2"/>
      <c r="AM77" s="2">
        <v>1837.6319937467008</v>
      </c>
      <c r="AN77" s="2">
        <v>-45255363.109999999</v>
      </c>
      <c r="AO77" s="2">
        <f t="shared" si="69"/>
        <v>1837.6319937467008</v>
      </c>
      <c r="AP77" s="2">
        <v>-51824013.149999999</v>
      </c>
      <c r="AQ77" s="2">
        <f t="shared" si="70"/>
        <v>2154.4862871040159</v>
      </c>
      <c r="AR77" s="2">
        <v>-44518076.729999997</v>
      </c>
      <c r="AS77" s="2">
        <f t="shared" si="71"/>
        <v>1881.2574683062878</v>
      </c>
      <c r="AT77" s="2">
        <v>-42568699.229999997</v>
      </c>
      <c r="AU77" s="2">
        <f t="shared" si="72"/>
        <v>1821.8222729607121</v>
      </c>
      <c r="AV77" s="2">
        <v>-42574040</v>
      </c>
      <c r="AW77" s="2">
        <f t="shared" si="73"/>
        <v>1847.1902117320376</v>
      </c>
      <c r="AX77" s="2"/>
      <c r="AY77" s="2">
        <v>1447.7715117553905</v>
      </c>
      <c r="AZ77" s="2">
        <v>35654269.020000003</v>
      </c>
      <c r="BA77" s="2">
        <f t="shared" si="74"/>
        <v>1447.7715117553905</v>
      </c>
      <c r="BB77" s="2">
        <v>34143339.259999998</v>
      </c>
      <c r="BC77" s="2">
        <f t="shared" si="75"/>
        <v>1419.4453837199633</v>
      </c>
      <c r="BD77" s="2">
        <v>32715804.109999999</v>
      </c>
      <c r="BE77" s="2">
        <f t="shared" si="76"/>
        <v>1382.513696331981</v>
      </c>
      <c r="BF77" s="2">
        <v>30950323.079999998</v>
      </c>
      <c r="BG77" s="2">
        <f t="shared" si="77"/>
        <v>1324.5879945219549</v>
      </c>
      <c r="BH77" s="2">
        <v>30212743.149999999</v>
      </c>
      <c r="BI77" s="2">
        <f t="shared" si="78"/>
        <v>1310.8618166435265</v>
      </c>
    </row>
    <row r="78" spans="2:74">
      <c r="B78" t="s">
        <v>66</v>
      </c>
      <c r="C78" s="2">
        <v>476.34564180618975</v>
      </c>
      <c r="D78" s="2">
        <v>1877754.52</v>
      </c>
      <c r="E78" s="2">
        <f t="shared" si="54"/>
        <v>476.34564180618975</v>
      </c>
      <c r="F78" s="2">
        <v>1882790.28</v>
      </c>
      <c r="G78" s="2">
        <f t="shared" si="55"/>
        <v>487.89590049235557</v>
      </c>
      <c r="H78" s="2">
        <v>1831642.13</v>
      </c>
      <c r="I78" s="2">
        <f t="shared" si="56"/>
        <v>478.23554308093992</v>
      </c>
      <c r="J78" s="2">
        <v>1726126.17</v>
      </c>
      <c r="K78" s="2">
        <f t="shared" si="57"/>
        <v>453.64682522996054</v>
      </c>
      <c r="L78" s="2">
        <v>1731339.54</v>
      </c>
      <c r="M78" s="2">
        <f t="shared" si="58"/>
        <v>459.24125729442972</v>
      </c>
      <c r="N78" s="2"/>
      <c r="O78" s="2">
        <v>152.89730086250637</v>
      </c>
      <c r="P78" s="2">
        <v>602721.16000000096</v>
      </c>
      <c r="Q78" s="2">
        <f t="shared" si="59"/>
        <v>152.8973008625066</v>
      </c>
      <c r="R78" s="2">
        <v>230185.19000000099</v>
      </c>
      <c r="S78" s="2">
        <f t="shared" si="60"/>
        <v>59.648922000518525</v>
      </c>
      <c r="T78" s="2">
        <v>311115.55000000098</v>
      </c>
      <c r="U78" s="2">
        <f t="shared" si="61"/>
        <v>81.23121409921697</v>
      </c>
      <c r="V78" s="2">
        <v>362700.84</v>
      </c>
      <c r="W78" s="2">
        <f t="shared" si="62"/>
        <v>95.322165571616296</v>
      </c>
      <c r="X78" s="2">
        <v>311330.890000001</v>
      </c>
      <c r="Y78" s="2">
        <f t="shared" si="63"/>
        <v>82.581137931034746</v>
      </c>
      <c r="Z78" s="2"/>
      <c r="AA78" s="2">
        <v>768.46445712836135</v>
      </c>
      <c r="AB78" s="2">
        <v>3029286.8900000006</v>
      </c>
      <c r="AC78" s="2">
        <f t="shared" si="64"/>
        <v>768.46445712836135</v>
      </c>
      <c r="AD78" s="2">
        <v>2614418.540000001</v>
      </c>
      <c r="AE78" s="2">
        <f t="shared" si="65"/>
        <v>677.48601710287664</v>
      </c>
      <c r="AF78" s="2">
        <v>2610949.84</v>
      </c>
      <c r="AG78" s="2">
        <f t="shared" si="66"/>
        <v>681.71014099216711</v>
      </c>
      <c r="AH78" s="2">
        <v>2563353.66</v>
      </c>
      <c r="AI78" s="2">
        <f t="shared" si="67"/>
        <v>673.68033114323259</v>
      </c>
      <c r="AJ78" s="2">
        <v>2500178.59</v>
      </c>
      <c r="AK78" s="2">
        <f t="shared" si="68"/>
        <v>663.17734482758613</v>
      </c>
      <c r="AL78" s="2"/>
      <c r="AM78" s="2">
        <v>2811.6593835616436</v>
      </c>
      <c r="AN78" s="2">
        <v>-11083561.289999999</v>
      </c>
      <c r="AO78" s="2">
        <f t="shared" si="69"/>
        <v>2811.6593835616436</v>
      </c>
      <c r="AP78" s="2">
        <v>-12051504.83</v>
      </c>
      <c r="AQ78" s="2">
        <f t="shared" si="70"/>
        <v>3122.960567504535</v>
      </c>
      <c r="AR78" s="2">
        <v>-11387649.35</v>
      </c>
      <c r="AS78" s="2">
        <f t="shared" si="71"/>
        <v>2973.2765926892948</v>
      </c>
      <c r="AT78" s="2">
        <v>-11131764.16</v>
      </c>
      <c r="AU78" s="2">
        <f t="shared" si="72"/>
        <v>2925.5621971090673</v>
      </c>
      <c r="AV78" s="2">
        <v>-11609608.02</v>
      </c>
      <c r="AW78" s="2">
        <f t="shared" si="73"/>
        <v>3079.471623342175</v>
      </c>
      <c r="AX78" s="2"/>
      <c r="AY78" s="2">
        <v>3085.5540613901571</v>
      </c>
      <c r="AZ78" s="2">
        <v>12163254.109999999</v>
      </c>
      <c r="BA78" s="2">
        <f t="shared" si="74"/>
        <v>3085.5540613901571</v>
      </c>
      <c r="BB78" s="2">
        <v>10257664.07</v>
      </c>
      <c r="BC78" s="2">
        <f t="shared" si="75"/>
        <v>2658.1145555843482</v>
      </c>
      <c r="BD78" s="2">
        <v>9619771.6500000004</v>
      </c>
      <c r="BE78" s="2">
        <f t="shared" si="76"/>
        <v>2511.6897258485642</v>
      </c>
      <c r="BF78" s="2">
        <v>9500196.9199999999</v>
      </c>
      <c r="BG78" s="2">
        <f t="shared" si="77"/>
        <v>2496.7666018396844</v>
      </c>
      <c r="BH78" s="2">
        <v>9509995.3800000008</v>
      </c>
      <c r="BI78" s="2">
        <f t="shared" si="78"/>
        <v>2522.5451936339523</v>
      </c>
    </row>
    <row r="79" spans="2:74">
      <c r="B79" t="s">
        <v>12</v>
      </c>
      <c r="C79" s="2">
        <v>279.95080120656172</v>
      </c>
      <c r="D79" s="2">
        <v>6775089.3399999999</v>
      </c>
      <c r="E79" s="2">
        <f t="shared" si="54"/>
        <v>279.95080120656172</v>
      </c>
      <c r="F79" s="2">
        <v>6080397.9100000001</v>
      </c>
      <c r="G79" s="2">
        <f t="shared" si="55"/>
        <v>253.84703001711685</v>
      </c>
      <c r="H79" s="2">
        <v>5958617.8399999999</v>
      </c>
      <c r="I79" s="2">
        <f t="shared" si="56"/>
        <v>250.63589803987549</v>
      </c>
      <c r="J79" s="2">
        <v>5512804.0700000003</v>
      </c>
      <c r="K79" s="2">
        <f t="shared" si="57"/>
        <v>234.11916889625007</v>
      </c>
      <c r="L79" s="2">
        <v>6246598</v>
      </c>
      <c r="M79" s="2">
        <f t="shared" si="58"/>
        <v>267.25700594703289</v>
      </c>
      <c r="N79" s="2"/>
      <c r="O79" s="2">
        <v>112.12707780670229</v>
      </c>
      <c r="P79" s="2">
        <v>2713587.41</v>
      </c>
      <c r="Q79" s="2">
        <f t="shared" si="59"/>
        <v>112.1270778067022</v>
      </c>
      <c r="R79" s="2">
        <v>1910973.03</v>
      </c>
      <c r="S79" s="2">
        <f t="shared" si="60"/>
        <v>79.780112303260552</v>
      </c>
      <c r="T79" s="2">
        <v>2548560.15</v>
      </c>
      <c r="U79" s="2">
        <f t="shared" si="61"/>
        <v>107.19946790611593</v>
      </c>
      <c r="V79" s="2">
        <v>2344999.85</v>
      </c>
      <c r="W79" s="2">
        <f t="shared" si="62"/>
        <v>99.588051556461551</v>
      </c>
      <c r="X79" s="2">
        <v>1597750</v>
      </c>
      <c r="Y79" s="2">
        <f t="shared" si="63"/>
        <v>68.35879005690326</v>
      </c>
      <c r="Z79" s="2"/>
      <c r="AA79" s="2">
        <v>459.15229701252025</v>
      </c>
      <c r="AB79" s="2">
        <v>11111944.740000002</v>
      </c>
      <c r="AC79" s="2">
        <f t="shared" si="64"/>
        <v>459.15229701252025</v>
      </c>
      <c r="AD79" s="2">
        <v>10929999.370000005</v>
      </c>
      <c r="AE79" s="2">
        <f t="shared" si="65"/>
        <v>456.31024798563874</v>
      </c>
      <c r="AF79" s="2">
        <v>10707562.979999997</v>
      </c>
      <c r="AG79" s="2">
        <f t="shared" si="66"/>
        <v>450.38962648271206</v>
      </c>
      <c r="AH79" s="2">
        <v>10767062.219999999</v>
      </c>
      <c r="AI79" s="2">
        <f t="shared" si="67"/>
        <v>457.25834373805577</v>
      </c>
      <c r="AJ79" s="2">
        <v>9663023</v>
      </c>
      <c r="AK79" s="2">
        <f t="shared" si="68"/>
        <v>413.42673169896892</v>
      </c>
      <c r="AL79" s="2"/>
      <c r="AM79" s="2">
        <v>2189.9184740299988</v>
      </c>
      <c r="AN79" s="2">
        <v>-52998216.990000002</v>
      </c>
      <c r="AO79" s="2">
        <f t="shared" si="69"/>
        <v>2189.9184740299988</v>
      </c>
      <c r="AP79" s="2">
        <v>-59846377.859999999</v>
      </c>
      <c r="AQ79" s="2">
        <f t="shared" si="70"/>
        <v>2498.4919575836011</v>
      </c>
      <c r="AR79" s="2">
        <v>-49234427.759999998</v>
      </c>
      <c r="AS79" s="2">
        <f t="shared" si="71"/>
        <v>2070.935802136788</v>
      </c>
      <c r="AT79" s="2">
        <v>-44203681.909999996</v>
      </c>
      <c r="AU79" s="2">
        <f t="shared" si="72"/>
        <v>1877.2532343822991</v>
      </c>
      <c r="AV79" s="2">
        <v>-48106852</v>
      </c>
      <c r="AW79" s="2">
        <f t="shared" si="73"/>
        <v>2058.2232490480469</v>
      </c>
      <c r="AX79" s="2"/>
      <c r="AY79" s="2">
        <v>2843.7021156150577</v>
      </c>
      <c r="AZ79" s="2">
        <v>68820434.900000006</v>
      </c>
      <c r="BA79" s="2">
        <f t="shared" si="74"/>
        <v>2843.7021156150577</v>
      </c>
      <c r="BB79" s="2">
        <v>65621603.950000003</v>
      </c>
      <c r="BC79" s="2">
        <f t="shared" si="75"/>
        <v>2739.5985450674239</v>
      </c>
      <c r="BD79" s="2">
        <v>62607158.140000001</v>
      </c>
      <c r="BE79" s="2">
        <f t="shared" si="76"/>
        <v>2633.429719020779</v>
      </c>
      <c r="BF79" s="2">
        <v>59441323.990000002</v>
      </c>
      <c r="BG79" s="2">
        <f t="shared" si="77"/>
        <v>2524.3693035206184</v>
      </c>
      <c r="BH79" s="2">
        <v>55701927</v>
      </c>
      <c r="BI79" s="2">
        <f t="shared" si="78"/>
        <v>2383.1740469772817</v>
      </c>
    </row>
    <row r="80" spans="2:74" ht="15" thickBot="1">
      <c r="C80" s="27">
        <f>AVERAGE(C23:C79)</f>
        <v>341.98529341850411</v>
      </c>
      <c r="D80" s="27">
        <f>SUM(D23:D79)</f>
        <v>1726304640.0700037</v>
      </c>
      <c r="E80" s="27">
        <f>AVERAGE(E23:E79)</f>
        <v>341.98529341850411</v>
      </c>
      <c r="F80" s="27">
        <f>SUM(F23:F79)</f>
        <v>1719581801.6217277</v>
      </c>
      <c r="G80" s="27">
        <f>AVERAGE(G23:G79)</f>
        <v>341.76799660655678</v>
      </c>
      <c r="H80" s="27">
        <f>SUM(H23:H79)</f>
        <v>1667425585.9200006</v>
      </c>
      <c r="I80" s="27">
        <f>AVERAGE(I23:I79)</f>
        <v>339.66005145402397</v>
      </c>
      <c r="J80" s="27">
        <f>SUM(J23:J79)</f>
        <v>1646836270.6399996</v>
      </c>
      <c r="K80" s="27">
        <f>AVERAGE(K23:K79)</f>
        <v>335.07832982347941</v>
      </c>
      <c r="L80" s="27">
        <f>SUM(L23:L79)</f>
        <v>1615464136.5899999</v>
      </c>
      <c r="M80" s="27">
        <f>AVERAGE(M23:M79)</f>
        <v>331.93756947664292</v>
      </c>
      <c r="N80" s="27"/>
      <c r="O80" s="27">
        <f>AVERAGE(O23:O79)</f>
        <v>108.07149025601603</v>
      </c>
      <c r="P80" s="27">
        <v>904628459.93779576</v>
      </c>
      <c r="Q80" s="27">
        <f>AVERAGE(Q23:Q79)</f>
        <v>108.07149025601605</v>
      </c>
      <c r="R80" s="27">
        <v>814600487.25537264</v>
      </c>
      <c r="S80" s="27">
        <f>AVERAGE(S23:S79)</f>
        <v>74.958157879400318</v>
      </c>
      <c r="T80" s="27">
        <v>861277938.27999961</v>
      </c>
      <c r="U80" s="27">
        <f>AVERAGE(U23:U79)</f>
        <v>80.314273596680934</v>
      </c>
      <c r="V80" s="27">
        <v>782091914.46599996</v>
      </c>
      <c r="W80" s="27">
        <f>AVERAGE(W23:W79)</f>
        <v>89.043831356778398</v>
      </c>
      <c r="X80" s="27">
        <v>668151334.46000063</v>
      </c>
      <c r="Y80" s="27">
        <f>AVERAGE(Y23:Y79)</f>
        <v>75.412455582540545</v>
      </c>
      <c r="Z80" s="27"/>
      <c r="AA80" s="27">
        <f>AVERAGE(AA23:AA79)</f>
        <v>576.17309806322839</v>
      </c>
      <c r="AB80" s="27">
        <v>4090940374.0410023</v>
      </c>
      <c r="AC80" s="27">
        <f>AVERAGE(AC23:AC79)</f>
        <v>576.17309798001008</v>
      </c>
      <c r="AD80" s="27">
        <v>3897433358.0110016</v>
      </c>
      <c r="AE80" s="27">
        <f>AVERAGE(AE23:AE79)</f>
        <v>549.05547352383303</v>
      </c>
      <c r="AF80" s="27">
        <v>3921871758.2600002</v>
      </c>
      <c r="AG80" s="27">
        <f>AVERAGE(AG23:AG79)</f>
        <v>548.73210897858098</v>
      </c>
      <c r="AH80" s="27">
        <v>3746611497.2099972</v>
      </c>
      <c r="AI80" s="27">
        <f>AVERAGE(AI23:AI79)</f>
        <v>543.70073862028164</v>
      </c>
      <c r="AJ80" s="27">
        <v>3544640834.260004</v>
      </c>
      <c r="AK80" s="27">
        <f>AVERAGE(AK23:AK79)</f>
        <v>524.18605340025726</v>
      </c>
      <c r="AL80" s="27"/>
      <c r="AM80" s="27">
        <f>AVERAGE(AM23:AM79)</f>
        <v>2363.9067916139115</v>
      </c>
      <c r="AN80" s="27">
        <v>-13956106507.469999</v>
      </c>
      <c r="AO80" s="27">
        <f>AVERAGE(AO23:AO79)</f>
        <v>2363.9067916139115</v>
      </c>
      <c r="AP80" s="27">
        <v>-16090299288.239998</v>
      </c>
      <c r="AQ80" s="27">
        <f>AVERAGE(AQ23:AQ79)</f>
        <v>2733.1618420578266</v>
      </c>
      <c r="AR80" s="27">
        <v>-13898076721.859999</v>
      </c>
      <c r="AS80" s="27">
        <f>AVERAGE(AS23:AS79)</f>
        <v>2397.0661570296329</v>
      </c>
      <c r="AT80" s="27">
        <v>-13265741734.030001</v>
      </c>
      <c r="AU80" s="27">
        <f>AVERAGE(AU23:AU79)</f>
        <v>2303.6456019587131</v>
      </c>
      <c r="AV80" s="27">
        <v>-13366524899.259996</v>
      </c>
      <c r="AW80" s="27">
        <f>AVERAGE(AW23:AW79)</f>
        <v>2427.5330003899294</v>
      </c>
      <c r="AX80" s="27"/>
      <c r="AY80" s="27">
        <f>AVERAGE(AY23:AY79)</f>
        <v>2817.5672330162638</v>
      </c>
      <c r="AZ80" s="27">
        <f>SUM(AZ23:AZ79)</f>
        <v>25550529231.050003</v>
      </c>
      <c r="BA80" s="27">
        <f>AVERAGE(BA23:BA79)</f>
        <v>2817.5672330162638</v>
      </c>
      <c r="BB80" s="27">
        <f>SUM(BB23:BB79)</f>
        <v>24236969257.570992</v>
      </c>
      <c r="BC80" s="27">
        <f>AVERAGE(BC23:BC79)</f>
        <v>2655.232187817779</v>
      </c>
      <c r="BD80" s="27">
        <f>SUM(BD23:BD79)</f>
        <v>23020756190.890015</v>
      </c>
      <c r="BE80" s="27">
        <f>AVERAGE(BE23:BE79)</f>
        <v>2562.988617292689</v>
      </c>
      <c r="BF80" s="27">
        <f>SUM(BF23:BF79)</f>
        <v>21878860125.109997</v>
      </c>
      <c r="BG80" s="27">
        <f>AVERAGE(BG23:BG79)</f>
        <v>2429.7246973604274</v>
      </c>
      <c r="BH80" s="27">
        <f>SUM(BH23:BH79)</f>
        <v>20948489155.217003</v>
      </c>
      <c r="BI80" s="27">
        <f>AVERAGE(BI23:BI79)</f>
        <v>2299.2617238888065</v>
      </c>
    </row>
  </sheetData>
  <mergeCells count="5">
    <mergeCell ref="O3:Y3"/>
    <mergeCell ref="AA3:AK3"/>
    <mergeCell ref="AM3:AW3"/>
    <mergeCell ref="AY3:BI3"/>
    <mergeCell ref="C3:M3"/>
  </mergeCells>
  <pageMargins left="0.7" right="0.7" top="0.75" bottom="0.75" header="0.3" footer="0.3"/>
  <pageSetup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4C86-81C5-4E40-A381-79015E864B3A}">
  <sheetPr>
    <tabColor theme="3" tint="0.39997558519241921"/>
  </sheetPr>
  <dimension ref="B3:DZ81"/>
  <sheetViews>
    <sheetView workbookViewId="0">
      <pane xSplit="2" ySplit="2" topLeftCell="C3" activePane="bottomRight" state="frozen"/>
      <selection pane="bottomRight" activeCell="O21" sqref="O21"/>
      <selection pane="bottomLeft"/>
      <selection pane="topRight"/>
    </sheetView>
  </sheetViews>
  <sheetFormatPr defaultRowHeight="14.45"/>
  <cols>
    <col min="2" max="2" width="40" customWidth="1"/>
    <col min="3" max="3" width="16.7109375" customWidth="1"/>
    <col min="4" max="4" width="16.7109375" hidden="1" customWidth="1"/>
    <col min="5" max="5" width="16.7109375" customWidth="1"/>
    <col min="6" max="6" width="16.7109375" hidden="1" customWidth="1"/>
    <col min="7" max="7" width="16.7109375" customWidth="1"/>
    <col min="8" max="8" width="16.7109375" hidden="1" customWidth="1"/>
    <col min="9" max="9" width="16.7109375" customWidth="1"/>
    <col min="10" max="10" width="16.7109375" hidden="1" customWidth="1"/>
    <col min="11" max="11" width="16.7109375" customWidth="1"/>
    <col min="12" max="12" width="16.7109375" hidden="1" customWidth="1"/>
    <col min="13" max="13" width="16.7109375" customWidth="1"/>
    <col min="14" max="14" width="15.28515625" customWidth="1"/>
    <col min="15" max="15" width="16.7109375" customWidth="1"/>
    <col min="16" max="16" width="2.7109375" customWidth="1"/>
    <col min="17" max="17" width="16.7109375" customWidth="1"/>
    <col min="18" max="20" width="16.7109375" hidden="1" customWidth="1"/>
    <col min="21" max="21" width="16.7109375" customWidth="1"/>
    <col min="22" max="22" width="16.7109375" hidden="1" customWidth="1"/>
    <col min="23" max="23" width="16.7109375" customWidth="1"/>
    <col min="24" max="24" width="16.7109375" hidden="1" customWidth="1"/>
    <col min="25" max="25" width="16.7109375" customWidth="1"/>
    <col min="26" max="26" width="16.7109375" hidden="1" customWidth="1"/>
    <col min="27" max="27" width="16.7109375" customWidth="1"/>
    <col min="28" max="28" width="15.28515625" customWidth="1"/>
    <col min="29" max="29" width="16.7109375" customWidth="1"/>
    <col min="30" max="30" width="2.7109375" customWidth="1"/>
    <col min="31" max="31" width="16.7109375" customWidth="1"/>
    <col min="32" max="32" width="16.7109375" hidden="1" customWidth="1"/>
    <col min="33" max="33" width="16.7109375" customWidth="1"/>
    <col min="34" max="34" width="16.7109375" hidden="1" customWidth="1"/>
    <col min="35" max="35" width="16.7109375" customWidth="1"/>
    <col min="36" max="36" width="16.7109375" hidden="1" customWidth="1"/>
    <col min="37" max="37" width="16.7109375" customWidth="1"/>
    <col min="38" max="38" width="16.7109375" hidden="1" customWidth="1"/>
    <col min="39" max="39" width="16.7109375" customWidth="1"/>
    <col min="40" max="40" width="16.7109375" hidden="1" customWidth="1"/>
    <col min="41" max="41" width="16.7109375" customWidth="1"/>
    <col min="42" max="42" width="15.28515625" customWidth="1"/>
    <col min="43" max="43" width="16.7109375" customWidth="1"/>
    <col min="44" max="44" width="2.7109375" customWidth="1"/>
    <col min="45" max="45" width="16.7109375" customWidth="1"/>
    <col min="46" max="46" width="16.7109375" hidden="1" customWidth="1"/>
    <col min="47" max="47" width="16.7109375" customWidth="1"/>
    <col min="48" max="48" width="16.7109375" hidden="1" customWidth="1"/>
    <col min="49" max="49" width="16.7109375" customWidth="1"/>
    <col min="50" max="50" width="16.7109375" hidden="1" customWidth="1"/>
    <col min="51" max="51" width="16.7109375" customWidth="1"/>
    <col min="52" max="52" width="16.7109375" hidden="1" customWidth="1"/>
    <col min="53" max="53" width="16.7109375" customWidth="1"/>
    <col min="54" max="54" width="16.7109375" hidden="1" customWidth="1"/>
    <col min="55" max="55" width="16.7109375" customWidth="1"/>
    <col min="56" max="56" width="15.28515625" customWidth="1"/>
    <col min="57" max="57" width="16.7109375" customWidth="1"/>
    <col min="58" max="58" width="2.7109375" customWidth="1"/>
    <col min="59" max="59" width="16.7109375" customWidth="1"/>
    <col min="60" max="60" width="18" hidden="1" customWidth="1"/>
    <col min="61" max="61" width="16.7109375" customWidth="1"/>
    <col min="62" max="62" width="18" hidden="1" customWidth="1"/>
    <col min="63" max="63" width="16.7109375" customWidth="1"/>
    <col min="64" max="64" width="18" hidden="1" customWidth="1"/>
    <col min="65" max="65" width="16.7109375" customWidth="1"/>
    <col min="66" max="66" width="18" hidden="1" customWidth="1"/>
    <col min="67" max="67" width="16.7109375" customWidth="1"/>
    <col min="68" max="68" width="18" hidden="1" customWidth="1"/>
    <col min="69" max="69" width="16.7109375" customWidth="1"/>
    <col min="70" max="70" width="15.28515625" bestFit="1" customWidth="1"/>
    <col min="71" max="71" width="16.7109375" customWidth="1"/>
    <col min="73" max="73" width="45.85546875" bestFit="1" customWidth="1"/>
    <col min="74" max="78" width="13.7109375" customWidth="1"/>
  </cols>
  <sheetData>
    <row r="3" spans="2:126" ht="60" customHeight="1">
      <c r="B3" s="26" t="s">
        <v>176</v>
      </c>
      <c r="C3" s="114" t="s">
        <v>114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34"/>
      <c r="Q3" s="114" t="s">
        <v>172</v>
      </c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9"/>
      <c r="AC3" s="19"/>
      <c r="AD3" s="34"/>
      <c r="AE3" s="114" t="s">
        <v>173</v>
      </c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9"/>
      <c r="AQ3" s="19"/>
      <c r="AR3" s="34"/>
      <c r="AS3" s="114" t="s">
        <v>174</v>
      </c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9"/>
      <c r="BE3" s="19"/>
      <c r="BF3" s="34"/>
      <c r="BG3" s="114" t="s">
        <v>175</v>
      </c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9"/>
      <c r="BS3" s="19"/>
      <c r="BT3" s="19"/>
      <c r="BU3" s="68" t="s">
        <v>177</v>
      </c>
      <c r="BV3" s="23">
        <v>2021</v>
      </c>
      <c r="BW3" s="23">
        <v>2020</v>
      </c>
      <c r="BX3" s="23">
        <v>2019</v>
      </c>
      <c r="BY3" s="23">
        <v>2018</v>
      </c>
      <c r="BZ3" s="23">
        <v>2017</v>
      </c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</row>
    <row r="4" spans="2:126" ht="28.9">
      <c r="C4" s="23">
        <v>2021</v>
      </c>
      <c r="D4" s="23">
        <v>2021</v>
      </c>
      <c r="E4" s="23">
        <v>2021</v>
      </c>
      <c r="F4" s="23">
        <v>2020</v>
      </c>
      <c r="G4" s="23">
        <v>2020</v>
      </c>
      <c r="H4" s="23">
        <v>2019</v>
      </c>
      <c r="I4" s="23">
        <v>2019</v>
      </c>
      <c r="J4" s="23">
        <v>2018</v>
      </c>
      <c r="K4" s="23">
        <v>2018</v>
      </c>
      <c r="L4" s="23">
        <v>2017</v>
      </c>
      <c r="M4" s="23">
        <v>2017</v>
      </c>
      <c r="N4" s="55" t="s">
        <v>118</v>
      </c>
      <c r="O4" s="55" t="s">
        <v>119</v>
      </c>
      <c r="P4" s="23"/>
      <c r="Q4" s="23">
        <v>2021</v>
      </c>
      <c r="R4" s="23">
        <v>2021</v>
      </c>
      <c r="S4" s="23">
        <v>2021</v>
      </c>
      <c r="T4" s="23">
        <v>2020</v>
      </c>
      <c r="U4" s="23">
        <v>2020</v>
      </c>
      <c r="V4" s="23">
        <v>2019</v>
      </c>
      <c r="W4" s="23">
        <v>2019</v>
      </c>
      <c r="X4" s="23">
        <v>2018</v>
      </c>
      <c r="Y4" s="23">
        <v>2018</v>
      </c>
      <c r="Z4" s="23">
        <v>2017</v>
      </c>
      <c r="AA4" s="23">
        <v>2017</v>
      </c>
      <c r="AB4" s="55" t="s">
        <v>118</v>
      </c>
      <c r="AC4" s="55" t="s">
        <v>119</v>
      </c>
      <c r="AD4" s="23"/>
      <c r="AE4" s="23">
        <v>2021</v>
      </c>
      <c r="AF4" s="23">
        <v>2021</v>
      </c>
      <c r="AG4" s="23">
        <v>2021</v>
      </c>
      <c r="AH4" s="23">
        <v>2020</v>
      </c>
      <c r="AI4" s="23">
        <v>2020</v>
      </c>
      <c r="AJ4" s="23">
        <v>2019</v>
      </c>
      <c r="AK4" s="23">
        <v>2019</v>
      </c>
      <c r="AL4" s="23">
        <v>2018</v>
      </c>
      <c r="AM4" s="23">
        <v>2018</v>
      </c>
      <c r="AN4" s="23">
        <v>2017</v>
      </c>
      <c r="AO4" s="23">
        <v>2017</v>
      </c>
      <c r="AP4" s="55" t="s">
        <v>118</v>
      </c>
      <c r="AQ4" s="55" t="s">
        <v>119</v>
      </c>
      <c r="AR4" s="23"/>
      <c r="AS4" s="23">
        <v>2021</v>
      </c>
      <c r="AT4" s="23">
        <v>2021</v>
      </c>
      <c r="AU4" s="23">
        <v>2021</v>
      </c>
      <c r="AV4" s="23">
        <v>2020</v>
      </c>
      <c r="AW4" s="23">
        <v>2020</v>
      </c>
      <c r="AX4" s="23">
        <v>2019</v>
      </c>
      <c r="AY4" s="23">
        <v>2019</v>
      </c>
      <c r="AZ4" s="23">
        <v>2018</v>
      </c>
      <c r="BA4" s="23">
        <v>2018</v>
      </c>
      <c r="BB4" s="23">
        <v>2017</v>
      </c>
      <c r="BC4" s="23">
        <v>2017</v>
      </c>
      <c r="BD4" s="55" t="s">
        <v>118</v>
      </c>
      <c r="BE4" s="55" t="s">
        <v>119</v>
      </c>
      <c r="BF4" s="23"/>
      <c r="BG4" s="23">
        <v>2021</v>
      </c>
      <c r="BH4" s="23">
        <v>2021</v>
      </c>
      <c r="BI4" s="23">
        <v>2021</v>
      </c>
      <c r="BJ4" s="23">
        <v>2020</v>
      </c>
      <c r="BK4" s="23">
        <v>2020</v>
      </c>
      <c r="BL4" s="23">
        <v>2019</v>
      </c>
      <c r="BM4" s="23">
        <v>2019</v>
      </c>
      <c r="BN4" s="23">
        <v>2018</v>
      </c>
      <c r="BO4" s="23">
        <v>2018</v>
      </c>
      <c r="BP4" s="23">
        <v>2017</v>
      </c>
      <c r="BQ4" s="23">
        <v>2017</v>
      </c>
      <c r="BR4" s="55" t="s">
        <v>118</v>
      </c>
      <c r="BS4" s="55" t="s">
        <v>119</v>
      </c>
      <c r="BU4" t="s">
        <v>19</v>
      </c>
      <c r="BV4" s="65">
        <v>1069683</v>
      </c>
      <c r="BW4" s="65">
        <v>1062040</v>
      </c>
      <c r="BX4" s="65">
        <v>1054613</v>
      </c>
      <c r="BY4" s="65">
        <v>1046775</v>
      </c>
      <c r="BZ4" s="65">
        <v>1037261</v>
      </c>
    </row>
    <row r="5" spans="2:126">
      <c r="B5" t="s">
        <v>121</v>
      </c>
      <c r="C5" s="2">
        <v>311.49724878349087</v>
      </c>
      <c r="D5" s="2"/>
      <c r="E5" s="2">
        <v>311.49724878349087</v>
      </c>
      <c r="F5" s="2"/>
      <c r="G5" s="2">
        <v>308.97373073612255</v>
      </c>
      <c r="H5" s="2"/>
      <c r="I5" s="2">
        <v>304.58088804262343</v>
      </c>
      <c r="J5" s="2"/>
      <c r="K5" s="2">
        <v>308.81429922038984</v>
      </c>
      <c r="L5" s="2"/>
      <c r="M5" s="2">
        <v>301.82230211906369</v>
      </c>
      <c r="N5" s="9"/>
      <c r="O5" s="9"/>
      <c r="P5" s="2"/>
      <c r="Q5" s="2">
        <v>121.79582602932875</v>
      </c>
      <c r="R5" s="2"/>
      <c r="S5" s="2"/>
      <c r="T5" s="2"/>
      <c r="U5" s="2">
        <v>44.479150441773676</v>
      </c>
      <c r="V5" s="2"/>
      <c r="W5" s="2">
        <v>74.843961499898185</v>
      </c>
      <c r="X5" s="2"/>
      <c r="Y5" s="2">
        <v>79.01740729887301</v>
      </c>
      <c r="Z5" s="2"/>
      <c r="AA5" s="2">
        <v>71.07045789745554</v>
      </c>
      <c r="AB5" s="9"/>
      <c r="AC5" s="9"/>
      <c r="AD5" s="2"/>
      <c r="AE5" s="2">
        <v>566.09943026056135</v>
      </c>
      <c r="AF5" s="2"/>
      <c r="AG5" s="2"/>
      <c r="AH5" s="2"/>
      <c r="AI5" s="2">
        <v>521.44882618905206</v>
      </c>
      <c r="AJ5" s="2"/>
      <c r="AK5" s="2">
        <v>518.30165035775531</v>
      </c>
      <c r="AL5" s="2"/>
      <c r="AM5" s="2">
        <v>506.31589679512177</v>
      </c>
      <c r="AN5" s="2"/>
      <c r="AO5" s="2">
        <v>491.69493931894891</v>
      </c>
      <c r="AP5" s="9"/>
      <c r="AQ5" s="9"/>
      <c r="AR5" s="2"/>
      <c r="AS5" s="2">
        <v>2556.8325254407578</v>
      </c>
      <c r="AT5" s="2"/>
      <c r="AU5" s="2">
        <v>2556.8325254407578</v>
      </c>
      <c r="AV5" s="2"/>
      <c r="AW5" s="2">
        <v>2902.9117956406822</v>
      </c>
      <c r="AX5" s="2"/>
      <c r="AY5" s="2">
        <v>2655.7304995152713</v>
      </c>
      <c r="AZ5" s="2"/>
      <c r="BA5" s="2">
        <v>2594.4518833364791</v>
      </c>
      <c r="BB5" s="2"/>
      <c r="BC5" s="2">
        <v>2699.6846274422351</v>
      </c>
      <c r="BD5" s="9"/>
      <c r="BE5" s="9"/>
      <c r="BF5" s="2"/>
      <c r="BG5" s="2">
        <v>3020.1727582287431</v>
      </c>
      <c r="BH5" s="2"/>
      <c r="BI5" s="2">
        <v>3020.1727582287431</v>
      </c>
      <c r="BJ5" s="2"/>
      <c r="BK5" s="2">
        <v>2914.9665128851016</v>
      </c>
      <c r="BL5" s="2"/>
      <c r="BM5" s="2">
        <v>2793.390735585423</v>
      </c>
      <c r="BN5" s="2"/>
      <c r="BO5" s="2">
        <v>2553.9794310827501</v>
      </c>
      <c r="BP5" s="2"/>
      <c r="BQ5" s="2">
        <v>2339.0260518200371</v>
      </c>
      <c r="BR5" s="9"/>
      <c r="BS5" s="9"/>
      <c r="BU5" t="s">
        <v>52</v>
      </c>
      <c r="BV5" s="65">
        <v>12227</v>
      </c>
      <c r="BW5" s="65">
        <v>12124</v>
      </c>
      <c r="BX5" s="65">
        <v>11732</v>
      </c>
      <c r="BY5" s="65">
        <v>11721</v>
      </c>
      <c r="BZ5" s="65">
        <v>11724</v>
      </c>
    </row>
    <row r="6" spans="2:126">
      <c r="B6" t="s">
        <v>122</v>
      </c>
      <c r="C6" s="2">
        <v>341.98529341850411</v>
      </c>
      <c r="D6" s="2"/>
      <c r="E6" s="2">
        <v>341.98529341850411</v>
      </c>
      <c r="F6" s="2"/>
      <c r="G6" s="2">
        <v>341.76799660655678</v>
      </c>
      <c r="H6" s="2"/>
      <c r="I6" s="2">
        <v>339.66005145402397</v>
      </c>
      <c r="J6" s="2"/>
      <c r="K6" s="2">
        <v>335.07832982347941</v>
      </c>
      <c r="L6" s="2"/>
      <c r="M6" s="2">
        <v>331.93756947664292</v>
      </c>
      <c r="N6" s="9"/>
      <c r="O6" s="9"/>
      <c r="P6" s="2"/>
      <c r="Q6" s="2">
        <v>108.07149025601603</v>
      </c>
      <c r="R6" s="2"/>
      <c r="S6" s="2"/>
      <c r="T6" s="2"/>
      <c r="U6" s="2">
        <v>74.958157879400318</v>
      </c>
      <c r="V6" s="2"/>
      <c r="W6" s="2">
        <v>80.314273596680934</v>
      </c>
      <c r="X6" s="2"/>
      <c r="Y6" s="2">
        <v>89.043831356778398</v>
      </c>
      <c r="Z6" s="2"/>
      <c r="AA6" s="2">
        <v>75.412455582540545</v>
      </c>
      <c r="AB6" s="9"/>
      <c r="AC6" s="9"/>
      <c r="AD6" s="2"/>
      <c r="AE6" s="2">
        <v>576.17309806322839</v>
      </c>
      <c r="AF6" s="2"/>
      <c r="AG6" s="2"/>
      <c r="AH6" s="2"/>
      <c r="AI6" s="2">
        <v>549.05547352383303</v>
      </c>
      <c r="AJ6" s="2"/>
      <c r="AK6" s="2">
        <v>548.73210897858098</v>
      </c>
      <c r="AL6" s="2"/>
      <c r="AM6" s="2">
        <v>543.70073862028164</v>
      </c>
      <c r="AN6" s="2"/>
      <c r="AO6" s="2">
        <v>524.18605340025726</v>
      </c>
      <c r="AP6" s="9"/>
      <c r="AQ6" s="9"/>
      <c r="AR6" s="2"/>
      <c r="AS6" s="2">
        <v>2363.9067916139115</v>
      </c>
      <c r="AT6" s="2"/>
      <c r="AU6" s="2">
        <v>2363.9067916139115</v>
      </c>
      <c r="AV6" s="2"/>
      <c r="AW6" s="2">
        <v>2733.1618420578266</v>
      </c>
      <c r="AX6" s="2"/>
      <c r="AY6" s="2">
        <v>2397.0661570296329</v>
      </c>
      <c r="AZ6" s="2"/>
      <c r="BA6" s="2">
        <v>2303.6456019587131</v>
      </c>
      <c r="BB6" s="2"/>
      <c r="BC6" s="2">
        <v>2427.5330003899294</v>
      </c>
      <c r="BD6" s="9"/>
      <c r="BE6" s="9"/>
      <c r="BF6" s="2"/>
      <c r="BG6" s="2">
        <v>2817.5672330162638</v>
      </c>
      <c r="BH6" s="2"/>
      <c r="BI6" s="2">
        <v>2817.5672330162638</v>
      </c>
      <c r="BJ6" s="2"/>
      <c r="BK6" s="2">
        <v>2655.232187817779</v>
      </c>
      <c r="BL6" s="2"/>
      <c r="BM6" s="2">
        <v>2562.988617292689</v>
      </c>
      <c r="BN6" s="2"/>
      <c r="BO6" s="2">
        <v>2429.7246973604274</v>
      </c>
      <c r="BP6" s="2"/>
      <c r="BQ6" s="2">
        <v>2299.2617238888065</v>
      </c>
      <c r="BR6" s="9"/>
      <c r="BS6" s="9"/>
      <c r="BU6" t="s">
        <v>46</v>
      </c>
      <c r="BV6" s="65">
        <v>1619</v>
      </c>
      <c r="BW6" s="65">
        <v>1627</v>
      </c>
      <c r="BX6" s="65">
        <v>1629</v>
      </c>
      <c r="BY6" s="65">
        <v>1636</v>
      </c>
      <c r="BZ6" s="65">
        <v>1637</v>
      </c>
    </row>
    <row r="7" spans="2:126">
      <c r="B7" t="s">
        <v>123</v>
      </c>
      <c r="C7" s="5">
        <v>334.74141653555301</v>
      </c>
      <c r="D7" s="5"/>
      <c r="E7" s="5">
        <v>334.74141653555301</v>
      </c>
      <c r="F7" s="5"/>
      <c r="G7" s="5">
        <v>332.20890202790309</v>
      </c>
      <c r="H7" s="5"/>
      <c r="I7" s="5">
        <v>312.26648454272225</v>
      </c>
      <c r="J7" s="5"/>
      <c r="K7" s="5">
        <v>323.70779827121072</v>
      </c>
      <c r="L7" s="5"/>
      <c r="M7" s="5">
        <v>353.59552530763875</v>
      </c>
      <c r="N7" s="9"/>
      <c r="O7" s="9"/>
      <c r="P7" s="5"/>
      <c r="Q7" s="5">
        <v>131.80452266152329</v>
      </c>
      <c r="R7" s="5"/>
      <c r="S7" s="5"/>
      <c r="T7" s="5"/>
      <c r="U7" s="5">
        <v>135.6431435091541</v>
      </c>
      <c r="V7" s="5"/>
      <c r="W7" s="5">
        <v>141.69286013310435</v>
      </c>
      <c r="X7" s="5"/>
      <c r="Y7" s="5">
        <v>133.1022903705335</v>
      </c>
      <c r="Z7" s="5"/>
      <c r="AA7" s="5">
        <v>2.0490614116558334</v>
      </c>
      <c r="AB7" s="9"/>
      <c r="AC7" s="9"/>
      <c r="AD7" s="5"/>
      <c r="AE7" s="5">
        <v>622.76202169517296</v>
      </c>
      <c r="AF7" s="5"/>
      <c r="AG7" s="5"/>
      <c r="AH7" s="5"/>
      <c r="AI7" s="5">
        <v>602.28278719983416</v>
      </c>
      <c r="AJ7" s="5"/>
      <c r="AK7" s="5">
        <v>603.51060165306967</v>
      </c>
      <c r="AL7" s="5"/>
      <c r="AM7" s="5">
        <v>595.81916533612286</v>
      </c>
      <c r="AN7" s="5"/>
      <c r="AO7" s="5">
        <v>538.36708613884355</v>
      </c>
      <c r="AP7" s="9"/>
      <c r="AQ7" s="9"/>
      <c r="AR7" s="5"/>
      <c r="AS7" s="5">
        <v>1772.0741567274019</v>
      </c>
      <c r="AT7" s="5"/>
      <c r="AU7" s="5">
        <v>1772.0741567274019</v>
      </c>
      <c r="AV7" s="5"/>
      <c r="AW7" s="5">
        <v>2088.5618391162284</v>
      </c>
      <c r="AX7" s="5"/>
      <c r="AY7" s="5">
        <v>1692.6835873765565</v>
      </c>
      <c r="AZ7" s="5"/>
      <c r="BA7" s="5">
        <v>1646.5741837802125</v>
      </c>
      <c r="BB7" s="5"/>
      <c r="BC7" s="5">
        <v>1755.1762293940096</v>
      </c>
      <c r="BD7" s="2"/>
      <c r="BE7" s="2"/>
      <c r="BF7" s="5"/>
      <c r="BG7" s="5">
        <v>5078.0297914023249</v>
      </c>
      <c r="BH7" s="5"/>
      <c r="BI7" s="5">
        <v>5078.0297914023249</v>
      </c>
      <c r="BJ7" s="5"/>
      <c r="BK7" s="5">
        <v>3129.6439271822001</v>
      </c>
      <c r="BL7" s="5"/>
      <c r="BM7" s="5">
        <v>3040.1581617647057</v>
      </c>
      <c r="BN7" s="5"/>
      <c r="BO7" s="5">
        <v>3865.9166580410729</v>
      </c>
      <c r="BP7" s="5"/>
      <c r="BQ7" s="5">
        <v>3134.6711676921291</v>
      </c>
      <c r="BR7" s="9"/>
      <c r="BS7" s="9"/>
      <c r="BU7" t="s">
        <v>1</v>
      </c>
      <c r="BV7" s="65">
        <v>37016</v>
      </c>
      <c r="BW7" s="67">
        <v>36916</v>
      </c>
      <c r="BX7" s="67">
        <v>36743</v>
      </c>
      <c r="BY7" s="67">
        <v>36691</v>
      </c>
      <c r="BZ7" s="67">
        <v>36585</v>
      </c>
    </row>
    <row r="8" spans="2:126">
      <c r="N8" s="9"/>
      <c r="O8" s="9"/>
      <c r="AB8" s="9"/>
      <c r="AC8" s="9"/>
      <c r="AP8" s="9"/>
      <c r="AQ8" s="9"/>
      <c r="BD8" s="2"/>
      <c r="BE8" s="2"/>
      <c r="BR8" s="9"/>
      <c r="BS8" s="9"/>
      <c r="BU8" t="s">
        <v>4</v>
      </c>
      <c r="BV8" s="65">
        <v>41065</v>
      </c>
      <c r="BW8" s="65">
        <v>40662</v>
      </c>
      <c r="BX8" s="65">
        <v>40124</v>
      </c>
      <c r="BY8" s="65">
        <v>39904</v>
      </c>
      <c r="BZ8" s="65">
        <v>39622</v>
      </c>
    </row>
    <row r="9" spans="2:126">
      <c r="B9" s="25" t="s">
        <v>124</v>
      </c>
      <c r="C9" s="23">
        <v>2021</v>
      </c>
      <c r="D9" s="23">
        <v>2021</v>
      </c>
      <c r="E9" s="23">
        <v>2021</v>
      </c>
      <c r="F9" s="23">
        <v>2020</v>
      </c>
      <c r="G9" s="23">
        <v>2020</v>
      </c>
      <c r="H9" s="23">
        <v>2019</v>
      </c>
      <c r="I9" s="23">
        <v>2019</v>
      </c>
      <c r="J9" s="23">
        <v>2018</v>
      </c>
      <c r="K9" s="23">
        <v>2018</v>
      </c>
      <c r="L9" s="23">
        <v>2017</v>
      </c>
      <c r="M9" s="23">
        <v>2017</v>
      </c>
      <c r="N9" s="73"/>
      <c r="O9" s="73"/>
      <c r="P9" s="23"/>
      <c r="Q9" s="23">
        <v>2021</v>
      </c>
      <c r="R9" s="23">
        <v>2021</v>
      </c>
      <c r="S9" s="23">
        <v>2021</v>
      </c>
      <c r="T9" s="23">
        <v>2020</v>
      </c>
      <c r="U9" s="23">
        <v>2020</v>
      </c>
      <c r="V9" s="23">
        <v>2019</v>
      </c>
      <c r="W9" s="23">
        <v>2019</v>
      </c>
      <c r="X9" s="23">
        <v>2018</v>
      </c>
      <c r="Y9" s="23">
        <v>2018</v>
      </c>
      <c r="Z9" s="23">
        <v>2017</v>
      </c>
      <c r="AA9" s="23">
        <v>2017</v>
      </c>
      <c r="AB9" s="73"/>
      <c r="AC9" s="73"/>
      <c r="AD9" s="23"/>
      <c r="AE9" s="23">
        <v>2021</v>
      </c>
      <c r="AF9" s="23">
        <v>2021</v>
      </c>
      <c r="AG9" s="23">
        <v>2021</v>
      </c>
      <c r="AH9" s="23">
        <v>2020</v>
      </c>
      <c r="AI9" s="23">
        <v>2020</v>
      </c>
      <c r="AJ9" s="23">
        <v>2019</v>
      </c>
      <c r="AK9" s="23">
        <v>2019</v>
      </c>
      <c r="AL9" s="23">
        <v>2018</v>
      </c>
      <c r="AM9" s="23">
        <v>2018</v>
      </c>
      <c r="AN9" s="23">
        <v>2017</v>
      </c>
      <c r="AO9" s="23">
        <v>2017</v>
      </c>
      <c r="AP9" s="73"/>
      <c r="AQ9" s="73"/>
      <c r="AR9" s="23"/>
      <c r="AS9" s="23">
        <v>2021</v>
      </c>
      <c r="AT9" s="23">
        <v>2021</v>
      </c>
      <c r="AU9" s="23">
        <v>2021</v>
      </c>
      <c r="AV9" s="23">
        <v>2020</v>
      </c>
      <c r="AW9" s="23">
        <v>2020</v>
      </c>
      <c r="AX9" s="23">
        <v>2019</v>
      </c>
      <c r="AY9" s="23">
        <v>2019</v>
      </c>
      <c r="AZ9" s="23">
        <v>2018</v>
      </c>
      <c r="BA9" s="23">
        <v>2018</v>
      </c>
      <c r="BB9" s="23">
        <v>2017</v>
      </c>
      <c r="BC9" s="23">
        <v>2017</v>
      </c>
      <c r="BD9" s="61"/>
      <c r="BE9" s="61"/>
      <c r="BF9" s="23"/>
      <c r="BG9" s="23">
        <v>2021</v>
      </c>
      <c r="BH9" s="23">
        <v>2021</v>
      </c>
      <c r="BI9" s="23">
        <v>2021</v>
      </c>
      <c r="BJ9" s="23">
        <v>2020</v>
      </c>
      <c r="BK9" s="23">
        <v>2020</v>
      </c>
      <c r="BL9" s="23">
        <v>2019</v>
      </c>
      <c r="BM9" s="23">
        <v>2019</v>
      </c>
      <c r="BN9" s="23">
        <v>2018</v>
      </c>
      <c r="BO9" s="23">
        <v>2018</v>
      </c>
      <c r="BP9" s="23">
        <v>2017</v>
      </c>
      <c r="BQ9" s="23">
        <v>2017</v>
      </c>
      <c r="BR9" s="73"/>
      <c r="BS9" s="73"/>
      <c r="BU9" t="s">
        <v>28</v>
      </c>
      <c r="BV9" s="65">
        <v>68742</v>
      </c>
      <c r="BW9" s="65">
        <v>68568</v>
      </c>
      <c r="BX9" s="65">
        <v>68205</v>
      </c>
      <c r="BY9" s="65">
        <v>67940</v>
      </c>
      <c r="BZ9" s="65">
        <v>67122</v>
      </c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spans="2:126">
      <c r="B10" t="s">
        <v>0</v>
      </c>
      <c r="C10" s="2">
        <v>334.74141653555301</v>
      </c>
      <c r="D10" s="2"/>
      <c r="E10" s="2">
        <v>334.74141653555301</v>
      </c>
      <c r="F10" s="2"/>
      <c r="G10" s="2">
        <v>332.20890202790309</v>
      </c>
      <c r="H10" s="2"/>
      <c r="I10" s="2">
        <v>312.26648454272225</v>
      </c>
      <c r="J10" s="2"/>
      <c r="K10" s="2">
        <v>323.70779827121072</v>
      </c>
      <c r="L10" s="2"/>
      <c r="M10" s="2">
        <v>353.59552530763875</v>
      </c>
      <c r="N10" s="2">
        <f>AVERAGE($C$5,$G$5,$I$5,$K$5,$M$5)</f>
        <v>307.13769378033805</v>
      </c>
      <c r="O10" s="2">
        <f>AVERAGE($C$6,$G$6,$I$6,$K$6,$M$6)</f>
        <v>338.08584815584146</v>
      </c>
      <c r="P10" s="2"/>
      <c r="Q10" s="2">
        <v>131.80452266152329</v>
      </c>
      <c r="R10" s="2"/>
      <c r="S10" s="2"/>
      <c r="T10" s="2"/>
      <c r="U10" s="2">
        <v>135.6431435091541</v>
      </c>
      <c r="V10" s="2"/>
      <c r="W10" s="2">
        <v>141.69286013310435</v>
      </c>
      <c r="X10" s="2"/>
      <c r="Y10" s="2">
        <v>133.1022903705335</v>
      </c>
      <c r="Z10" s="2"/>
      <c r="AA10" s="2">
        <v>2.0490614116558334</v>
      </c>
      <c r="AB10" s="2">
        <f>AVERAGE($Q$5,$U$5,$W$5,$Y$5,$AA$5)</f>
        <v>78.241360633465831</v>
      </c>
      <c r="AC10" s="2">
        <f>AVERAGE($Q$6,$U$6,$W$6,$Y$6,$AA$6)</f>
        <v>85.560041734283246</v>
      </c>
      <c r="AD10" s="2"/>
      <c r="AE10" s="2">
        <v>622.76202169517296</v>
      </c>
      <c r="AF10" s="2"/>
      <c r="AG10" s="2">
        <v>622.76201695173302</v>
      </c>
      <c r="AH10" s="2"/>
      <c r="AI10" s="2">
        <v>602.28278719983416</v>
      </c>
      <c r="AJ10" s="2"/>
      <c r="AK10" s="2">
        <v>603.51060165306967</v>
      </c>
      <c r="AL10" s="2"/>
      <c r="AM10" s="2">
        <v>595.81916533612286</v>
      </c>
      <c r="AN10" s="2"/>
      <c r="AO10" s="2">
        <v>538.36708613884355</v>
      </c>
      <c r="AP10" s="2">
        <f>AVERAGE($AE$5,$AI$5,$AK$5,$AM$5,$AO$5)</f>
        <v>520.77214858428783</v>
      </c>
      <c r="AQ10" s="2">
        <f>AVERAGE($AE$6,$AI$6,$AK$6,$AM$6,$AO$6)</f>
        <v>548.36949451723626</v>
      </c>
      <c r="AR10" s="2"/>
      <c r="AS10" s="2">
        <v>1772.0741567274019</v>
      </c>
      <c r="AT10" s="2"/>
      <c r="AU10" s="2">
        <v>1772.0741567274019</v>
      </c>
      <c r="AV10" s="2"/>
      <c r="AW10" s="2">
        <v>2088.5618391162284</v>
      </c>
      <c r="AX10" s="2"/>
      <c r="AY10" s="2">
        <v>1692.6835873765565</v>
      </c>
      <c r="AZ10" s="2"/>
      <c r="BA10" s="2">
        <v>1646.5741837802125</v>
      </c>
      <c r="BB10" s="2"/>
      <c r="BC10" s="2">
        <v>1755.1762293940096</v>
      </c>
      <c r="BD10" s="2">
        <f>AVERAGE($AS$5,$AW$5,$AY$5,$BA$5,$BC$5)</f>
        <v>2681.9222662750849</v>
      </c>
      <c r="BE10" s="2">
        <f>AVERAGE($AS$6,$AW$6,$AY$6,$BA$6,$BC$6)</f>
        <v>2445.0626786100029</v>
      </c>
      <c r="BF10" s="2"/>
      <c r="BG10" s="2">
        <v>5078.0297914023249</v>
      </c>
      <c r="BH10" s="2"/>
      <c r="BI10" s="2">
        <v>5078.0297914023249</v>
      </c>
      <c r="BJ10" s="2"/>
      <c r="BK10" s="2">
        <v>3129.6439271822001</v>
      </c>
      <c r="BL10" s="2"/>
      <c r="BM10" s="2">
        <v>3040.1581617647057</v>
      </c>
      <c r="BN10" s="2"/>
      <c r="BO10" s="2">
        <v>3865.9166580410729</v>
      </c>
      <c r="BP10" s="2"/>
      <c r="BQ10" s="2">
        <v>3134.6711676921291</v>
      </c>
      <c r="BR10" s="2">
        <f>AVERAGE($BG$5,$BK$5,$BM$5,$BO$5,$BQ$5)</f>
        <v>2724.3070979204108</v>
      </c>
      <c r="BS10" s="2">
        <f>AVERAGE($BG$6,$BK$6,$BM$6,$BO$6,$BQ$6)</f>
        <v>2552.954891875193</v>
      </c>
      <c r="BU10" t="s">
        <v>17</v>
      </c>
      <c r="BV10" s="65">
        <v>30041</v>
      </c>
      <c r="BW10" s="65">
        <v>29718</v>
      </c>
      <c r="BX10" s="65">
        <v>29455</v>
      </c>
      <c r="BY10" s="65">
        <v>29245</v>
      </c>
      <c r="BZ10" s="65">
        <v>29056</v>
      </c>
    </row>
    <row r="11" spans="2:126">
      <c r="N11" s="2"/>
      <c r="O11" s="2"/>
      <c r="AB11" s="2"/>
      <c r="AC11" s="2"/>
      <c r="AP11" s="2"/>
      <c r="AQ11" s="2"/>
      <c r="BD11" s="2"/>
      <c r="BE11" s="2"/>
      <c r="BR11" s="2"/>
      <c r="BS11" s="2"/>
      <c r="BU11" t="s">
        <v>63</v>
      </c>
      <c r="BV11" s="65">
        <v>7385</v>
      </c>
      <c r="BW11" s="65">
        <v>7283</v>
      </c>
      <c r="BX11" s="65">
        <v>7156</v>
      </c>
      <c r="BY11" s="65">
        <v>7022</v>
      </c>
      <c r="BZ11" s="65">
        <v>6916</v>
      </c>
    </row>
    <row r="12" spans="2:126">
      <c r="B12" s="25" t="s">
        <v>125</v>
      </c>
      <c r="C12" s="23">
        <v>2021</v>
      </c>
      <c r="D12" s="23">
        <v>2021</v>
      </c>
      <c r="E12" s="23">
        <v>2021</v>
      </c>
      <c r="F12" s="23">
        <v>2020</v>
      </c>
      <c r="G12" s="23">
        <v>2020</v>
      </c>
      <c r="H12" s="23">
        <v>2019</v>
      </c>
      <c r="I12" s="23">
        <v>2019</v>
      </c>
      <c r="J12" s="23">
        <v>2018</v>
      </c>
      <c r="K12" s="23">
        <v>2018</v>
      </c>
      <c r="L12" s="23">
        <v>2017</v>
      </c>
      <c r="M12" s="23">
        <v>2017</v>
      </c>
      <c r="N12" s="61"/>
      <c r="O12" s="61"/>
      <c r="P12" s="23"/>
      <c r="Q12" s="23">
        <v>2021</v>
      </c>
      <c r="R12" s="23">
        <v>2021</v>
      </c>
      <c r="S12" s="23">
        <v>2021</v>
      </c>
      <c r="T12" s="23">
        <v>2020</v>
      </c>
      <c r="U12" s="23">
        <v>2020</v>
      </c>
      <c r="V12" s="23">
        <v>2019</v>
      </c>
      <c r="W12" s="23">
        <v>2019</v>
      </c>
      <c r="X12" s="23">
        <v>2018</v>
      </c>
      <c r="Y12" s="23">
        <v>2018</v>
      </c>
      <c r="Z12" s="23">
        <v>2017</v>
      </c>
      <c r="AA12" s="23">
        <v>2017</v>
      </c>
      <c r="AB12" s="61"/>
      <c r="AC12" s="61"/>
      <c r="AD12" s="23"/>
      <c r="AE12" s="23">
        <v>2021</v>
      </c>
      <c r="AF12" s="23">
        <v>2021</v>
      </c>
      <c r="AG12" s="23">
        <v>2021</v>
      </c>
      <c r="AH12" s="23">
        <v>2020</v>
      </c>
      <c r="AI12" s="23">
        <v>2020</v>
      </c>
      <c r="AJ12" s="23">
        <v>2019</v>
      </c>
      <c r="AK12" s="23">
        <v>2019</v>
      </c>
      <c r="AL12" s="23">
        <v>2018</v>
      </c>
      <c r="AM12" s="23">
        <v>2018</v>
      </c>
      <c r="AN12" s="23">
        <v>2017</v>
      </c>
      <c r="AO12" s="23">
        <v>2017</v>
      </c>
      <c r="AP12" s="61"/>
      <c r="AQ12" s="61"/>
      <c r="AR12" s="23"/>
      <c r="AS12" s="23">
        <v>2021</v>
      </c>
      <c r="AT12" s="23">
        <v>2021</v>
      </c>
      <c r="AU12" s="23">
        <v>2021</v>
      </c>
      <c r="AV12" s="23">
        <v>2020</v>
      </c>
      <c r="AW12" s="23">
        <v>2020</v>
      </c>
      <c r="AX12" s="23">
        <v>2019</v>
      </c>
      <c r="AY12" s="23">
        <v>2019</v>
      </c>
      <c r="AZ12" s="23">
        <v>2018</v>
      </c>
      <c r="BA12" s="23">
        <v>2018</v>
      </c>
      <c r="BB12" s="23">
        <v>2017</v>
      </c>
      <c r="BC12" s="23">
        <v>2017</v>
      </c>
      <c r="BD12" s="61"/>
      <c r="BE12" s="61"/>
      <c r="BF12" s="23"/>
      <c r="BG12" s="23">
        <v>2021</v>
      </c>
      <c r="BH12" s="23">
        <v>2021</v>
      </c>
      <c r="BI12" s="23">
        <v>2021</v>
      </c>
      <c r="BJ12" s="23">
        <v>2020</v>
      </c>
      <c r="BK12" s="23">
        <v>2020</v>
      </c>
      <c r="BL12" s="23">
        <v>2019</v>
      </c>
      <c r="BM12" s="23">
        <v>2019</v>
      </c>
      <c r="BN12" s="23">
        <v>2018</v>
      </c>
      <c r="BO12" s="23">
        <v>2018</v>
      </c>
      <c r="BP12" s="23">
        <v>2017</v>
      </c>
      <c r="BQ12" s="23">
        <v>2017</v>
      </c>
      <c r="BR12" s="61"/>
      <c r="BS12" s="61"/>
      <c r="BU12" t="s">
        <v>65</v>
      </c>
      <c r="BV12" s="65">
        <v>1224</v>
      </c>
      <c r="BW12" s="65">
        <v>1223</v>
      </c>
      <c r="BX12" s="65">
        <v>1222</v>
      </c>
      <c r="BY12" s="65">
        <v>1208</v>
      </c>
      <c r="BZ12" s="65">
        <v>1237</v>
      </c>
    </row>
    <row r="13" spans="2:126">
      <c r="B13" t="s">
        <v>1</v>
      </c>
      <c r="C13" s="2">
        <v>363.33701642532958</v>
      </c>
      <c r="D13" s="2"/>
      <c r="E13" s="2">
        <v>363.33701642532958</v>
      </c>
      <c r="F13" s="2"/>
      <c r="G13" s="2">
        <v>356.51481742333948</v>
      </c>
      <c r="H13" s="2"/>
      <c r="I13" s="2">
        <v>371.33911221184985</v>
      </c>
      <c r="J13" s="2"/>
      <c r="K13" s="2">
        <v>384.57956992177918</v>
      </c>
      <c r="L13" s="2"/>
      <c r="M13" s="2">
        <v>378.07324586579199</v>
      </c>
      <c r="N13" s="2">
        <f t="shared" ref="N13:N19" si="0">AVERAGE($C$5,$G$5,$I$5,$K$5,$M$5)</f>
        <v>307.13769378033805</v>
      </c>
      <c r="O13" s="2">
        <f t="shared" ref="O13:O20" si="1">AVERAGE($C$6,$G$6,$I$6,$K$6,$M$6)</f>
        <v>338.08584815584146</v>
      </c>
      <c r="P13" s="2"/>
      <c r="Q13" s="2">
        <v>100.63653555219365</v>
      </c>
      <c r="R13" s="2"/>
      <c r="S13" s="2"/>
      <c r="T13" s="2"/>
      <c r="U13" s="2">
        <v>110.01744501029364</v>
      </c>
      <c r="V13" s="2"/>
      <c r="W13" s="2">
        <v>105.28391802520208</v>
      </c>
      <c r="X13" s="2"/>
      <c r="Y13" s="2">
        <v>111.34610667466136</v>
      </c>
      <c r="Z13" s="2"/>
      <c r="AA13" s="2">
        <v>84.840519338526448</v>
      </c>
      <c r="AB13" s="2">
        <f t="shared" ref="AB13:AB20" si="2">AVERAGE($Q$5,$U$5,$W$5,$Y$5,$AA$5)</f>
        <v>78.241360633465831</v>
      </c>
      <c r="AC13" s="2">
        <f t="shared" ref="AC13:AC20" si="3">AVERAGE($Q$6,$U$6,$W$6,$Y$6,$AA$6)</f>
        <v>85.560041734283246</v>
      </c>
      <c r="AD13" s="2"/>
      <c r="AE13" s="2">
        <v>616.27588070023774</v>
      </c>
      <c r="AF13" s="2"/>
      <c r="AG13" s="2">
        <v>616.27588070023774</v>
      </c>
      <c r="AH13" s="2"/>
      <c r="AI13" s="2">
        <v>607.46429732365368</v>
      </c>
      <c r="AJ13" s="2"/>
      <c r="AK13" s="2">
        <v>604.83256674740767</v>
      </c>
      <c r="AL13" s="2"/>
      <c r="AM13" s="2">
        <v>612.97762394047584</v>
      </c>
      <c r="AN13" s="2"/>
      <c r="AO13" s="2">
        <v>581.24909662429968</v>
      </c>
      <c r="AP13" s="2">
        <f t="shared" ref="AP13:AP20" si="4">AVERAGE($AE$5,$AI$5,$AK$5,$AM$5,$AO$5)</f>
        <v>520.77214858428783</v>
      </c>
      <c r="AQ13" s="2">
        <f t="shared" ref="AQ13:AQ20" si="5">AVERAGE($AE$6,$AI$6,$AK$6,$AM$6,$AO$6)</f>
        <v>548.36949451723626</v>
      </c>
      <c r="AR13" s="2"/>
      <c r="AS13" s="2">
        <v>2560.2383023557381</v>
      </c>
      <c r="AT13" s="2"/>
      <c r="AU13" s="2">
        <v>2560.2383023557381</v>
      </c>
      <c r="AV13" s="2"/>
      <c r="AW13" s="2">
        <v>2927.5748726839311</v>
      </c>
      <c r="AX13" s="2"/>
      <c r="AY13" s="2">
        <v>2615.5426611871649</v>
      </c>
      <c r="AZ13" s="2"/>
      <c r="BA13" s="2">
        <v>2524.173966367774</v>
      </c>
      <c r="BB13" s="2"/>
      <c r="BC13" s="2">
        <v>2521.6009154024873</v>
      </c>
      <c r="BD13" s="2">
        <f t="shared" ref="BD13:BD20" si="6">AVERAGE($AS$5,$AW$5,$AY$5,$BA$5,$BC$5)</f>
        <v>2681.9222662750849</v>
      </c>
      <c r="BE13" s="2">
        <f t="shared" ref="BE13:BE20" si="7">AVERAGE($AS$6,$AW$6,$AY$6,$BA$6,$BC$6)</f>
        <v>2445.0626786100029</v>
      </c>
      <c r="BF13" s="2"/>
      <c r="BG13" s="2">
        <v>2228.9684730927165</v>
      </c>
      <c r="BH13" s="2"/>
      <c r="BI13" s="2">
        <v>2228.9684730927165</v>
      </c>
      <c r="BJ13" s="2"/>
      <c r="BK13" s="2">
        <v>2107.865397117781</v>
      </c>
      <c r="BL13" s="2"/>
      <c r="BM13" s="2">
        <v>1971.478703426503</v>
      </c>
      <c r="BN13" s="2"/>
      <c r="BO13" s="2">
        <v>1823.2590280995339</v>
      </c>
      <c r="BP13" s="2"/>
      <c r="BQ13" s="2">
        <v>1692.2468424217575</v>
      </c>
      <c r="BR13" s="2">
        <f t="shared" ref="BR13:BR20" si="8">AVERAGE($BG$5,$BK$5,$BM$5,$BO$5,$BQ$5)</f>
        <v>2724.3070979204108</v>
      </c>
      <c r="BS13" s="2">
        <f t="shared" ref="BS13:BS20" si="9">AVERAGE($BG$6,$BK$6,$BM$6,$BO$6,$BQ$6)</f>
        <v>2552.954891875193</v>
      </c>
      <c r="BU13" t="s">
        <v>60</v>
      </c>
      <c r="BV13" s="65">
        <v>2445</v>
      </c>
      <c r="BW13" s="65">
        <v>2409</v>
      </c>
      <c r="BX13" s="65">
        <v>2366</v>
      </c>
      <c r="BY13" s="65">
        <v>2305</v>
      </c>
      <c r="BZ13" s="65">
        <v>2242</v>
      </c>
    </row>
    <row r="14" spans="2:126">
      <c r="B14" t="s">
        <v>6</v>
      </c>
      <c r="C14" s="2">
        <v>366.90051173778238</v>
      </c>
      <c r="D14" s="2"/>
      <c r="E14" s="2">
        <v>366.90051173778238</v>
      </c>
      <c r="F14" s="2"/>
      <c r="G14" s="2">
        <v>339.48823471897128</v>
      </c>
      <c r="H14" s="2"/>
      <c r="I14" s="2">
        <v>340.57658602550003</v>
      </c>
      <c r="J14" s="2"/>
      <c r="K14" s="2">
        <v>343.69835777824056</v>
      </c>
      <c r="L14" s="2"/>
      <c r="M14" s="2">
        <v>345.41014681795173</v>
      </c>
      <c r="N14" s="2">
        <f t="shared" si="0"/>
        <v>307.13769378033805</v>
      </c>
      <c r="O14" s="2">
        <f t="shared" si="1"/>
        <v>338.08584815584146</v>
      </c>
      <c r="P14" s="2"/>
      <c r="Q14" s="2">
        <v>71.767149859737188</v>
      </c>
      <c r="R14" s="2"/>
      <c r="S14" s="2"/>
      <c r="T14" s="2"/>
      <c r="U14" s="2">
        <v>82.092270747533703</v>
      </c>
      <c r="V14" s="2"/>
      <c r="W14" s="2">
        <v>90.677502600528726</v>
      </c>
      <c r="X14" s="2"/>
      <c r="Y14" s="2">
        <v>47.260768155178354</v>
      </c>
      <c r="Z14" s="2"/>
      <c r="AA14" s="2">
        <v>5.316437952291551</v>
      </c>
      <c r="AB14" s="2">
        <f t="shared" si="2"/>
        <v>78.241360633465831</v>
      </c>
      <c r="AC14" s="2">
        <f t="shared" si="3"/>
        <v>85.560041734283246</v>
      </c>
      <c r="AD14" s="2"/>
      <c r="AE14" s="2">
        <v>567.18751336187802</v>
      </c>
      <c r="AF14" s="2"/>
      <c r="AG14" s="2">
        <v>567.18751336187802</v>
      </c>
      <c r="AH14" s="2"/>
      <c r="AI14" s="2">
        <v>567.54849130396121</v>
      </c>
      <c r="AJ14" s="2"/>
      <c r="AK14" s="2">
        <v>570.49642078045611</v>
      </c>
      <c r="AL14" s="2"/>
      <c r="AM14" s="2">
        <v>508.2571347395351</v>
      </c>
      <c r="AN14" s="2"/>
      <c r="AO14" s="2">
        <v>489.5779677774799</v>
      </c>
      <c r="AP14" s="2">
        <f t="shared" si="4"/>
        <v>520.77214858428783</v>
      </c>
      <c r="AQ14" s="2">
        <f t="shared" si="5"/>
        <v>548.36949451723626</v>
      </c>
      <c r="AR14" s="2"/>
      <c r="AS14" s="2">
        <v>2125.2053093164031</v>
      </c>
      <c r="AT14" s="2"/>
      <c r="AU14" s="2">
        <v>2125.2053093164031</v>
      </c>
      <c r="AV14" s="2"/>
      <c r="AW14" s="2">
        <v>2496.4788243311309</v>
      </c>
      <c r="AX14" s="2"/>
      <c r="AY14" s="2">
        <v>2258.0541962136299</v>
      </c>
      <c r="AZ14" s="2"/>
      <c r="BA14" s="2">
        <v>2662.3216029512391</v>
      </c>
      <c r="BB14" s="2"/>
      <c r="BC14" s="2">
        <v>2946.2604029304025</v>
      </c>
      <c r="BD14" s="2">
        <f t="shared" si="6"/>
        <v>2681.9222662750849</v>
      </c>
      <c r="BE14" s="2">
        <f t="shared" si="7"/>
        <v>2445.0626786100029</v>
      </c>
      <c r="BF14" s="2"/>
      <c r="BG14" s="2">
        <v>3338.6033500664403</v>
      </c>
      <c r="BH14" s="2"/>
      <c r="BI14" s="2">
        <v>3338.6033500664403</v>
      </c>
      <c r="BJ14" s="2"/>
      <c r="BK14" s="2">
        <v>2979.1069849782225</v>
      </c>
      <c r="BL14" s="2"/>
      <c r="BM14" s="2">
        <v>2847.3537108806136</v>
      </c>
      <c r="BN14" s="2"/>
      <c r="BO14" s="2">
        <v>2794.9489968167077</v>
      </c>
      <c r="BP14" s="2"/>
      <c r="BQ14" s="2">
        <v>2752.3639256678284</v>
      </c>
      <c r="BR14" s="2">
        <f t="shared" si="8"/>
        <v>2724.3070979204108</v>
      </c>
      <c r="BS14" s="2">
        <f t="shared" si="9"/>
        <v>2552.954891875193</v>
      </c>
      <c r="BT14" s="19"/>
      <c r="BU14" t="s">
        <v>69</v>
      </c>
      <c r="BV14" s="65">
        <v>12224</v>
      </c>
      <c r="BW14" s="65">
        <v>12611</v>
      </c>
      <c r="BX14" s="65">
        <v>12478</v>
      </c>
      <c r="BY14" s="65">
        <v>12383</v>
      </c>
      <c r="BZ14" s="65">
        <v>11981</v>
      </c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</row>
    <row r="15" spans="2:126">
      <c r="B15" t="s">
        <v>8</v>
      </c>
      <c r="C15" s="2">
        <v>292.85879324546954</v>
      </c>
      <c r="D15" s="2"/>
      <c r="E15" s="2">
        <v>292.85879324546954</v>
      </c>
      <c r="F15" s="2"/>
      <c r="G15" s="2">
        <v>284.69480789457248</v>
      </c>
      <c r="H15" s="2"/>
      <c r="I15" s="2">
        <v>281.94165058993997</v>
      </c>
      <c r="J15" s="2"/>
      <c r="K15" s="2">
        <v>262.99187572397818</v>
      </c>
      <c r="L15" s="2"/>
      <c r="M15" s="2">
        <v>273.33784716175302</v>
      </c>
      <c r="N15" s="2">
        <f t="shared" si="0"/>
        <v>307.13769378033805</v>
      </c>
      <c r="O15" s="2">
        <f t="shared" si="1"/>
        <v>338.08584815584146</v>
      </c>
      <c r="P15" s="2"/>
      <c r="Q15" s="2">
        <v>172.85802265238894</v>
      </c>
      <c r="R15" s="2"/>
      <c r="S15" s="2"/>
      <c r="T15" s="2"/>
      <c r="U15" s="2">
        <v>3.5108160666011403</v>
      </c>
      <c r="V15" s="2"/>
      <c r="W15" s="2">
        <v>88.284091906438007</v>
      </c>
      <c r="X15" s="2"/>
      <c r="Y15" s="2">
        <v>125.86894671520768</v>
      </c>
      <c r="Z15" s="2"/>
      <c r="AA15" s="2">
        <v>140.08469668698427</v>
      </c>
      <c r="AB15" s="2">
        <f t="shared" si="2"/>
        <v>78.241360633465831</v>
      </c>
      <c r="AC15" s="2">
        <f t="shared" si="3"/>
        <v>85.560041734283246</v>
      </c>
      <c r="AD15" s="2"/>
      <c r="AE15" s="2">
        <v>540.54359472817146</v>
      </c>
      <c r="AF15" s="2"/>
      <c r="AG15" s="2">
        <v>540.54359472817146</v>
      </c>
      <c r="AH15" s="2"/>
      <c r="AI15" s="2">
        <v>508.90078066914492</v>
      </c>
      <c r="AJ15" s="2"/>
      <c r="AK15" s="2">
        <v>508.65235230801107</v>
      </c>
      <c r="AL15" s="2"/>
      <c r="AM15" s="2">
        <v>510.10405138176412</v>
      </c>
      <c r="AN15" s="2"/>
      <c r="AO15" s="2">
        <v>495.50109134635323</v>
      </c>
      <c r="AP15" s="2">
        <f t="shared" si="4"/>
        <v>520.77214858428783</v>
      </c>
      <c r="AQ15" s="2">
        <f t="shared" si="5"/>
        <v>548.36949451723626</v>
      </c>
      <c r="AR15" s="2"/>
      <c r="AS15" s="2">
        <v>2328.3771289126853</v>
      </c>
      <c r="AT15" s="2"/>
      <c r="AU15" s="2">
        <v>2328.3771289126853</v>
      </c>
      <c r="AV15" s="2"/>
      <c r="AW15" s="2">
        <v>2729.3546575795126</v>
      </c>
      <c r="AX15" s="2"/>
      <c r="AY15" s="2">
        <v>2398.9657545021732</v>
      </c>
      <c r="AZ15" s="2"/>
      <c r="BA15" s="2">
        <v>2278.7925752937285</v>
      </c>
      <c r="BB15" s="2"/>
      <c r="BC15" s="2">
        <v>2340.4235319484183</v>
      </c>
      <c r="BD15" s="2">
        <f t="shared" si="6"/>
        <v>2681.9222662750849</v>
      </c>
      <c r="BE15" s="2">
        <f t="shared" si="7"/>
        <v>2445.0626786100029</v>
      </c>
      <c r="BF15" s="2"/>
      <c r="BG15" s="2">
        <v>3249.3396976935751</v>
      </c>
      <c r="BH15" s="2"/>
      <c r="BI15" s="2">
        <v>3249.3396976935751</v>
      </c>
      <c r="BJ15" s="2"/>
      <c r="BK15" s="2">
        <v>3128.355681536555</v>
      </c>
      <c r="BL15" s="2"/>
      <c r="BM15" s="2">
        <v>3003.9702285241151</v>
      </c>
      <c r="BN15" s="2"/>
      <c r="BO15" s="2">
        <v>2886.9410359093167</v>
      </c>
      <c r="BP15" s="2"/>
      <c r="BQ15" s="2">
        <v>2732.3978579425302</v>
      </c>
      <c r="BR15" s="2">
        <f t="shared" si="8"/>
        <v>2724.3070979204108</v>
      </c>
      <c r="BS15" s="2">
        <f t="shared" si="9"/>
        <v>2552.954891875193</v>
      </c>
      <c r="BT15" s="19"/>
      <c r="BU15" t="s">
        <v>22</v>
      </c>
      <c r="BV15" s="65">
        <v>171564</v>
      </c>
      <c r="BW15" s="65">
        <v>169489</v>
      </c>
      <c r="BX15" s="65">
        <v>167653</v>
      </c>
      <c r="BY15" s="65">
        <v>164732</v>
      </c>
      <c r="BZ15" s="65">
        <v>162955</v>
      </c>
    </row>
    <row r="16" spans="2:126">
      <c r="B16" t="s">
        <v>4</v>
      </c>
      <c r="C16" s="2">
        <v>283.48633751369778</v>
      </c>
      <c r="D16" s="2"/>
      <c r="E16" s="2">
        <v>283.48633751369778</v>
      </c>
      <c r="F16" s="2"/>
      <c r="G16" s="2">
        <v>303.10764645123214</v>
      </c>
      <c r="H16" s="2"/>
      <c r="I16" s="2">
        <v>278.30261339846476</v>
      </c>
      <c r="J16" s="2"/>
      <c r="K16" s="2">
        <v>270.64309868684848</v>
      </c>
      <c r="L16" s="2"/>
      <c r="M16" s="2">
        <v>255.12956917873908</v>
      </c>
      <c r="N16" s="2">
        <f t="shared" si="0"/>
        <v>307.13769378033805</v>
      </c>
      <c r="O16" s="2">
        <f t="shared" si="1"/>
        <v>338.08584815584146</v>
      </c>
      <c r="P16" s="2"/>
      <c r="Q16" s="2">
        <v>72.286035796907328</v>
      </c>
      <c r="R16" s="2"/>
      <c r="S16" s="2"/>
      <c r="T16" s="2"/>
      <c r="U16" s="2">
        <v>42.56199301559171</v>
      </c>
      <c r="V16" s="2"/>
      <c r="W16" s="2">
        <v>60.958721712691656</v>
      </c>
      <c r="X16" s="2"/>
      <c r="Y16" s="2">
        <v>49.198472834803532</v>
      </c>
      <c r="Z16" s="2"/>
      <c r="AA16" s="2">
        <v>78.139867750239262</v>
      </c>
      <c r="AB16" s="2">
        <f t="shared" si="2"/>
        <v>78.241360633465831</v>
      </c>
      <c r="AC16" s="2">
        <f t="shared" si="3"/>
        <v>85.560041734283246</v>
      </c>
      <c r="AD16" s="2"/>
      <c r="AE16" s="2">
        <v>482.44160136369169</v>
      </c>
      <c r="AF16" s="2"/>
      <c r="AG16" s="2">
        <v>482.44160136369169</v>
      </c>
      <c r="AH16" s="2"/>
      <c r="AI16" s="2">
        <v>466.10152181397825</v>
      </c>
      <c r="AJ16" s="2"/>
      <c r="AK16" s="2">
        <v>435.75961843285796</v>
      </c>
      <c r="AL16" s="2"/>
      <c r="AM16" s="2">
        <v>430.18656776263026</v>
      </c>
      <c r="AN16" s="2"/>
      <c r="AO16" s="2">
        <v>447.32937711372466</v>
      </c>
      <c r="AP16" s="2">
        <f t="shared" si="4"/>
        <v>520.77214858428783</v>
      </c>
      <c r="AQ16" s="2">
        <f t="shared" si="5"/>
        <v>548.36949451723626</v>
      </c>
      <c r="AR16" s="2"/>
      <c r="AS16" s="2">
        <v>2781.5446053817118</v>
      </c>
      <c r="AT16" s="2"/>
      <c r="AU16" s="2">
        <v>2781.5446053817118</v>
      </c>
      <c r="AV16" s="2"/>
      <c r="AW16" s="2">
        <v>2992.2286471398356</v>
      </c>
      <c r="AX16" s="2"/>
      <c r="AY16" s="2">
        <v>2932.1928454291697</v>
      </c>
      <c r="AZ16" s="2"/>
      <c r="BA16" s="2">
        <v>2738.8291634923817</v>
      </c>
      <c r="BB16" s="2"/>
      <c r="BC16" s="2">
        <v>2743.8008603805965</v>
      </c>
      <c r="BD16" s="2">
        <f t="shared" si="6"/>
        <v>2681.9222662750849</v>
      </c>
      <c r="BE16" s="2">
        <f t="shared" si="7"/>
        <v>2445.0626786100029</v>
      </c>
      <c r="BF16" s="2"/>
      <c r="BG16" s="2">
        <v>2191.5743394618289</v>
      </c>
      <c r="BH16" s="2"/>
      <c r="BI16" s="2">
        <v>2191.5743394618289</v>
      </c>
      <c r="BJ16" s="2"/>
      <c r="BK16" s="2">
        <v>2328.0359047759575</v>
      </c>
      <c r="BL16" s="2"/>
      <c r="BM16" s="2">
        <v>2144.8790424683484</v>
      </c>
      <c r="BN16" s="2"/>
      <c r="BO16" s="2">
        <v>1738.1274962409784</v>
      </c>
      <c r="BP16" s="2"/>
      <c r="BQ16" s="2">
        <v>1700.3936560496693</v>
      </c>
      <c r="BR16" s="2">
        <f t="shared" si="8"/>
        <v>2724.3070979204108</v>
      </c>
      <c r="BS16" s="2">
        <f t="shared" si="9"/>
        <v>2552.954891875193</v>
      </c>
      <c r="BT16" s="19"/>
      <c r="BU16" t="s">
        <v>49</v>
      </c>
      <c r="BV16" s="65">
        <v>68193</v>
      </c>
      <c r="BW16" s="65">
        <v>67303</v>
      </c>
      <c r="BX16" s="65">
        <v>66521</v>
      </c>
      <c r="BY16" s="65">
        <v>65402</v>
      </c>
      <c r="BZ16" s="65">
        <v>64724</v>
      </c>
    </row>
    <row r="17" spans="2:130">
      <c r="B17" t="s">
        <v>11</v>
      </c>
      <c r="C17" s="2">
        <v>250.76870579409874</v>
      </c>
      <c r="D17" s="2"/>
      <c r="E17" s="2">
        <v>250.76870579409874</v>
      </c>
      <c r="F17" s="2"/>
      <c r="G17" s="2">
        <v>265.69138429901153</v>
      </c>
      <c r="H17" s="2"/>
      <c r="I17" s="2">
        <v>259.61770681834548</v>
      </c>
      <c r="J17" s="2"/>
      <c r="K17" s="2">
        <v>276.39344855014826</v>
      </c>
      <c r="L17" s="2"/>
      <c r="M17" s="2">
        <v>258.31875861068812</v>
      </c>
      <c r="N17" s="2">
        <f t="shared" si="0"/>
        <v>307.13769378033805</v>
      </c>
      <c r="O17" s="2">
        <f t="shared" si="1"/>
        <v>338.08584815584146</v>
      </c>
      <c r="P17" s="2"/>
      <c r="Q17" s="2">
        <v>79.967598449667506</v>
      </c>
      <c r="R17" s="2"/>
      <c r="S17" s="2"/>
      <c r="T17" s="2"/>
      <c r="U17" s="2">
        <v>68.446667183778771</v>
      </c>
      <c r="V17" s="2"/>
      <c r="W17" s="2">
        <v>88.526634746922014</v>
      </c>
      <c r="X17" s="2"/>
      <c r="Y17" s="2">
        <v>59.832164292428956</v>
      </c>
      <c r="Z17" s="2"/>
      <c r="AA17" s="2">
        <v>44.429265462983103</v>
      </c>
      <c r="AB17" s="2">
        <f t="shared" si="2"/>
        <v>78.241360633465831</v>
      </c>
      <c r="AC17" s="2">
        <f t="shared" si="3"/>
        <v>85.560041734283246</v>
      </c>
      <c r="AD17" s="2"/>
      <c r="AE17" s="2">
        <v>454.78708083875091</v>
      </c>
      <c r="AF17" s="2"/>
      <c r="AG17" s="2">
        <v>454.78708083875091</v>
      </c>
      <c r="AH17" s="2"/>
      <c r="AI17" s="2">
        <v>449.55610617649154</v>
      </c>
      <c r="AJ17" s="2"/>
      <c r="AK17" s="2">
        <v>448.73210022319824</v>
      </c>
      <c r="AL17" s="2"/>
      <c r="AM17" s="2">
        <v>441.21407910911853</v>
      </c>
      <c r="AN17" s="2"/>
      <c r="AO17" s="2">
        <v>421.02084692915668</v>
      </c>
      <c r="AP17" s="2">
        <f t="shared" si="4"/>
        <v>520.77214858428783</v>
      </c>
      <c r="AQ17" s="2">
        <f t="shared" si="5"/>
        <v>548.36949451723626</v>
      </c>
      <c r="AR17" s="2"/>
      <c r="AS17" s="2">
        <v>2667.9752004000861</v>
      </c>
      <c r="AT17" s="2"/>
      <c r="AU17" s="2">
        <v>2667.9752004000861</v>
      </c>
      <c r="AV17" s="2"/>
      <c r="AW17" s="2">
        <v>3091.0917706905261</v>
      </c>
      <c r="AX17" s="2"/>
      <c r="AY17" s="2">
        <v>2875.5696256029951</v>
      </c>
      <c r="AZ17" s="2"/>
      <c r="BA17" s="2">
        <v>2722.9953358883504</v>
      </c>
      <c r="BB17" s="2"/>
      <c r="BC17" s="2">
        <v>2829.0001450221157</v>
      </c>
      <c r="BD17" s="2">
        <f t="shared" si="6"/>
        <v>2681.9222662750849</v>
      </c>
      <c r="BE17" s="2">
        <f t="shared" si="7"/>
        <v>2445.0626786100029</v>
      </c>
      <c r="BF17" s="2"/>
      <c r="BG17" s="2">
        <v>2281.9001475316136</v>
      </c>
      <c r="BH17" s="2"/>
      <c r="BI17" s="2">
        <v>2281.9001475316136</v>
      </c>
      <c r="BJ17" s="2"/>
      <c r="BK17" s="2">
        <v>2228.3294256439858</v>
      </c>
      <c r="BL17" s="2"/>
      <c r="BM17" s="2">
        <v>2162.157042623659</v>
      </c>
      <c r="BN17" s="2"/>
      <c r="BO17" s="2">
        <v>2079.5588256562296</v>
      </c>
      <c r="BP17" s="2"/>
      <c r="BQ17" s="2">
        <v>1970.2292437096658</v>
      </c>
      <c r="BR17" s="2">
        <f t="shared" si="8"/>
        <v>2724.3070979204108</v>
      </c>
      <c r="BS17" s="2">
        <f t="shared" si="9"/>
        <v>2552.954891875193</v>
      </c>
      <c r="BU17" t="s">
        <v>24</v>
      </c>
      <c r="BV17" s="65">
        <v>61507</v>
      </c>
      <c r="BW17" s="65">
        <v>60587</v>
      </c>
      <c r="BX17" s="65">
        <v>59810</v>
      </c>
      <c r="BY17" s="65">
        <v>59186</v>
      </c>
      <c r="BZ17" s="65">
        <v>58661</v>
      </c>
    </row>
    <row r="18" spans="2:130">
      <c r="B18" t="s">
        <v>13</v>
      </c>
      <c r="C18" s="2">
        <v>312.92442734401067</v>
      </c>
      <c r="D18" s="2"/>
      <c r="E18" s="2">
        <v>312.92442734401067</v>
      </c>
      <c r="F18" s="2"/>
      <c r="G18" s="2">
        <v>315.41341954389094</v>
      </c>
      <c r="H18" s="2"/>
      <c r="I18" s="2">
        <v>315.49590076988881</v>
      </c>
      <c r="J18" s="2"/>
      <c r="K18" s="2">
        <v>348.99615008439002</v>
      </c>
      <c r="L18" s="2"/>
      <c r="M18" s="2">
        <v>327.8902935377875</v>
      </c>
      <c r="N18" s="2">
        <f t="shared" si="0"/>
        <v>307.13769378033805</v>
      </c>
      <c r="O18" s="2">
        <f t="shared" si="1"/>
        <v>338.08584815584146</v>
      </c>
      <c r="P18" s="2"/>
      <c r="Q18" s="2">
        <v>76.144438188188218</v>
      </c>
      <c r="R18" s="2"/>
      <c r="S18" s="2"/>
      <c r="T18" s="2"/>
      <c r="U18" s="2">
        <v>73.629252134029812</v>
      </c>
      <c r="V18" s="2"/>
      <c r="W18" s="2">
        <v>106.23157741659581</v>
      </c>
      <c r="X18" s="2"/>
      <c r="Y18" s="2">
        <v>62.931523780672087</v>
      </c>
      <c r="Z18" s="2"/>
      <c r="AA18" s="2">
        <v>49.925953121576349</v>
      </c>
      <c r="AB18" s="2">
        <f t="shared" si="2"/>
        <v>78.241360633465831</v>
      </c>
      <c r="AC18" s="2">
        <f t="shared" si="3"/>
        <v>85.560041734283246</v>
      </c>
      <c r="AD18" s="2"/>
      <c r="AE18" s="2">
        <v>556.32765765765771</v>
      </c>
      <c r="AF18" s="2"/>
      <c r="AG18" s="2">
        <v>556.32765765765771</v>
      </c>
      <c r="AH18" s="2"/>
      <c r="AI18" s="2">
        <v>558.2586741410795</v>
      </c>
      <c r="AJ18" s="2"/>
      <c r="AK18" s="2">
        <v>575.94548930710039</v>
      </c>
      <c r="AL18" s="2"/>
      <c r="AM18" s="2">
        <v>565.72719002899555</v>
      </c>
      <c r="AN18" s="2"/>
      <c r="AO18" s="2">
        <v>551.40070186199353</v>
      </c>
      <c r="AP18" s="2">
        <f t="shared" si="4"/>
        <v>520.77214858428783</v>
      </c>
      <c r="AQ18" s="2">
        <f t="shared" si="5"/>
        <v>548.36949451723626</v>
      </c>
      <c r="AR18" s="2"/>
      <c r="AS18" s="2">
        <v>2682.0111219552887</v>
      </c>
      <c r="AT18" s="2"/>
      <c r="AU18" s="2">
        <v>2682.0111219552887</v>
      </c>
      <c r="AV18" s="2"/>
      <c r="AW18" s="2">
        <v>2942.3536756274684</v>
      </c>
      <c r="AX18" s="2"/>
      <c r="AY18" s="2">
        <v>2864.3883413173653</v>
      </c>
      <c r="AZ18" s="2"/>
      <c r="BA18" s="2">
        <v>2754.1248656251355</v>
      </c>
      <c r="BB18" s="2"/>
      <c r="BC18" s="2">
        <v>2824.8891973713035</v>
      </c>
      <c r="BD18" s="2">
        <f t="shared" si="6"/>
        <v>2681.9222662750849</v>
      </c>
      <c r="BE18" s="2">
        <f t="shared" si="7"/>
        <v>2445.0626786100029</v>
      </c>
      <c r="BF18" s="2"/>
      <c r="BG18" s="2">
        <v>2936.6305655655656</v>
      </c>
      <c r="BH18" s="2"/>
      <c r="BI18" s="2">
        <v>2936.6305655655656</v>
      </c>
      <c r="BJ18" s="2"/>
      <c r="BK18" s="2">
        <v>2853.4157642162481</v>
      </c>
      <c r="BL18" s="2"/>
      <c r="BM18" s="2">
        <v>2742.5592767322496</v>
      </c>
      <c r="BN18" s="2"/>
      <c r="BO18" s="2">
        <v>2200.0949361665294</v>
      </c>
      <c r="BP18" s="2"/>
      <c r="BQ18" s="2">
        <v>2141.6113713033951</v>
      </c>
      <c r="BR18" s="2">
        <f t="shared" si="8"/>
        <v>2724.3070979204108</v>
      </c>
      <c r="BS18" s="2">
        <f t="shared" si="9"/>
        <v>2552.954891875193</v>
      </c>
      <c r="BU18" t="s">
        <v>23</v>
      </c>
      <c r="BV18" s="65">
        <v>90556</v>
      </c>
      <c r="BW18" s="65">
        <v>90104</v>
      </c>
      <c r="BX18" s="65">
        <v>89561</v>
      </c>
      <c r="BY18" s="65">
        <v>88978</v>
      </c>
      <c r="BZ18" s="65">
        <v>88422</v>
      </c>
    </row>
    <row r="19" spans="2:130">
      <c r="B19" t="s">
        <v>14</v>
      </c>
      <c r="C19" s="2">
        <v>310.20494942404781</v>
      </c>
      <c r="D19" s="2"/>
      <c r="E19" s="2">
        <v>310.20494942404781</v>
      </c>
      <c r="F19" s="2"/>
      <c r="G19" s="2">
        <v>297.90580482184009</v>
      </c>
      <c r="H19" s="2"/>
      <c r="I19" s="2">
        <v>284.79264648437498</v>
      </c>
      <c r="J19" s="2"/>
      <c r="K19" s="2">
        <v>274.39759379734431</v>
      </c>
      <c r="L19" s="2"/>
      <c r="M19" s="2">
        <v>274.59625366073436</v>
      </c>
      <c r="N19" s="2">
        <f t="shared" si="0"/>
        <v>307.13769378033805</v>
      </c>
      <c r="O19" s="2">
        <f t="shared" si="1"/>
        <v>338.08584815584146</v>
      </c>
      <c r="P19" s="2"/>
      <c r="Q19" s="2">
        <v>278.91100170621849</v>
      </c>
      <c r="R19" s="2"/>
      <c r="S19" s="2"/>
      <c r="T19" s="2"/>
      <c r="U19" s="2">
        <v>-68.904391065413037</v>
      </c>
      <c r="V19" s="2"/>
      <c r="W19" s="2">
        <v>-16.054715909091041</v>
      </c>
      <c r="X19" s="2"/>
      <c r="Y19" s="2">
        <v>96.683868639159172</v>
      </c>
      <c r="Z19" s="2"/>
      <c r="AA19" s="2">
        <v>94.756464969587753</v>
      </c>
      <c r="AB19" s="2">
        <f t="shared" si="2"/>
        <v>78.241360633465831</v>
      </c>
      <c r="AC19" s="2">
        <f t="shared" si="3"/>
        <v>85.560041734283246</v>
      </c>
      <c r="AD19" s="2"/>
      <c r="AE19" s="2">
        <v>745.13268317354186</v>
      </c>
      <c r="AF19" s="2"/>
      <c r="AG19" s="2">
        <v>745.13268317354186</v>
      </c>
      <c r="AH19" s="2"/>
      <c r="AI19" s="2">
        <v>492.31191189505427</v>
      </c>
      <c r="AJ19" s="2"/>
      <c r="AK19" s="2">
        <v>483.69300470525593</v>
      </c>
      <c r="AL19" s="2"/>
      <c r="AM19" s="2">
        <v>475.74463060333306</v>
      </c>
      <c r="AN19" s="2"/>
      <c r="AO19" s="2">
        <v>455.7854935796351</v>
      </c>
      <c r="AP19" s="2">
        <f t="shared" si="4"/>
        <v>520.77214858428783</v>
      </c>
      <c r="AQ19" s="2">
        <f t="shared" si="5"/>
        <v>548.36949451723626</v>
      </c>
      <c r="AR19" s="2"/>
      <c r="AS19" s="2">
        <v>2752.4760097633916</v>
      </c>
      <c r="AT19" s="2"/>
      <c r="AU19" s="2">
        <v>2752.4760097633916</v>
      </c>
      <c r="AV19" s="2"/>
      <c r="AW19" s="2">
        <v>3141.3001214323699</v>
      </c>
      <c r="AX19" s="2"/>
      <c r="AY19" s="2">
        <v>2645.4000723544032</v>
      </c>
      <c r="AZ19" s="2"/>
      <c r="BA19" s="2">
        <v>2479.9256737367436</v>
      </c>
      <c r="BB19" s="2"/>
      <c r="BC19" s="2">
        <v>2691.8173390403244</v>
      </c>
      <c r="BD19" s="2">
        <f t="shared" si="6"/>
        <v>2681.9222662750849</v>
      </c>
      <c r="BE19" s="2">
        <f t="shared" si="7"/>
        <v>2445.0626786100029</v>
      </c>
      <c r="BF19" s="2"/>
      <c r="BG19" s="2">
        <v>4914.1927341894625</v>
      </c>
      <c r="BH19" s="2"/>
      <c r="BI19" s="2">
        <v>4914.1927341894625</v>
      </c>
      <c r="BJ19" s="2"/>
      <c r="BK19" s="2">
        <v>4779.6564319269637</v>
      </c>
      <c r="BL19" s="2"/>
      <c r="BM19" s="2">
        <v>4681.3371444424711</v>
      </c>
      <c r="BN19" s="2"/>
      <c r="BO19" s="2">
        <v>4354.9256986899563</v>
      </c>
      <c r="BP19" s="2"/>
      <c r="BQ19" s="2">
        <v>3383.9394656454156</v>
      </c>
      <c r="BR19" s="2">
        <f t="shared" si="8"/>
        <v>2724.3070979204108</v>
      </c>
      <c r="BS19" s="2">
        <f t="shared" si="9"/>
        <v>2552.954891875193</v>
      </c>
      <c r="BT19" s="19"/>
      <c r="BU19" t="s">
        <v>48</v>
      </c>
      <c r="BV19" s="65">
        <v>18485</v>
      </c>
      <c r="BW19" s="65">
        <v>18203</v>
      </c>
      <c r="BX19" s="65">
        <v>17916</v>
      </c>
      <c r="BY19" s="65">
        <v>17408</v>
      </c>
      <c r="BZ19" s="65">
        <v>17172</v>
      </c>
    </row>
    <row r="20" spans="2:130" ht="15" thickBot="1">
      <c r="C20" s="27">
        <v>311.49724878349087</v>
      </c>
      <c r="D20" s="27"/>
      <c r="E20" s="27">
        <v>311.49724878349087</v>
      </c>
      <c r="F20" s="27"/>
      <c r="G20" s="27">
        <v>308.97373073612255</v>
      </c>
      <c r="H20" s="27"/>
      <c r="I20" s="27">
        <v>304.58088804262343</v>
      </c>
      <c r="J20" s="27"/>
      <c r="K20" s="27">
        <v>308.81429922038984</v>
      </c>
      <c r="L20" s="27"/>
      <c r="M20" s="27">
        <v>301.82230211906369</v>
      </c>
      <c r="N20" s="27">
        <f>AVERAGE($C$5,$G$5,$I$5,$K$5,$M$5)</f>
        <v>307.13769378033805</v>
      </c>
      <c r="O20" s="78">
        <f t="shared" si="1"/>
        <v>338.08584815584146</v>
      </c>
      <c r="P20" s="27"/>
      <c r="Q20" s="27">
        <v>121.79582602932875</v>
      </c>
      <c r="R20" s="27"/>
      <c r="S20" s="27"/>
      <c r="T20" s="27"/>
      <c r="U20" s="27">
        <v>44.479150441773676</v>
      </c>
      <c r="V20" s="27"/>
      <c r="W20" s="27">
        <v>74.843961499898185</v>
      </c>
      <c r="X20" s="27"/>
      <c r="Y20" s="27">
        <v>79.01740729887301</v>
      </c>
      <c r="Z20" s="27"/>
      <c r="AA20" s="27">
        <v>71.07045789745554</v>
      </c>
      <c r="AB20" s="75">
        <f t="shared" si="2"/>
        <v>78.241360633465831</v>
      </c>
      <c r="AC20" s="75">
        <f t="shared" si="3"/>
        <v>85.560041734283246</v>
      </c>
      <c r="AD20" s="27"/>
      <c r="AE20" s="27">
        <v>566.09943026056135</v>
      </c>
      <c r="AF20" s="27"/>
      <c r="AG20" s="27">
        <v>566.09943026056135</v>
      </c>
      <c r="AH20" s="27"/>
      <c r="AI20" s="27">
        <v>521.44882618905206</v>
      </c>
      <c r="AJ20" s="27"/>
      <c r="AK20" s="27">
        <v>518.30165035775531</v>
      </c>
      <c r="AL20" s="27"/>
      <c r="AM20" s="27">
        <v>506.31589679512177</v>
      </c>
      <c r="AN20" s="27"/>
      <c r="AO20" s="27">
        <v>491.69493931894891</v>
      </c>
      <c r="AP20" s="27">
        <f t="shared" si="4"/>
        <v>520.77214858428783</v>
      </c>
      <c r="AQ20" s="27">
        <f t="shared" si="5"/>
        <v>548.36949451723626</v>
      </c>
      <c r="AR20" s="27"/>
      <c r="AS20" s="27">
        <v>2556.8325254407578</v>
      </c>
      <c r="AT20" s="27"/>
      <c r="AU20" s="27">
        <v>2556.8325254407578</v>
      </c>
      <c r="AV20" s="27"/>
      <c r="AW20" s="27">
        <v>2902.9117956406822</v>
      </c>
      <c r="AX20" s="27"/>
      <c r="AY20" s="27">
        <v>2655.7304995152713</v>
      </c>
      <c r="AZ20" s="27"/>
      <c r="BA20" s="27">
        <v>2594.4518833364791</v>
      </c>
      <c r="BB20" s="27"/>
      <c r="BC20" s="27">
        <v>2699.6846274422351</v>
      </c>
      <c r="BD20" s="27">
        <f t="shared" si="6"/>
        <v>2681.9222662750849</v>
      </c>
      <c r="BE20" s="27">
        <f t="shared" si="7"/>
        <v>2445.0626786100029</v>
      </c>
      <c r="BF20" s="27"/>
      <c r="BG20" s="27">
        <v>3020.1727582287431</v>
      </c>
      <c r="BH20" s="27"/>
      <c r="BI20" s="27">
        <v>3020.1727582287431</v>
      </c>
      <c r="BJ20" s="27"/>
      <c r="BK20" s="27">
        <v>2914.9665128851016</v>
      </c>
      <c r="BL20" s="27"/>
      <c r="BM20" s="27">
        <v>2793.390735585423</v>
      </c>
      <c r="BN20" s="27"/>
      <c r="BO20" s="27">
        <v>2553.9794310827501</v>
      </c>
      <c r="BP20" s="27"/>
      <c r="BQ20" s="27">
        <v>2339.0260518200371</v>
      </c>
      <c r="BR20" s="27">
        <f t="shared" si="8"/>
        <v>2724.3070979204108</v>
      </c>
      <c r="BS20" s="27">
        <f t="shared" si="9"/>
        <v>2552.954891875193</v>
      </c>
      <c r="BU20" t="s">
        <v>13</v>
      </c>
      <c r="BV20" s="65">
        <v>23976</v>
      </c>
      <c r="BW20" s="65">
        <v>23547</v>
      </c>
      <c r="BX20" s="65">
        <v>23380</v>
      </c>
      <c r="BY20" s="65">
        <v>23107</v>
      </c>
      <c r="BZ20" s="65">
        <v>22825</v>
      </c>
    </row>
    <row r="21" spans="2:130" ht="15" thickTop="1">
      <c r="BU21" t="s">
        <v>45</v>
      </c>
      <c r="BV21" s="65">
        <v>3348</v>
      </c>
      <c r="BW21" s="65">
        <v>3328</v>
      </c>
      <c r="BX21" s="65">
        <v>3309</v>
      </c>
      <c r="BY21" s="65">
        <v>3303</v>
      </c>
      <c r="BZ21" s="65">
        <v>3288</v>
      </c>
    </row>
    <row r="22" spans="2:130">
      <c r="B22" s="25" t="s">
        <v>126</v>
      </c>
      <c r="C22" s="23">
        <v>2021</v>
      </c>
      <c r="D22" s="23">
        <v>2021</v>
      </c>
      <c r="E22" s="23">
        <v>2021</v>
      </c>
      <c r="F22" s="23">
        <v>2020</v>
      </c>
      <c r="G22" s="23">
        <v>2020</v>
      </c>
      <c r="H22" s="23">
        <v>2019</v>
      </c>
      <c r="I22" s="23">
        <v>2019</v>
      </c>
      <c r="J22" s="23">
        <v>2018</v>
      </c>
      <c r="K22" s="23">
        <v>2018</v>
      </c>
      <c r="L22" s="23">
        <v>2017</v>
      </c>
      <c r="M22" s="23">
        <v>2017</v>
      </c>
      <c r="N22" s="23"/>
      <c r="O22" s="23"/>
      <c r="P22" s="23"/>
      <c r="Q22" s="23">
        <v>2021</v>
      </c>
      <c r="R22" s="23">
        <v>2021</v>
      </c>
      <c r="S22" s="23">
        <v>2021</v>
      </c>
      <c r="T22" s="23">
        <v>2020</v>
      </c>
      <c r="U22" s="23">
        <v>2020</v>
      </c>
      <c r="V22" s="23">
        <v>2019</v>
      </c>
      <c r="W22" s="23">
        <v>2019</v>
      </c>
      <c r="X22" s="23">
        <v>2018</v>
      </c>
      <c r="Y22" s="23">
        <v>2018</v>
      </c>
      <c r="Z22" s="23">
        <v>2017</v>
      </c>
      <c r="AA22" s="23">
        <v>2017</v>
      </c>
      <c r="AB22" s="23"/>
      <c r="AC22" s="23"/>
      <c r="AD22" s="23"/>
      <c r="AE22" s="23">
        <v>2021</v>
      </c>
      <c r="AF22" s="23">
        <v>2021</v>
      </c>
      <c r="AG22" s="23">
        <v>2021</v>
      </c>
      <c r="AH22" s="23">
        <v>2020</v>
      </c>
      <c r="AI22" s="23">
        <v>2020</v>
      </c>
      <c r="AJ22" s="23">
        <v>2019</v>
      </c>
      <c r="AK22" s="23">
        <v>2019</v>
      </c>
      <c r="AL22" s="23">
        <v>2018</v>
      </c>
      <c r="AM22" s="23">
        <v>2018</v>
      </c>
      <c r="AN22" s="23">
        <v>2017</v>
      </c>
      <c r="AO22" s="23">
        <v>2017</v>
      </c>
      <c r="AP22" s="23"/>
      <c r="AQ22" s="23"/>
      <c r="AR22" s="23"/>
      <c r="AS22" s="23">
        <v>2021</v>
      </c>
      <c r="AT22" s="23">
        <v>2021</v>
      </c>
      <c r="AU22" s="23">
        <v>2021</v>
      </c>
      <c r="AV22" s="23">
        <v>2020</v>
      </c>
      <c r="AW22" s="23">
        <v>2020</v>
      </c>
      <c r="AX22" s="23">
        <v>2019</v>
      </c>
      <c r="AY22" s="23">
        <v>2019</v>
      </c>
      <c r="AZ22" s="23">
        <v>2018</v>
      </c>
      <c r="BA22" s="23">
        <v>2018</v>
      </c>
      <c r="BB22" s="23">
        <v>2017</v>
      </c>
      <c r="BC22" s="23">
        <v>2017</v>
      </c>
      <c r="BD22" s="23"/>
      <c r="BE22" s="23"/>
      <c r="BF22" s="23"/>
      <c r="BG22" s="23">
        <v>2021</v>
      </c>
      <c r="BH22" s="23">
        <v>2021</v>
      </c>
      <c r="BI22" s="23">
        <v>2021</v>
      </c>
      <c r="BJ22" s="23">
        <v>2020</v>
      </c>
      <c r="BK22" s="23">
        <v>2020</v>
      </c>
      <c r="BL22" s="23">
        <v>2019</v>
      </c>
      <c r="BM22" s="23">
        <v>2019</v>
      </c>
      <c r="BN22" s="23">
        <v>2018</v>
      </c>
      <c r="BO22" s="23">
        <v>2018</v>
      </c>
      <c r="BP22" s="23">
        <v>2017</v>
      </c>
      <c r="BQ22" s="23">
        <v>2017</v>
      </c>
      <c r="BR22" s="23"/>
      <c r="BS22" s="23"/>
      <c r="BU22" t="s">
        <v>15</v>
      </c>
      <c r="BV22" s="65">
        <v>30904</v>
      </c>
      <c r="BW22" s="66">
        <v>30661</v>
      </c>
      <c r="BX22" s="66">
        <v>30393</v>
      </c>
      <c r="BY22" s="66">
        <v>30012</v>
      </c>
      <c r="BZ22" s="66">
        <v>29756</v>
      </c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</row>
    <row r="23" spans="2:130">
      <c r="B23" t="s">
        <v>19</v>
      </c>
      <c r="C23" s="2">
        <v>255.63436519043489</v>
      </c>
      <c r="D23" s="2">
        <v>273447734.65999997</v>
      </c>
      <c r="E23" s="2">
        <v>255.63436519043489</v>
      </c>
      <c r="F23" s="2">
        <v>277132590.32999998</v>
      </c>
      <c r="G23" s="2">
        <v>260.94364650107337</v>
      </c>
      <c r="H23" s="2">
        <v>267793986.94999999</v>
      </c>
      <c r="I23" s="2">
        <v>253.92630941397459</v>
      </c>
      <c r="J23" s="2">
        <v>252229853.16999999</v>
      </c>
      <c r="K23" s="2">
        <v>240.95899612619712</v>
      </c>
      <c r="L23" s="2">
        <v>248690774.06999999</v>
      </c>
      <c r="M23" s="2">
        <v>239.75718172186171</v>
      </c>
      <c r="N23" s="20"/>
      <c r="O23" s="20"/>
      <c r="P23" s="2"/>
      <c r="Q23" s="2">
        <v>127.38421896019661</v>
      </c>
      <c r="R23" s="2">
        <v>136260733.489999</v>
      </c>
      <c r="S23" s="2">
        <v>127.38421896019568</v>
      </c>
      <c r="T23" s="2">
        <v>111696164.18000001</v>
      </c>
      <c r="U23" s="2">
        <v>105.1713345825016</v>
      </c>
      <c r="V23" s="2">
        <v>124479033.58</v>
      </c>
      <c r="W23" s="2">
        <v>118.03290266666541</v>
      </c>
      <c r="X23" s="2">
        <v>146982615.49000001</v>
      </c>
      <c r="Y23" s="2">
        <v>140.41471709775263</v>
      </c>
      <c r="Z23" s="2">
        <v>84227313.320000693</v>
      </c>
      <c r="AA23" s="2">
        <v>81.201658329003692</v>
      </c>
      <c r="AB23" s="20"/>
      <c r="AC23" s="20"/>
      <c r="AD23" s="2"/>
      <c r="AE23" s="2">
        <v>546.0138354447065</v>
      </c>
      <c r="AF23" s="2">
        <v>584061717.53999996</v>
      </c>
      <c r="AG23" s="2">
        <v>546.0138354447065</v>
      </c>
      <c r="AH23" s="2">
        <v>567145168.03000021</v>
      </c>
      <c r="AI23" s="2">
        <v>534.01488459003451</v>
      </c>
      <c r="AJ23" s="2">
        <v>558672519.07000017</v>
      </c>
      <c r="AK23" s="2">
        <v>529.74173376394958</v>
      </c>
      <c r="AL23" s="2">
        <v>564894225.14000034</v>
      </c>
      <c r="AM23" s="2">
        <v>539.65200271309527</v>
      </c>
      <c r="AN23" s="2">
        <v>499968819.81999969</v>
      </c>
      <c r="AO23" s="2">
        <v>482.00869387743268</v>
      </c>
      <c r="AP23" s="20"/>
      <c r="AQ23" s="20"/>
      <c r="AR23" s="2"/>
      <c r="AS23" s="2">
        <v>2685.4690680977451</v>
      </c>
      <c r="AT23" s="2">
        <v>-2872600609.1700001</v>
      </c>
      <c r="AU23" s="2">
        <v>2685.4690680977451</v>
      </c>
      <c r="AV23" s="2">
        <v>-3337659474.6799998</v>
      </c>
      <c r="AW23" s="2">
        <v>3142.6871630823698</v>
      </c>
      <c r="AX23" s="2">
        <v>-2929963659.5900002</v>
      </c>
      <c r="AY23" s="2">
        <v>2778.2358643312764</v>
      </c>
      <c r="AZ23" s="2">
        <v>-2817080827.8099999</v>
      </c>
      <c r="BA23" s="2">
        <v>2691.1999501421033</v>
      </c>
      <c r="BB23" s="2">
        <v>-2683423707.6100001</v>
      </c>
      <c r="BC23" s="2">
        <v>2587.0284408745729</v>
      </c>
      <c r="BD23" s="20"/>
      <c r="BE23" s="20"/>
      <c r="BF23" s="2"/>
      <c r="BG23" s="2">
        <v>4293.0915936310103</v>
      </c>
      <c r="BH23" s="2">
        <v>4592247095.1499996</v>
      </c>
      <c r="BI23" s="2">
        <v>4293.0915936310103</v>
      </c>
      <c r="BJ23" s="2">
        <v>4391660221.25</v>
      </c>
      <c r="BK23" s="2">
        <v>4135.1175297069794</v>
      </c>
      <c r="BL23" s="2">
        <v>4186414656.8400002</v>
      </c>
      <c r="BM23" s="2">
        <v>3969.6217065786218</v>
      </c>
      <c r="BN23" s="2">
        <v>3994413952.7199998</v>
      </c>
      <c r="BO23" s="2">
        <v>3815.9241028110146</v>
      </c>
      <c r="BP23" s="2">
        <v>3895364933.5100002</v>
      </c>
      <c r="BQ23" s="2">
        <v>3755.4337177528128</v>
      </c>
      <c r="BR23" s="20"/>
      <c r="BS23" s="20"/>
      <c r="BU23" t="s">
        <v>9</v>
      </c>
      <c r="BV23" s="65">
        <v>21908</v>
      </c>
      <c r="BW23" s="66">
        <v>21654</v>
      </c>
      <c r="BX23" s="66">
        <v>21382</v>
      </c>
      <c r="BY23" s="66">
        <v>21369</v>
      </c>
      <c r="BZ23" s="66">
        <v>21108</v>
      </c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</row>
    <row r="24" spans="2:130">
      <c r="B24" t="s">
        <v>52</v>
      </c>
      <c r="C24" s="2">
        <v>1124.324315040484</v>
      </c>
      <c r="D24" s="2">
        <v>13747113.399999999</v>
      </c>
      <c r="E24" s="2">
        <v>1124.324315040484</v>
      </c>
      <c r="F24" s="2">
        <v>13499023.289999999</v>
      </c>
      <c r="G24" s="2">
        <v>1113.4133363576377</v>
      </c>
      <c r="H24" s="2">
        <v>12286179.99</v>
      </c>
      <c r="I24" s="2">
        <v>1047.2366169451075</v>
      </c>
      <c r="J24" s="2">
        <v>12284382.190000001</v>
      </c>
      <c r="K24" s="2">
        <v>1048.0660515314394</v>
      </c>
      <c r="L24" s="2">
        <v>12266145.140000001</v>
      </c>
      <c r="M24" s="2">
        <v>1046.2423353804163</v>
      </c>
      <c r="N24" s="20"/>
      <c r="O24" s="20"/>
      <c r="P24" s="2"/>
      <c r="Q24" s="2">
        <v>363.25133311523683</v>
      </c>
      <c r="R24" s="2">
        <v>4441474.05</v>
      </c>
      <c r="S24" s="2">
        <v>363.25133311523678</v>
      </c>
      <c r="T24" s="2">
        <v>4224765.9099999899</v>
      </c>
      <c r="U24" s="2">
        <v>348.46304107555181</v>
      </c>
      <c r="V24" s="2">
        <v>3833834.1</v>
      </c>
      <c r="W24" s="2">
        <v>326.78435901807023</v>
      </c>
      <c r="X24" s="2">
        <v>3821119.63</v>
      </c>
      <c r="Y24" s="2">
        <v>326.006281887211</v>
      </c>
      <c r="Z24" s="2">
        <v>3629941.97</v>
      </c>
      <c r="AA24" s="2">
        <v>309.61633998635278</v>
      </c>
      <c r="AB24" s="20"/>
      <c r="AC24" s="20"/>
      <c r="AD24" s="2"/>
      <c r="AE24" s="2">
        <v>2094.1382636787434</v>
      </c>
      <c r="AF24" s="2">
        <v>25605028.549999997</v>
      </c>
      <c r="AG24" s="2">
        <v>2094.1382636787434</v>
      </c>
      <c r="AH24" s="2">
        <v>25104446.039999999</v>
      </c>
      <c r="AI24" s="2">
        <v>2070.6405509732763</v>
      </c>
      <c r="AJ24" s="2">
        <v>24110185.920000002</v>
      </c>
      <c r="AK24" s="2">
        <v>2055.0789226048414</v>
      </c>
      <c r="AL24" s="2">
        <v>23405495.010000002</v>
      </c>
      <c r="AM24" s="2">
        <v>1996.8855055029435</v>
      </c>
      <c r="AN24" s="2">
        <v>23022026.829999998</v>
      </c>
      <c r="AO24" s="2">
        <v>1963.6665668713747</v>
      </c>
      <c r="AP24" s="20"/>
      <c r="AQ24" s="20"/>
      <c r="AR24" s="2"/>
      <c r="AS24" s="2">
        <v>2204.8642643330336</v>
      </c>
      <c r="AT24" s="2">
        <v>-26958875.359999999</v>
      </c>
      <c r="AU24" s="2">
        <v>2204.8642643330336</v>
      </c>
      <c r="AV24" s="2">
        <v>-30169801.710000001</v>
      </c>
      <c r="AW24" s="2">
        <v>2488.436300725833</v>
      </c>
      <c r="AX24" s="2">
        <v>-25981765.5</v>
      </c>
      <c r="AY24" s="2">
        <v>2214.6066740538699</v>
      </c>
      <c r="AZ24" s="2">
        <v>-21906740.379999999</v>
      </c>
      <c r="BA24" s="2">
        <v>1869.0163279583653</v>
      </c>
      <c r="BB24" s="2">
        <v>-22304576.829999998</v>
      </c>
      <c r="BC24" s="2">
        <v>1902.4715822244966</v>
      </c>
      <c r="BD24" s="20"/>
      <c r="BE24" s="20"/>
      <c r="BF24" s="2"/>
      <c r="BG24" s="2">
        <v>11065.818322564815</v>
      </c>
      <c r="BH24" s="2">
        <v>135301760.63</v>
      </c>
      <c r="BI24" s="2">
        <v>11065.818322564815</v>
      </c>
      <c r="BJ24" s="2">
        <v>119877275.90000001</v>
      </c>
      <c r="BK24" s="2">
        <v>9887.6011134938963</v>
      </c>
      <c r="BL24" s="2">
        <v>116881096.17</v>
      </c>
      <c r="BM24" s="2">
        <v>9962.5891723491313</v>
      </c>
      <c r="BN24" s="2">
        <v>112135561.06</v>
      </c>
      <c r="BO24" s="2">
        <v>9567.0643341011855</v>
      </c>
      <c r="BP24" s="2">
        <v>106708449.36</v>
      </c>
      <c r="BQ24" s="2">
        <v>9101.7101125895606</v>
      </c>
      <c r="BR24" s="20"/>
      <c r="BS24" s="20"/>
      <c r="BU24" t="s">
        <v>31</v>
      </c>
      <c r="BV24" s="65">
        <v>3739</v>
      </c>
      <c r="BW24" s="66">
        <v>3761</v>
      </c>
      <c r="BX24" s="66">
        <v>3773</v>
      </c>
      <c r="BY24" s="66">
        <v>3745</v>
      </c>
      <c r="BZ24" s="66">
        <v>3748</v>
      </c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</row>
    <row r="25" spans="2:130">
      <c r="B25" t="s">
        <v>46</v>
      </c>
      <c r="C25" s="2">
        <v>706.09343421865356</v>
      </c>
      <c r="D25" s="2">
        <v>1143165.27</v>
      </c>
      <c r="E25" s="2">
        <v>706.09343421865356</v>
      </c>
      <c r="F25" s="2">
        <v>1138447.8999999999</v>
      </c>
      <c r="G25" s="2">
        <v>699.72212661339881</v>
      </c>
      <c r="H25" s="2">
        <v>1109910.33</v>
      </c>
      <c r="I25" s="2">
        <v>681.34458563535918</v>
      </c>
      <c r="J25" s="2">
        <v>1112967.49</v>
      </c>
      <c r="K25" s="2">
        <v>680.29797677261615</v>
      </c>
      <c r="L25" s="2">
        <v>1152172.9500000002</v>
      </c>
      <c r="M25" s="2">
        <v>703.83197923029945</v>
      </c>
      <c r="N25" s="20"/>
      <c r="O25" s="20"/>
      <c r="P25" s="2"/>
      <c r="Q25" s="2">
        <v>121.97965410747378</v>
      </c>
      <c r="R25" s="2">
        <v>197485.06</v>
      </c>
      <c r="S25" s="2">
        <v>121.97965410747375</v>
      </c>
      <c r="T25" s="2">
        <v>141176</v>
      </c>
      <c r="U25" s="2">
        <v>86.770743700061459</v>
      </c>
      <c r="V25" s="2">
        <v>136432.14000000001</v>
      </c>
      <c r="W25" s="2">
        <v>83.752081031307554</v>
      </c>
      <c r="X25" s="2">
        <v>194332.53</v>
      </c>
      <c r="Y25" s="2">
        <v>118.78516503667481</v>
      </c>
      <c r="Z25" s="2">
        <v>155480.97</v>
      </c>
      <c r="AA25" s="2">
        <v>94.979211973121565</v>
      </c>
      <c r="AB25" s="20"/>
      <c r="AC25" s="20"/>
      <c r="AD25" s="2"/>
      <c r="AE25" s="2">
        <v>914.78692402717741</v>
      </c>
      <c r="AF25" s="2">
        <v>1481040.0300000003</v>
      </c>
      <c r="AG25" s="2">
        <v>914.78692402717741</v>
      </c>
      <c r="AH25" s="2">
        <v>1464699.69</v>
      </c>
      <c r="AI25" s="2">
        <v>900.24566072526113</v>
      </c>
      <c r="AJ25" s="2">
        <v>1415072.5599999996</v>
      </c>
      <c r="AK25" s="2">
        <v>868.67560466543864</v>
      </c>
      <c r="AL25" s="2">
        <v>1449301.1</v>
      </c>
      <c r="AM25" s="2">
        <v>885.88086797066023</v>
      </c>
      <c r="AN25" s="2">
        <v>1384652.8199999998</v>
      </c>
      <c r="AO25" s="2">
        <v>845.8477825290164</v>
      </c>
      <c r="AP25" s="20"/>
      <c r="AQ25" s="20"/>
      <c r="AR25" s="2"/>
      <c r="AS25" s="2">
        <v>2170.7791599752932</v>
      </c>
      <c r="AT25" s="2">
        <v>-3514491.46</v>
      </c>
      <c r="AU25" s="2">
        <v>2170.7791599752932</v>
      </c>
      <c r="AV25" s="2">
        <v>-3790507.81</v>
      </c>
      <c r="AW25" s="2">
        <v>2329.7528027043641</v>
      </c>
      <c r="AX25" s="2">
        <v>-3712613.88</v>
      </c>
      <c r="AY25" s="2">
        <v>2279.0754327808472</v>
      </c>
      <c r="AZ25" s="2">
        <v>-3835150.73</v>
      </c>
      <c r="BA25" s="2">
        <v>2344.2241625916872</v>
      </c>
      <c r="BB25" s="2">
        <v>-3915671.1</v>
      </c>
      <c r="BC25" s="2">
        <v>2391.9799022602324</v>
      </c>
      <c r="BD25" s="20"/>
      <c r="BE25" s="20"/>
      <c r="BF25" s="2"/>
      <c r="BG25" s="2">
        <v>2123.9808585546634</v>
      </c>
      <c r="BH25" s="2">
        <v>3438725.01</v>
      </c>
      <c r="BI25" s="2">
        <v>2123.9808585546634</v>
      </c>
      <c r="BJ25" s="2">
        <v>3405546.73</v>
      </c>
      <c r="BK25" s="2">
        <v>2093.1448862937923</v>
      </c>
      <c r="BL25" s="2">
        <v>3514903.15</v>
      </c>
      <c r="BM25" s="2">
        <v>2157.706046654389</v>
      </c>
      <c r="BN25" s="2">
        <v>3454488.89</v>
      </c>
      <c r="BO25" s="2">
        <v>2111.5457762836186</v>
      </c>
      <c r="BP25" s="2">
        <v>2950284.57</v>
      </c>
      <c r="BQ25" s="2">
        <v>1802.2508063530847</v>
      </c>
      <c r="BR25" s="20"/>
      <c r="BS25" s="20"/>
      <c r="BU25" t="s">
        <v>10</v>
      </c>
      <c r="BV25" s="65">
        <v>47865</v>
      </c>
      <c r="BW25" s="65">
        <v>47865</v>
      </c>
      <c r="BX25" s="65">
        <v>47725</v>
      </c>
      <c r="BY25" s="65">
        <v>47626</v>
      </c>
      <c r="BZ25" s="65">
        <v>47427</v>
      </c>
    </row>
    <row r="26" spans="2:130">
      <c r="B26" t="s">
        <v>1</v>
      </c>
      <c r="C26" s="2">
        <v>363.33701642532958</v>
      </c>
      <c r="D26" s="2">
        <v>13449283</v>
      </c>
      <c r="E26" s="2">
        <v>363.33701642532958</v>
      </c>
      <c r="F26" s="2">
        <v>13161101</v>
      </c>
      <c r="G26" s="2">
        <v>356.51481742333948</v>
      </c>
      <c r="H26" s="2">
        <v>13644113</v>
      </c>
      <c r="I26" s="2">
        <v>371.33911221184985</v>
      </c>
      <c r="J26" s="2">
        <v>14110609</v>
      </c>
      <c r="K26" s="2">
        <v>384.57956992177918</v>
      </c>
      <c r="L26" s="2">
        <v>13831809.699999999</v>
      </c>
      <c r="M26" s="2">
        <v>378.07324586579199</v>
      </c>
      <c r="N26" s="20"/>
      <c r="O26" s="20"/>
      <c r="P26" s="2"/>
      <c r="Q26" s="2">
        <v>100.63653555219365</v>
      </c>
      <c r="R26" s="2">
        <v>3725162</v>
      </c>
      <c r="S26" s="2">
        <v>100.63653555219365</v>
      </c>
      <c r="T26" s="2">
        <v>4061404</v>
      </c>
      <c r="U26" s="2">
        <v>110.01744501029364</v>
      </c>
      <c r="V26" s="2">
        <v>3868447</v>
      </c>
      <c r="W26" s="2">
        <v>105.28391802520208</v>
      </c>
      <c r="X26" s="2">
        <v>4085400</v>
      </c>
      <c r="Y26" s="2">
        <v>111.34610667466136</v>
      </c>
      <c r="Z26" s="2">
        <v>3103890.3999999901</v>
      </c>
      <c r="AA26" s="2">
        <v>84.840519338526448</v>
      </c>
      <c r="AB26" s="20"/>
      <c r="AC26" s="20"/>
      <c r="AD26" s="2"/>
      <c r="AE26" s="2">
        <v>616.27588070023774</v>
      </c>
      <c r="AF26" s="2">
        <v>22812068</v>
      </c>
      <c r="AG26" s="2">
        <v>616.27588070023774</v>
      </c>
      <c r="AH26" s="2">
        <v>22425152</v>
      </c>
      <c r="AI26" s="2">
        <v>607.46429732365368</v>
      </c>
      <c r="AJ26" s="2">
        <v>22223363</v>
      </c>
      <c r="AK26" s="2">
        <v>604.83256674740767</v>
      </c>
      <c r="AL26" s="2">
        <v>22490762</v>
      </c>
      <c r="AM26" s="2">
        <v>612.97762394047584</v>
      </c>
      <c r="AN26" s="2">
        <v>21264998.200000003</v>
      </c>
      <c r="AO26" s="2">
        <v>581.24909662429968</v>
      </c>
      <c r="AP26" s="20"/>
      <c r="AQ26" s="20"/>
      <c r="AR26" s="2"/>
      <c r="AS26" s="2">
        <v>2560.2383023557381</v>
      </c>
      <c r="AT26" s="2">
        <v>-94769781</v>
      </c>
      <c r="AU26" s="2">
        <v>2560.2383023557381</v>
      </c>
      <c r="AV26" s="2">
        <v>-108074354</v>
      </c>
      <c r="AW26" s="2">
        <v>2927.5748726839311</v>
      </c>
      <c r="AX26" s="2">
        <v>-96102884</v>
      </c>
      <c r="AY26" s="2">
        <v>2615.5426611871649</v>
      </c>
      <c r="AZ26" s="2">
        <v>-92614467</v>
      </c>
      <c r="BA26" s="2">
        <v>2524.173966367774</v>
      </c>
      <c r="BB26" s="2">
        <v>-92252769.489999995</v>
      </c>
      <c r="BC26" s="2">
        <v>2521.6009154024873</v>
      </c>
      <c r="BD26" s="20"/>
      <c r="BE26" s="20"/>
      <c r="BF26" s="2"/>
      <c r="BG26" s="2">
        <v>2228.9684730927165</v>
      </c>
      <c r="BH26" s="2">
        <v>82507497</v>
      </c>
      <c r="BI26" s="2">
        <v>2228.9684730927165</v>
      </c>
      <c r="BJ26" s="2">
        <v>77813959</v>
      </c>
      <c r="BK26" s="2">
        <v>2107.865397117781</v>
      </c>
      <c r="BL26" s="2">
        <v>72438042</v>
      </c>
      <c r="BM26" s="2">
        <v>1971.478703426503</v>
      </c>
      <c r="BN26" s="2">
        <v>66897197</v>
      </c>
      <c r="BO26" s="2">
        <v>1823.2590280995339</v>
      </c>
      <c r="BP26" s="2">
        <v>61910850.729999997</v>
      </c>
      <c r="BQ26" s="2">
        <v>1692.2468424217575</v>
      </c>
      <c r="BR26" s="20"/>
      <c r="BS26" s="20"/>
      <c r="BU26" t="s">
        <v>74</v>
      </c>
      <c r="BV26" s="65">
        <v>11869</v>
      </c>
      <c r="BW26" s="66">
        <v>11684</v>
      </c>
      <c r="BX26" s="66">
        <v>11631</v>
      </c>
      <c r="BY26" s="66">
        <v>11551</v>
      </c>
      <c r="BZ26" s="66">
        <v>11353</v>
      </c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</row>
    <row r="27" spans="2:130">
      <c r="B27" t="s">
        <v>4</v>
      </c>
      <c r="C27" s="2">
        <v>283.48633751369778</v>
      </c>
      <c r="D27" s="2">
        <v>11641366.449999999</v>
      </c>
      <c r="E27" s="2">
        <v>283.48633751369778</v>
      </c>
      <c r="F27" s="2">
        <v>12324963.120000001</v>
      </c>
      <c r="G27" s="2">
        <v>303.10764645123214</v>
      </c>
      <c r="H27" s="2">
        <v>11166614.060000001</v>
      </c>
      <c r="I27" s="2">
        <v>278.30261339846476</v>
      </c>
      <c r="J27" s="2">
        <v>10799742.210000001</v>
      </c>
      <c r="K27" s="2">
        <v>270.64309868684848</v>
      </c>
      <c r="L27" s="2">
        <v>10108743.789999999</v>
      </c>
      <c r="M27" s="2">
        <v>255.12956917873908</v>
      </c>
      <c r="N27" s="20"/>
      <c r="O27" s="20"/>
      <c r="P27" s="2"/>
      <c r="Q27" s="2">
        <v>72.286035796907328</v>
      </c>
      <c r="R27" s="2">
        <v>2968426.05999998</v>
      </c>
      <c r="S27" s="2">
        <v>72.286035796906859</v>
      </c>
      <c r="T27" s="2">
        <v>1730655.75999999</v>
      </c>
      <c r="U27" s="2">
        <v>42.56199301559171</v>
      </c>
      <c r="V27" s="2">
        <v>2445907.75000004</v>
      </c>
      <c r="W27" s="2">
        <v>60.958721712691656</v>
      </c>
      <c r="X27" s="2">
        <v>1963215.86</v>
      </c>
      <c r="Y27" s="2">
        <v>49.198472834803532</v>
      </c>
      <c r="Z27" s="2">
        <v>3096057.8399999798</v>
      </c>
      <c r="AA27" s="2">
        <v>78.139867750239262</v>
      </c>
      <c r="AB27" s="20"/>
      <c r="AC27" s="20"/>
      <c r="AD27" s="2"/>
      <c r="AE27" s="2">
        <v>482.44160136369169</v>
      </c>
      <c r="AF27" s="2">
        <v>19811464.359999999</v>
      </c>
      <c r="AG27" s="2">
        <v>482.44160136369169</v>
      </c>
      <c r="AH27" s="2">
        <v>18952620.079999983</v>
      </c>
      <c r="AI27" s="2">
        <v>466.10152181397825</v>
      </c>
      <c r="AJ27" s="2">
        <v>17484418.929999992</v>
      </c>
      <c r="AK27" s="2">
        <v>435.75961843285796</v>
      </c>
      <c r="AL27" s="2">
        <v>17166164.799999997</v>
      </c>
      <c r="AM27" s="2">
        <v>430.18656776263026</v>
      </c>
      <c r="AN27" s="2">
        <v>17724084.579999998</v>
      </c>
      <c r="AO27" s="2">
        <v>447.32937711372466</v>
      </c>
      <c r="AP27" s="20"/>
      <c r="AQ27" s="20"/>
      <c r="AR27" s="2"/>
      <c r="AS27" s="2">
        <v>2781.5446053817118</v>
      </c>
      <c r="AT27" s="2">
        <v>-114224129.22</v>
      </c>
      <c r="AU27" s="2">
        <v>2781.5446053817118</v>
      </c>
      <c r="AV27" s="2">
        <v>-121670001.25</v>
      </c>
      <c r="AW27" s="2">
        <v>2992.2286471398356</v>
      </c>
      <c r="AX27" s="2">
        <v>-117651305.73</v>
      </c>
      <c r="AY27" s="2">
        <v>2932.1928454291697</v>
      </c>
      <c r="AZ27" s="2">
        <v>-109290238.94</v>
      </c>
      <c r="BA27" s="2">
        <v>2738.8291634923817</v>
      </c>
      <c r="BB27" s="2">
        <v>-108714877.69</v>
      </c>
      <c r="BC27" s="2">
        <v>2743.8008603805965</v>
      </c>
      <c r="BD27" s="20"/>
      <c r="BE27" s="20"/>
      <c r="BF27" s="2"/>
      <c r="BG27" s="2">
        <v>2191.5743394618289</v>
      </c>
      <c r="BH27" s="2">
        <v>89997000.25</v>
      </c>
      <c r="BI27" s="2">
        <v>2191.5743394618289</v>
      </c>
      <c r="BJ27" s="2">
        <v>94662595.959999993</v>
      </c>
      <c r="BK27" s="2">
        <v>2328.0359047759575</v>
      </c>
      <c r="BL27" s="2">
        <v>86061126.700000003</v>
      </c>
      <c r="BM27" s="2">
        <v>2144.8790424683484</v>
      </c>
      <c r="BN27" s="2">
        <v>69358239.609999999</v>
      </c>
      <c r="BO27" s="2">
        <v>1738.1274962409784</v>
      </c>
      <c r="BP27" s="2">
        <v>67372997.439999998</v>
      </c>
      <c r="BQ27" s="2">
        <v>1700.3936560496693</v>
      </c>
      <c r="BR27" s="20"/>
      <c r="BS27" s="20"/>
      <c r="BU27" t="s">
        <v>14</v>
      </c>
      <c r="BV27" s="65">
        <v>22738</v>
      </c>
      <c r="BW27" s="66">
        <v>22564</v>
      </c>
      <c r="BX27" s="66">
        <v>22528</v>
      </c>
      <c r="BY27" s="66">
        <v>22442</v>
      </c>
      <c r="BZ27" s="66">
        <v>22195</v>
      </c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</row>
    <row r="28" spans="2:130">
      <c r="B28" t="s">
        <v>28</v>
      </c>
      <c r="C28" s="2">
        <v>311.71200023275435</v>
      </c>
      <c r="D28" s="2">
        <v>21427706.32</v>
      </c>
      <c r="E28" s="2">
        <v>311.71200023275435</v>
      </c>
      <c r="F28" s="2">
        <v>20386198.539999999</v>
      </c>
      <c r="G28" s="2">
        <v>297.31359438805271</v>
      </c>
      <c r="H28" s="2">
        <v>19472199.25</v>
      </c>
      <c r="I28" s="2">
        <v>285.49518730298365</v>
      </c>
      <c r="J28" s="2">
        <v>19177608.890000001</v>
      </c>
      <c r="K28" s="2">
        <v>282.27272431557259</v>
      </c>
      <c r="L28" s="2">
        <v>18527720.079999998</v>
      </c>
      <c r="M28" s="2">
        <v>276.03051279759239</v>
      </c>
      <c r="N28" s="20"/>
      <c r="O28" s="20" t="s">
        <v>128</v>
      </c>
      <c r="P28" s="2"/>
      <c r="Q28" s="2">
        <v>53.975478601146314</v>
      </c>
      <c r="R28" s="2">
        <v>3710382.3500000299</v>
      </c>
      <c r="S28" s="2">
        <v>53.975478601146747</v>
      </c>
      <c r="T28" s="2">
        <v>2917498.8799999901</v>
      </c>
      <c r="U28" s="2">
        <v>42.548986115972319</v>
      </c>
      <c r="V28" s="2">
        <v>5229040.1600000197</v>
      </c>
      <c r="W28" s="2">
        <v>76.666522395719085</v>
      </c>
      <c r="X28" s="2">
        <v>5041362.93</v>
      </c>
      <c r="Y28" s="2">
        <v>74.203163526641148</v>
      </c>
      <c r="Z28" s="2">
        <v>4296766.9500000104</v>
      </c>
      <c r="AA28" s="2">
        <v>64.014286672030195</v>
      </c>
      <c r="AB28" s="20"/>
      <c r="AC28" s="20" t="s">
        <v>128</v>
      </c>
      <c r="AD28" s="2"/>
      <c r="AE28" s="2">
        <v>481.02635812167227</v>
      </c>
      <c r="AF28" s="2">
        <v>33066713.909999996</v>
      </c>
      <c r="AG28" s="2">
        <v>481.02635812167227</v>
      </c>
      <c r="AH28" s="2">
        <v>30439561.25999999</v>
      </c>
      <c r="AI28" s="2">
        <v>443.93246499824977</v>
      </c>
      <c r="AJ28" s="2">
        <v>31192413.139999986</v>
      </c>
      <c r="AK28" s="2">
        <v>457.33323275419667</v>
      </c>
      <c r="AL28" s="2">
        <v>31012791.74000001</v>
      </c>
      <c r="AM28" s="2">
        <v>456.47323726817797</v>
      </c>
      <c r="AN28" s="2">
        <v>30181147.520000011</v>
      </c>
      <c r="AO28" s="2">
        <v>449.64612973391752</v>
      </c>
      <c r="AP28" s="20"/>
      <c r="AQ28" s="20" t="s">
        <v>128</v>
      </c>
      <c r="AR28" s="2"/>
      <c r="AS28" s="2">
        <v>2722.5861051467805</v>
      </c>
      <c r="AT28" s="2">
        <v>-187156014.03999999</v>
      </c>
      <c r="AU28" s="2">
        <v>2722.5861051467805</v>
      </c>
      <c r="AV28" s="2">
        <v>-217410519.25</v>
      </c>
      <c r="AW28" s="2">
        <v>3170.7286088262745</v>
      </c>
      <c r="AX28" s="2">
        <v>-191564587.5</v>
      </c>
      <c r="AY28" s="2">
        <v>2808.659005937981</v>
      </c>
      <c r="AZ28" s="2">
        <v>-188668607.53</v>
      </c>
      <c r="BA28" s="2">
        <v>2776.9886301148072</v>
      </c>
      <c r="BB28" s="2">
        <v>-192295535.55000001</v>
      </c>
      <c r="BC28" s="2">
        <v>2864.8659984803794</v>
      </c>
      <c r="BD28" s="20"/>
      <c r="BE28" s="20" t="s">
        <v>128</v>
      </c>
      <c r="BF28" s="2"/>
      <c r="BG28" s="2">
        <v>2503.6801527450466</v>
      </c>
      <c r="BH28" s="2">
        <v>172107981.06</v>
      </c>
      <c r="BI28" s="2">
        <v>2503.6801527450466</v>
      </c>
      <c r="BJ28" s="2">
        <v>157416926.68000001</v>
      </c>
      <c r="BK28" s="2">
        <v>2295.7783029984835</v>
      </c>
      <c r="BL28" s="2">
        <v>148981512.91</v>
      </c>
      <c r="BM28" s="2">
        <v>2184.3195207096255</v>
      </c>
      <c r="BN28" s="2">
        <v>137304901.63</v>
      </c>
      <c r="BO28" s="2">
        <v>2020.9729412717102</v>
      </c>
      <c r="BP28" s="2">
        <v>129723918.37</v>
      </c>
      <c r="BQ28" s="2">
        <v>1932.6587165161945</v>
      </c>
      <c r="BR28" s="20"/>
      <c r="BS28" s="20" t="s">
        <v>128</v>
      </c>
      <c r="BU28" t="s">
        <v>75</v>
      </c>
      <c r="BV28" s="65">
        <v>2715</v>
      </c>
      <c r="BW28" s="65">
        <v>2659</v>
      </c>
      <c r="BX28" s="65">
        <v>2700</v>
      </c>
      <c r="BY28" s="65">
        <v>2697</v>
      </c>
      <c r="BZ28" s="65">
        <v>2697</v>
      </c>
    </row>
    <row r="29" spans="2:130">
      <c r="B29" t="s">
        <v>17</v>
      </c>
      <c r="C29" s="2">
        <v>337.76103392030888</v>
      </c>
      <c r="D29" s="2">
        <v>10146679.219999999</v>
      </c>
      <c r="E29" s="2">
        <v>337.76103392030888</v>
      </c>
      <c r="F29" s="2">
        <v>9612640.1400000006</v>
      </c>
      <c r="G29" s="2">
        <v>323.46187966888755</v>
      </c>
      <c r="H29" s="2">
        <v>10242969.1</v>
      </c>
      <c r="I29" s="2">
        <v>347.74975725683242</v>
      </c>
      <c r="J29" s="2">
        <v>10661138.120000001</v>
      </c>
      <c r="K29" s="2">
        <v>364.54567002906481</v>
      </c>
      <c r="L29" s="2">
        <v>9267791.9699999988</v>
      </c>
      <c r="M29" s="2">
        <v>318.96310469438322</v>
      </c>
      <c r="N29" s="20"/>
      <c r="O29" s="20"/>
      <c r="P29" s="2"/>
      <c r="Q29" s="2">
        <v>78.413207949136208</v>
      </c>
      <c r="R29" s="2">
        <v>2355611.1800000002</v>
      </c>
      <c r="S29" s="2">
        <v>78.413207949136179</v>
      </c>
      <c r="T29" s="2">
        <v>2786670.1000000099</v>
      </c>
      <c r="U29" s="2">
        <v>93.770445521233256</v>
      </c>
      <c r="V29" s="2">
        <v>2816622.1400000099</v>
      </c>
      <c r="W29" s="2">
        <v>95.624584620608047</v>
      </c>
      <c r="X29" s="2">
        <v>3104536.59</v>
      </c>
      <c r="Y29" s="2">
        <v>106.15614942725252</v>
      </c>
      <c r="Z29" s="2">
        <v>4125273.0599999898</v>
      </c>
      <c r="AA29" s="2">
        <v>141.97663339757673</v>
      </c>
      <c r="AB29" s="20"/>
      <c r="AC29" s="20"/>
      <c r="AD29" s="2"/>
      <c r="AE29" s="2">
        <v>664.63692586798049</v>
      </c>
      <c r="AF29" s="2">
        <v>19966357.890000001</v>
      </c>
      <c r="AG29" s="2">
        <v>664.63692586798049</v>
      </c>
      <c r="AH29" s="2">
        <v>19464508.969999999</v>
      </c>
      <c r="AI29" s="2">
        <v>654.97371862171076</v>
      </c>
      <c r="AJ29" s="2">
        <v>18992336.829999998</v>
      </c>
      <c r="AK29" s="2">
        <v>644.79160855542352</v>
      </c>
      <c r="AL29" s="2">
        <v>19080876.339999996</v>
      </c>
      <c r="AM29" s="2">
        <v>652.44918242434596</v>
      </c>
      <c r="AN29" s="2">
        <v>19011344.769999996</v>
      </c>
      <c r="AO29" s="2">
        <v>654.30013663270915</v>
      </c>
      <c r="AP29" s="20"/>
      <c r="AQ29" s="20"/>
      <c r="AR29" s="2"/>
      <c r="AS29" s="2">
        <v>1879.9961016610632</v>
      </c>
      <c r="AT29" s="2">
        <v>-56476962.890000001</v>
      </c>
      <c r="AU29" s="2">
        <v>1879.9961016610632</v>
      </c>
      <c r="AV29" s="2">
        <v>-65596410.200000003</v>
      </c>
      <c r="AW29" s="2">
        <v>2207.2955851672386</v>
      </c>
      <c r="AX29" s="2">
        <v>-56306690.060000002</v>
      </c>
      <c r="AY29" s="2">
        <v>1911.6173844848074</v>
      </c>
      <c r="AZ29" s="2">
        <v>-53776798.539999999</v>
      </c>
      <c r="BA29" s="2">
        <v>1838.8373581808855</v>
      </c>
      <c r="BB29" s="2">
        <v>-55996746.469999999</v>
      </c>
      <c r="BC29" s="2">
        <v>1927.2008008672908</v>
      </c>
      <c r="BD29" s="20"/>
      <c r="BE29" s="20"/>
      <c r="BF29" s="2"/>
      <c r="BG29" s="2">
        <v>4541.2244971871778</v>
      </c>
      <c r="BH29" s="2">
        <v>136422925.12</v>
      </c>
      <c r="BI29" s="2">
        <v>4541.2244971871778</v>
      </c>
      <c r="BJ29" s="2">
        <v>125039459.13</v>
      </c>
      <c r="BK29" s="2">
        <v>4207.5327791237632</v>
      </c>
      <c r="BL29" s="2">
        <v>116119627.48999999</v>
      </c>
      <c r="BM29" s="2">
        <v>3942.272194534035</v>
      </c>
      <c r="BN29" s="2">
        <v>106650157.09999999</v>
      </c>
      <c r="BO29" s="2">
        <v>3646.7825987348265</v>
      </c>
      <c r="BP29" s="2">
        <v>96003035.799999997</v>
      </c>
      <c r="BQ29" s="2">
        <v>3304.0692387114536</v>
      </c>
      <c r="BR29" s="20"/>
      <c r="BS29" s="20"/>
      <c r="BU29" t="s">
        <v>62</v>
      </c>
      <c r="BV29" s="65">
        <v>1263</v>
      </c>
      <c r="BW29" s="65">
        <v>1273</v>
      </c>
      <c r="BX29" s="65">
        <v>1244</v>
      </c>
      <c r="BY29" s="65">
        <v>1262</v>
      </c>
      <c r="BZ29" s="65">
        <v>1254</v>
      </c>
    </row>
    <row r="30" spans="2:130">
      <c r="B30" t="s">
        <v>63</v>
      </c>
      <c r="C30" s="2">
        <v>331.60021530128637</v>
      </c>
      <c r="D30" s="2">
        <v>2448867.59</v>
      </c>
      <c r="E30" s="2">
        <v>331.60021530128637</v>
      </c>
      <c r="F30" s="2">
        <v>2455582.8200000003</v>
      </c>
      <c r="G30" s="2">
        <v>337.16639022380889</v>
      </c>
      <c r="H30" s="2">
        <v>2597484.42</v>
      </c>
      <c r="I30" s="2">
        <v>362.97993571827834</v>
      </c>
      <c r="J30" s="2">
        <v>2454696.2400000002</v>
      </c>
      <c r="K30" s="2">
        <v>349.57223583024785</v>
      </c>
      <c r="L30" s="2">
        <v>2369330.94</v>
      </c>
      <c r="M30" s="2">
        <v>342.58689126662813</v>
      </c>
      <c r="N30" s="20"/>
      <c r="O30" s="20"/>
      <c r="P30" s="2"/>
      <c r="Q30" s="2">
        <v>84.151503046716016</v>
      </c>
      <c r="R30" s="2">
        <v>621458.85000000196</v>
      </c>
      <c r="S30" s="2">
        <v>84.151503046716584</v>
      </c>
      <c r="T30" s="2">
        <v>323926.84999999899</v>
      </c>
      <c r="U30" s="2">
        <v>44.477117945901277</v>
      </c>
      <c r="V30" s="2">
        <v>533424.41</v>
      </c>
      <c r="W30" s="2">
        <v>74.542259642258244</v>
      </c>
      <c r="X30" s="2">
        <v>464467.36999999598</v>
      </c>
      <c r="Y30" s="2">
        <v>66.144598405012246</v>
      </c>
      <c r="Z30" s="2">
        <v>14239.4100000011</v>
      </c>
      <c r="AA30" s="2">
        <v>2.0589083285137506</v>
      </c>
      <c r="AB30" s="20"/>
      <c r="AC30" s="20"/>
      <c r="AD30" s="2"/>
      <c r="AE30" s="2">
        <v>536.0040514556531</v>
      </c>
      <c r="AF30" s="2">
        <v>3958389.9199999981</v>
      </c>
      <c r="AG30" s="2">
        <v>536.0040514556531</v>
      </c>
      <c r="AH30" s="2">
        <v>3810587.629999999</v>
      </c>
      <c r="AI30" s="2">
        <v>523.2167554579155</v>
      </c>
      <c r="AJ30" s="2">
        <v>3761671.0599999987</v>
      </c>
      <c r="AK30" s="2">
        <v>525.66672163219653</v>
      </c>
      <c r="AL30" s="2">
        <v>3770615.59</v>
      </c>
      <c r="AM30" s="2">
        <v>536.97174451723151</v>
      </c>
      <c r="AN30" s="2">
        <v>3303120.120000001</v>
      </c>
      <c r="AO30" s="2">
        <v>477.60556969346459</v>
      </c>
      <c r="AP30" s="20"/>
      <c r="AQ30" s="20"/>
      <c r="AR30" s="2"/>
      <c r="AS30" s="2">
        <v>2350.5528612051453</v>
      </c>
      <c r="AT30" s="2">
        <v>-17358832.879999999</v>
      </c>
      <c r="AU30" s="2">
        <v>2350.5528612051453</v>
      </c>
      <c r="AV30" s="2">
        <v>-20074474.57</v>
      </c>
      <c r="AW30" s="2">
        <v>2756.3469133598792</v>
      </c>
      <c r="AX30" s="2">
        <v>-17533718.640000001</v>
      </c>
      <c r="AY30" s="2">
        <v>2450.2122191168251</v>
      </c>
      <c r="AZ30" s="2">
        <v>-17284635.640000001</v>
      </c>
      <c r="BA30" s="2">
        <v>2461.4975277698663</v>
      </c>
      <c r="BB30" s="2">
        <v>-17554865.27</v>
      </c>
      <c r="BC30" s="2">
        <v>2538.2974652978601</v>
      </c>
      <c r="BD30" s="20"/>
      <c r="BE30" s="20"/>
      <c r="BF30" s="2"/>
      <c r="BG30" s="2">
        <v>2377.4580974949222</v>
      </c>
      <c r="BH30" s="2">
        <v>17557528.050000001</v>
      </c>
      <c r="BI30" s="2">
        <v>2377.4580974949222</v>
      </c>
      <c r="BJ30" s="2">
        <v>17564453.84</v>
      </c>
      <c r="BK30" s="2">
        <v>2411.7058684607991</v>
      </c>
      <c r="BL30" s="2">
        <v>17629256.120000001</v>
      </c>
      <c r="BM30" s="2">
        <v>2463.562901062046</v>
      </c>
      <c r="BN30" s="2">
        <v>16401461.289999999</v>
      </c>
      <c r="BO30" s="2">
        <v>2335.7250484192537</v>
      </c>
      <c r="BP30" s="2">
        <v>15667779.16</v>
      </c>
      <c r="BQ30" s="2">
        <v>2265.4394389820704</v>
      </c>
      <c r="BR30" s="20"/>
      <c r="BS30" s="20"/>
      <c r="BU30" t="s">
        <v>61</v>
      </c>
      <c r="BV30" s="65">
        <v>5576</v>
      </c>
      <c r="BW30" s="65">
        <v>5474</v>
      </c>
      <c r="BX30" s="65">
        <v>5549</v>
      </c>
      <c r="BY30" s="65">
        <v>5547</v>
      </c>
      <c r="BZ30" s="65">
        <v>5534</v>
      </c>
    </row>
    <row r="31" spans="2:130">
      <c r="B31" t="s">
        <v>65</v>
      </c>
      <c r="C31" s="2">
        <v>606.82680555555544</v>
      </c>
      <c r="D31" s="2">
        <v>742756.00999999989</v>
      </c>
      <c r="E31" s="2">
        <v>606.82680555555544</v>
      </c>
      <c r="F31" s="2">
        <v>839356.02999999991</v>
      </c>
      <c r="G31" s="2">
        <v>686.30910057236292</v>
      </c>
      <c r="H31" s="2">
        <v>832054.35</v>
      </c>
      <c r="I31" s="2">
        <v>680.8955400981996</v>
      </c>
      <c r="J31" s="2">
        <v>781544.37</v>
      </c>
      <c r="K31" s="2">
        <v>646.97381622516559</v>
      </c>
      <c r="L31" s="2">
        <v>724501.61</v>
      </c>
      <c r="M31" s="2">
        <v>585.692489894907</v>
      </c>
      <c r="N31" s="20"/>
      <c r="O31" s="20"/>
      <c r="P31" s="2"/>
      <c r="Q31" s="2">
        <v>151.46258986928083</v>
      </c>
      <c r="R31" s="2">
        <v>185390.21</v>
      </c>
      <c r="S31" s="2">
        <v>151.46258986928103</v>
      </c>
      <c r="T31" s="2">
        <v>80299.080000001195</v>
      </c>
      <c r="U31" s="2">
        <v>65.657465249387727</v>
      </c>
      <c r="V31" s="2">
        <v>104838.30999999899</v>
      </c>
      <c r="W31" s="2">
        <v>85.792397708673477</v>
      </c>
      <c r="X31" s="2">
        <v>-22706.31</v>
      </c>
      <c r="Y31" s="2">
        <v>-18.796614238410598</v>
      </c>
      <c r="Z31" s="2">
        <v>25136.3399999998</v>
      </c>
      <c r="AA31" s="2">
        <v>20.320404203718514</v>
      </c>
      <c r="AB31" s="20"/>
      <c r="AC31" s="20"/>
      <c r="AD31" s="2"/>
      <c r="AE31" s="2">
        <v>794.87305555555531</v>
      </c>
      <c r="AF31" s="2">
        <v>972924.61999999965</v>
      </c>
      <c r="AG31" s="2">
        <v>794.87305555555531</v>
      </c>
      <c r="AH31" s="2">
        <v>977700.80000000028</v>
      </c>
      <c r="AI31" s="2">
        <v>799.42829108749004</v>
      </c>
      <c r="AJ31" s="2">
        <v>900928.37999999989</v>
      </c>
      <c r="AK31" s="2">
        <v>737.25726677577734</v>
      </c>
      <c r="AL31" s="2">
        <v>768873.81999999983</v>
      </c>
      <c r="AM31" s="2">
        <v>636.48495033112567</v>
      </c>
      <c r="AN31" s="2">
        <v>767206.62999999989</v>
      </c>
      <c r="AO31" s="2">
        <v>620.21554567502017</v>
      </c>
      <c r="AP31" s="20"/>
      <c r="AQ31" s="20"/>
      <c r="AR31" s="2"/>
      <c r="AS31" s="2">
        <v>2299.6100490196081</v>
      </c>
      <c r="AT31" s="2">
        <v>-2814722.7</v>
      </c>
      <c r="AU31" s="2">
        <v>2299.6100490196081</v>
      </c>
      <c r="AV31" s="2">
        <v>-3470082.35</v>
      </c>
      <c r="AW31" s="2">
        <v>2837.3526982829108</v>
      </c>
      <c r="AX31" s="2">
        <v>-3049634.16</v>
      </c>
      <c r="AY31" s="2">
        <v>2495.608968903437</v>
      </c>
      <c r="AZ31" s="2">
        <v>-2652744.44</v>
      </c>
      <c r="BA31" s="2">
        <v>2195.9804966887418</v>
      </c>
      <c r="BB31" s="2">
        <v>-2667416.7400000002</v>
      </c>
      <c r="BC31" s="2">
        <v>2156.3595311236863</v>
      </c>
      <c r="BD31" s="20"/>
      <c r="BE31" s="20"/>
      <c r="BF31" s="2"/>
      <c r="BG31" s="2">
        <v>1315.5301552287581</v>
      </c>
      <c r="BH31" s="2">
        <v>1610208.91</v>
      </c>
      <c r="BI31" s="2">
        <v>1315.5301552287581</v>
      </c>
      <c r="BJ31" s="2">
        <v>1587128.1</v>
      </c>
      <c r="BK31" s="2">
        <v>1297.7335241210139</v>
      </c>
      <c r="BL31" s="2">
        <v>1614233.57</v>
      </c>
      <c r="BM31" s="2">
        <v>1320.9767348608839</v>
      </c>
      <c r="BN31" s="2">
        <v>1589369.67</v>
      </c>
      <c r="BO31" s="2">
        <v>1315.703369205298</v>
      </c>
      <c r="BP31" s="2">
        <v>1085734.3500000001</v>
      </c>
      <c r="BQ31" s="2">
        <v>877.71572352465648</v>
      </c>
      <c r="BR31" s="20"/>
      <c r="BS31" s="20"/>
      <c r="BU31" t="s">
        <v>79</v>
      </c>
      <c r="BV31" s="65">
        <v>1439974</v>
      </c>
      <c r="BW31" s="65">
        <v>1413121</v>
      </c>
      <c r="BX31" s="65">
        <v>1395575</v>
      </c>
      <c r="BY31" s="65">
        <v>1384831</v>
      </c>
      <c r="BZ31" s="65">
        <v>1371277</v>
      </c>
    </row>
    <row r="32" spans="2:130">
      <c r="B32" t="s">
        <v>60</v>
      </c>
      <c r="C32" s="2">
        <v>291.50525153374235</v>
      </c>
      <c r="D32" s="2">
        <v>712730.34000000008</v>
      </c>
      <c r="E32" s="2">
        <v>291.50525153374235</v>
      </c>
      <c r="F32" s="2">
        <v>740827.06</v>
      </c>
      <c r="G32" s="2">
        <v>307.52472395184725</v>
      </c>
      <c r="H32" s="2">
        <v>700958.04</v>
      </c>
      <c r="I32" s="2">
        <v>296.2629078613694</v>
      </c>
      <c r="J32" s="2">
        <v>692375.41999999993</v>
      </c>
      <c r="K32" s="2">
        <v>300.37979175704987</v>
      </c>
      <c r="L32" s="2">
        <v>669412.64999999991</v>
      </c>
      <c r="M32" s="2">
        <v>298.57834522747544</v>
      </c>
      <c r="N32" s="20"/>
      <c r="O32" s="20"/>
      <c r="P32" s="2"/>
      <c r="Q32" s="2">
        <v>125.51851533742315</v>
      </c>
      <c r="R32" s="2">
        <v>306892.77</v>
      </c>
      <c r="S32" s="2">
        <v>125.51851533742332</v>
      </c>
      <c r="T32" s="2">
        <v>270453.61</v>
      </c>
      <c r="U32" s="2">
        <v>112.26799916977998</v>
      </c>
      <c r="V32" s="2">
        <v>241109.62000000101</v>
      </c>
      <c r="W32" s="2">
        <v>101.90601014370289</v>
      </c>
      <c r="X32" s="2">
        <v>200548.00000000099</v>
      </c>
      <c r="Y32" s="2">
        <v>87.005639913232528</v>
      </c>
      <c r="Z32" s="2">
        <v>102534.37</v>
      </c>
      <c r="AA32" s="2">
        <v>45.733438893844777</v>
      </c>
      <c r="AB32" s="20"/>
      <c r="AC32" s="20"/>
      <c r="AD32" s="2"/>
      <c r="AE32" s="2">
        <v>500.70267893660525</v>
      </c>
      <c r="AF32" s="2">
        <v>1224218.0499999998</v>
      </c>
      <c r="AG32" s="2">
        <v>500.70267893660525</v>
      </c>
      <c r="AH32" s="2">
        <v>1185338.17</v>
      </c>
      <c r="AI32" s="2">
        <v>492.0457326691573</v>
      </c>
      <c r="AJ32" s="2">
        <v>1129130.8900000001</v>
      </c>
      <c r="AK32" s="2">
        <v>477.23199070160615</v>
      </c>
      <c r="AL32" s="2">
        <v>1058655.6600000001</v>
      </c>
      <c r="AM32" s="2">
        <v>459.2866203904556</v>
      </c>
      <c r="AN32" s="2">
        <v>854758.37999999989</v>
      </c>
      <c r="AO32" s="2">
        <v>381.24816235504011</v>
      </c>
      <c r="AP32" s="20"/>
      <c r="AQ32" s="20"/>
      <c r="AR32" s="2"/>
      <c r="AS32" s="2">
        <v>1633.0766175869121</v>
      </c>
      <c r="AT32" s="2">
        <v>-3992872.33</v>
      </c>
      <c r="AU32" s="2">
        <v>1633.0766175869121</v>
      </c>
      <c r="AV32" s="2">
        <v>-4487602.4800000004</v>
      </c>
      <c r="AW32" s="2">
        <v>1862.8486841012871</v>
      </c>
      <c r="AX32" s="2">
        <v>-3512283.18</v>
      </c>
      <c r="AY32" s="2">
        <v>1484.4814792899408</v>
      </c>
      <c r="AZ32" s="2">
        <v>-3148741.54</v>
      </c>
      <c r="BA32" s="2">
        <v>1366.0483904555315</v>
      </c>
      <c r="BB32" s="2">
        <v>-3247571.22</v>
      </c>
      <c r="BC32" s="2">
        <v>1448.5152631578949</v>
      </c>
      <c r="BD32" s="20"/>
      <c r="BE32" s="20"/>
      <c r="BF32" s="2"/>
      <c r="BG32" s="2">
        <v>1768.1377341513291</v>
      </c>
      <c r="BH32" s="2">
        <v>4323096.76</v>
      </c>
      <c r="BI32" s="2">
        <v>1768.1377341513291</v>
      </c>
      <c r="BJ32" s="2">
        <v>4273994.22</v>
      </c>
      <c r="BK32" s="2">
        <v>1774.1777584059776</v>
      </c>
      <c r="BL32" s="2">
        <v>4322926.3899999997</v>
      </c>
      <c r="BM32" s="2">
        <v>1827.1032924767539</v>
      </c>
      <c r="BN32" s="2">
        <v>4303913.01</v>
      </c>
      <c r="BO32" s="2">
        <v>1867.2073796095444</v>
      </c>
      <c r="BP32" s="2">
        <v>4310990.03</v>
      </c>
      <c r="BQ32" s="2">
        <v>1922.8323059768065</v>
      </c>
      <c r="BR32" s="20"/>
      <c r="BS32" s="20"/>
      <c r="BU32" t="s">
        <v>78</v>
      </c>
      <c r="BV32" s="65">
        <v>353315</v>
      </c>
      <c r="BW32" s="65">
        <v>346347</v>
      </c>
      <c r="BX32" s="65">
        <v>339771</v>
      </c>
      <c r="BY32" s="65">
        <v>335320</v>
      </c>
      <c r="BZ32" s="65">
        <v>331777</v>
      </c>
    </row>
    <row r="33" spans="2:78">
      <c r="B33" t="s">
        <v>69</v>
      </c>
      <c r="C33" s="2">
        <v>248.87380399214658</v>
      </c>
      <c r="D33" s="2">
        <v>3042233.38</v>
      </c>
      <c r="E33" s="2">
        <v>248.87380399214658</v>
      </c>
      <c r="F33" s="2">
        <v>2467017.09</v>
      </c>
      <c r="G33" s="2">
        <v>195.62422409008008</v>
      </c>
      <c r="H33" s="2">
        <v>2890678.92</v>
      </c>
      <c r="I33" s="2">
        <v>231.66203878826735</v>
      </c>
      <c r="J33" s="2">
        <v>2670419.9500000002</v>
      </c>
      <c r="K33" s="2">
        <v>215.65209965274974</v>
      </c>
      <c r="L33" s="2">
        <v>2665437.75</v>
      </c>
      <c r="M33" s="2">
        <v>222.47205992821969</v>
      </c>
      <c r="N33" s="20"/>
      <c r="O33" s="20"/>
      <c r="P33" s="2"/>
      <c r="Q33" s="2">
        <v>80.161865183246192</v>
      </c>
      <c r="R33" s="2">
        <v>979898.64000000502</v>
      </c>
      <c r="S33" s="2">
        <v>80.161865183246491</v>
      </c>
      <c r="T33" s="2">
        <v>1148485.52</v>
      </c>
      <c r="U33" s="2">
        <v>91.070138767742449</v>
      </c>
      <c r="V33" s="2">
        <v>764903.33999999601</v>
      </c>
      <c r="W33" s="2">
        <v>61.300155473633275</v>
      </c>
      <c r="X33" s="2">
        <v>866560.83999999706</v>
      </c>
      <c r="Y33" s="2">
        <v>69.979878866187278</v>
      </c>
      <c r="Z33" s="2">
        <v>642421</v>
      </c>
      <c r="AA33" s="2">
        <v>53.619981637592858</v>
      </c>
      <c r="AB33" s="20"/>
      <c r="AC33" s="20"/>
      <c r="AD33" s="2"/>
      <c r="AE33" s="2">
        <v>298.61097267670169</v>
      </c>
      <c r="AF33" s="2">
        <v>3650220.5300000012</v>
      </c>
      <c r="AG33" s="2">
        <v>298.61097267670169</v>
      </c>
      <c r="AH33" s="2">
        <v>3418555.6099999994</v>
      </c>
      <c r="AI33" s="2">
        <v>271.07728253112356</v>
      </c>
      <c r="AJ33" s="2">
        <v>3550546.179999996</v>
      </c>
      <c r="AK33" s="2">
        <v>284.5444927071643</v>
      </c>
      <c r="AL33" s="2">
        <v>3463642.66</v>
      </c>
      <c r="AM33" s="2">
        <v>279.70949366066384</v>
      </c>
      <c r="AN33" s="2">
        <v>3259416.4499999993</v>
      </c>
      <c r="AO33" s="2">
        <v>272.04878140388945</v>
      </c>
      <c r="AP33" s="20"/>
      <c r="AQ33" s="20"/>
      <c r="AR33" s="2"/>
      <c r="AS33" s="2">
        <v>2334.6704761125652</v>
      </c>
      <c r="AT33" s="2">
        <v>-28539011.899999999</v>
      </c>
      <c r="AU33" s="2">
        <v>2334.6704761125652</v>
      </c>
      <c r="AV33" s="2">
        <v>-35246686.359999999</v>
      </c>
      <c r="AW33" s="2">
        <v>2794.9160542383634</v>
      </c>
      <c r="AX33" s="2">
        <v>-31178389.870000001</v>
      </c>
      <c r="AY33" s="2">
        <v>2498.6688467703157</v>
      </c>
      <c r="AZ33" s="2">
        <v>-29265330.02</v>
      </c>
      <c r="BA33" s="2">
        <v>2363.3473326334492</v>
      </c>
      <c r="BB33" s="2">
        <v>-30973150.02</v>
      </c>
      <c r="BC33" s="2">
        <v>2585.1890509974123</v>
      </c>
      <c r="BD33" s="20"/>
      <c r="BE33" s="20"/>
      <c r="BF33" s="2"/>
      <c r="BG33" s="2">
        <v>859.92717850130896</v>
      </c>
      <c r="BH33" s="2">
        <v>10511749.83</v>
      </c>
      <c r="BI33" s="2">
        <v>859.92717850130896</v>
      </c>
      <c r="BJ33" s="2">
        <v>10323573.51</v>
      </c>
      <c r="BK33" s="2">
        <v>818.61656569661409</v>
      </c>
      <c r="BL33" s="2">
        <v>9400000.0999999996</v>
      </c>
      <c r="BM33" s="2">
        <v>753.32586151626856</v>
      </c>
      <c r="BN33" s="2">
        <v>9386756.5399999991</v>
      </c>
      <c r="BO33" s="2">
        <v>758.03573770491801</v>
      </c>
      <c r="BP33" s="2">
        <v>8816961.3599999994</v>
      </c>
      <c r="BQ33" s="2">
        <v>735.91197395876804</v>
      </c>
      <c r="BR33" s="20"/>
      <c r="BS33" s="20"/>
      <c r="BU33" t="s">
        <v>0</v>
      </c>
      <c r="BV33" s="65">
        <v>19703</v>
      </c>
      <c r="BW33" s="65">
        <v>19281</v>
      </c>
      <c r="BX33" s="65">
        <v>18632</v>
      </c>
      <c r="BY33" s="65">
        <v>18163</v>
      </c>
      <c r="BZ33" s="65">
        <v>17228</v>
      </c>
    </row>
    <row r="34" spans="2:78">
      <c r="B34" t="s">
        <v>22</v>
      </c>
      <c r="C34" s="2">
        <v>258.36508533258723</v>
      </c>
      <c r="D34" s="2">
        <v>44326147.5</v>
      </c>
      <c r="E34" s="2">
        <v>258.36508533258728</v>
      </c>
      <c r="F34" s="2">
        <v>43648186.68</v>
      </c>
      <c r="G34" s="2">
        <v>257.52813858126484</v>
      </c>
      <c r="H34" s="2">
        <v>31382378.919999998</v>
      </c>
      <c r="I34" s="2">
        <v>187.1865037905674</v>
      </c>
      <c r="J34" s="2">
        <v>38629272.969999999</v>
      </c>
      <c r="K34" s="2">
        <v>234.49768697035185</v>
      </c>
      <c r="L34" s="2">
        <v>40061321.700000003</v>
      </c>
      <c r="M34" s="2">
        <v>245.84285048019393</v>
      </c>
      <c r="N34" s="20"/>
      <c r="O34" s="20"/>
      <c r="P34" s="2"/>
      <c r="Q34" s="2">
        <v>107.63487170968278</v>
      </c>
      <c r="R34" s="2">
        <v>18466269.129999898</v>
      </c>
      <c r="S34" s="2">
        <v>107.63487170968209</v>
      </c>
      <c r="T34" s="2">
        <v>12658745.650000099</v>
      </c>
      <c r="U34" s="2">
        <v>74.68771218191209</v>
      </c>
      <c r="V34" s="2">
        <v>7562294.2799999602</v>
      </c>
      <c r="W34" s="2">
        <v>45.106823498535427</v>
      </c>
      <c r="X34" s="2">
        <v>15616160.140000001</v>
      </c>
      <c r="Y34" s="2">
        <v>94.797368695821092</v>
      </c>
      <c r="Z34" s="2">
        <v>15846566.43</v>
      </c>
      <c r="AA34" s="2">
        <v>97.245045748826357</v>
      </c>
      <c r="AB34" s="20"/>
      <c r="AC34" s="20"/>
      <c r="AD34" s="2"/>
      <c r="AE34" s="2">
        <v>473.90118142500768</v>
      </c>
      <c r="AF34" s="2">
        <v>81304382.290000021</v>
      </c>
      <c r="AG34" s="2">
        <v>473.90118142500768</v>
      </c>
      <c r="AH34" s="2">
        <v>78644637.589999974</v>
      </c>
      <c r="AI34" s="2">
        <v>464.01027553410529</v>
      </c>
      <c r="AJ34" s="2">
        <v>57707361.910000026</v>
      </c>
      <c r="AK34" s="2">
        <v>344.20715352543664</v>
      </c>
      <c r="AL34" s="2">
        <v>78707452.029999971</v>
      </c>
      <c r="AM34" s="2">
        <v>477.79090905227866</v>
      </c>
      <c r="AN34" s="2">
        <v>75624369.540000021</v>
      </c>
      <c r="AO34" s="2">
        <v>464.08130796845768</v>
      </c>
      <c r="AP34" s="20"/>
      <c r="AQ34" s="20"/>
      <c r="AR34" s="2"/>
      <c r="AS34" s="2">
        <v>2418.189916824042</v>
      </c>
      <c r="AT34" s="2">
        <v>-414874334.88999999</v>
      </c>
      <c r="AU34" s="2">
        <v>2418.189916824042</v>
      </c>
      <c r="AV34" s="2">
        <v>-472647888.29000002</v>
      </c>
      <c r="AW34" s="2">
        <v>2788.6640920059708</v>
      </c>
      <c r="AX34" s="2">
        <v>-294933976.69</v>
      </c>
      <c r="AY34" s="2">
        <v>1759.19295622506</v>
      </c>
      <c r="AZ34" s="2">
        <v>-380674135</v>
      </c>
      <c r="BA34" s="2">
        <v>2310.8693817837457</v>
      </c>
      <c r="BB34" s="2">
        <v>-378948353.29000002</v>
      </c>
      <c r="BC34" s="2">
        <v>2325.4785265257283</v>
      </c>
      <c r="BD34" s="20"/>
      <c r="BE34" s="20"/>
      <c r="BF34" s="2"/>
      <c r="BG34" s="2">
        <v>3393.9667208738429</v>
      </c>
      <c r="BH34" s="2">
        <v>582282506.5</v>
      </c>
      <c r="BI34" s="2">
        <v>3393.9667208738429</v>
      </c>
      <c r="BJ34" s="2">
        <v>532681998.54000002</v>
      </c>
      <c r="BK34" s="2">
        <v>3142.8706201582404</v>
      </c>
      <c r="BL34" s="2">
        <v>503769804.25999999</v>
      </c>
      <c r="BM34" s="2">
        <v>3004.8362048994054</v>
      </c>
      <c r="BN34" s="2">
        <v>392452271.06999999</v>
      </c>
      <c r="BO34" s="2">
        <v>2382.3681559745523</v>
      </c>
      <c r="BP34" s="2">
        <v>366293052.5</v>
      </c>
      <c r="BQ34" s="2">
        <v>2247.8172041361113</v>
      </c>
      <c r="BR34" s="20"/>
      <c r="BS34" s="20"/>
      <c r="BU34" t="s">
        <v>11</v>
      </c>
      <c r="BV34" s="65">
        <v>27994</v>
      </c>
      <c r="BW34" s="65">
        <v>27718</v>
      </c>
      <c r="BX34" s="65">
        <v>27778</v>
      </c>
      <c r="BY34" s="65">
        <v>27658</v>
      </c>
      <c r="BZ34" s="65">
        <v>27582</v>
      </c>
    </row>
    <row r="35" spans="2:78">
      <c r="B35" t="s">
        <v>49</v>
      </c>
      <c r="C35" s="2">
        <v>305.71013124514241</v>
      </c>
      <c r="D35" s="2">
        <v>20847290.979999997</v>
      </c>
      <c r="E35" s="2">
        <v>305.71013124514241</v>
      </c>
      <c r="F35" s="2">
        <v>19101925.539999999</v>
      </c>
      <c r="G35" s="2">
        <v>283.81982289051007</v>
      </c>
      <c r="H35" s="2">
        <v>18722322.539999999</v>
      </c>
      <c r="I35" s="2">
        <v>281.44980592594817</v>
      </c>
      <c r="J35" s="2">
        <v>17963209.450000003</v>
      </c>
      <c r="K35" s="2">
        <v>274.65841182226848</v>
      </c>
      <c r="L35" s="2">
        <v>17676619.879999999</v>
      </c>
      <c r="M35" s="2">
        <v>273.10765527470488</v>
      </c>
      <c r="N35" s="20"/>
      <c r="O35" s="20"/>
      <c r="P35" s="2"/>
      <c r="Q35" s="2">
        <v>89.791747393427954</v>
      </c>
      <c r="R35" s="2">
        <v>6123168.6300000297</v>
      </c>
      <c r="S35" s="2">
        <v>89.791747393427912</v>
      </c>
      <c r="T35" s="2">
        <v>5947557.0900000101</v>
      </c>
      <c r="U35" s="2">
        <v>88.369865979228422</v>
      </c>
      <c r="V35" s="2">
        <v>6537084.9999999702</v>
      </c>
      <c r="W35" s="2">
        <v>98.270997128725824</v>
      </c>
      <c r="X35" s="2">
        <v>6959057.1500000497</v>
      </c>
      <c r="Y35" s="2">
        <v>106.40434772636999</v>
      </c>
      <c r="Z35" s="2">
        <v>5888840.2700000098</v>
      </c>
      <c r="AA35" s="2">
        <v>90.983874142512974</v>
      </c>
      <c r="AB35" s="20"/>
      <c r="AC35" s="20"/>
      <c r="AD35" s="2"/>
      <c r="AE35" s="2">
        <v>525.15066165148949</v>
      </c>
      <c r="AF35" s="2">
        <v>35811599.070000023</v>
      </c>
      <c r="AG35" s="2">
        <v>525.15066165148949</v>
      </c>
      <c r="AH35" s="2">
        <v>34441217.23999998</v>
      </c>
      <c r="AI35" s="2">
        <v>511.73375986211579</v>
      </c>
      <c r="AJ35" s="2">
        <v>34393461.409999996</v>
      </c>
      <c r="AK35" s="2">
        <v>517.03163527307163</v>
      </c>
      <c r="AL35" s="2">
        <v>34471323.949999988</v>
      </c>
      <c r="AM35" s="2">
        <v>527.06834576924234</v>
      </c>
      <c r="AN35" s="2">
        <v>33217606.520000011</v>
      </c>
      <c r="AO35" s="2">
        <v>513.21930844818019</v>
      </c>
      <c r="AP35" s="20"/>
      <c r="AQ35" s="20"/>
      <c r="AR35" s="2"/>
      <c r="AS35" s="2">
        <v>2578.0425595002416</v>
      </c>
      <c r="AT35" s="2">
        <v>-175804456.25999999</v>
      </c>
      <c r="AU35" s="2">
        <v>2578.0425595002416</v>
      </c>
      <c r="AV35" s="2">
        <v>-206306377.08000001</v>
      </c>
      <c r="AW35" s="2">
        <v>3065.3370143975753</v>
      </c>
      <c r="AX35" s="2">
        <v>-181900111.41999999</v>
      </c>
      <c r="AY35" s="2">
        <v>2734.4765024578701</v>
      </c>
      <c r="AZ35" s="2">
        <v>-180801417.94999999</v>
      </c>
      <c r="BA35" s="2">
        <v>2764.4631349194215</v>
      </c>
      <c r="BB35" s="2">
        <v>-183497547.13</v>
      </c>
      <c r="BC35" s="2">
        <v>2835.0773612570297</v>
      </c>
      <c r="BD35" s="20"/>
      <c r="BE35" s="20"/>
      <c r="BF35" s="2"/>
      <c r="BG35" s="2">
        <v>3246.2365198774069</v>
      </c>
      <c r="BH35" s="2">
        <v>221370607</v>
      </c>
      <c r="BI35" s="2">
        <v>3246.2365198774069</v>
      </c>
      <c r="BJ35" s="2">
        <v>208691609.51100001</v>
      </c>
      <c r="BK35" s="2">
        <v>3100.7772240613349</v>
      </c>
      <c r="BL35" s="2">
        <v>200085293.52000001</v>
      </c>
      <c r="BM35" s="2">
        <v>3007.8515584552247</v>
      </c>
      <c r="BN35" s="2">
        <v>190610086.19</v>
      </c>
      <c r="BO35" s="2">
        <v>2914.4381852236934</v>
      </c>
      <c r="BP35" s="2">
        <v>182481807.93000001</v>
      </c>
      <c r="BQ35" s="2">
        <v>2819.3839677708424</v>
      </c>
      <c r="BR35" s="20"/>
      <c r="BS35" s="20"/>
      <c r="BU35" t="s">
        <v>32</v>
      </c>
      <c r="BV35" s="65">
        <v>100053</v>
      </c>
      <c r="BW35" s="65">
        <v>99026</v>
      </c>
      <c r="BX35" s="65">
        <v>97695</v>
      </c>
      <c r="BY35" s="65">
        <v>96827</v>
      </c>
      <c r="BZ35" s="65">
        <v>95757</v>
      </c>
    </row>
    <row r="36" spans="2:78">
      <c r="B36" t="s">
        <v>24</v>
      </c>
      <c r="C36" s="2">
        <v>233.85142910563025</v>
      </c>
      <c r="D36" s="2">
        <v>14383499.85</v>
      </c>
      <c r="E36" s="2">
        <v>233.85142910563025</v>
      </c>
      <c r="F36" s="2">
        <v>14254828.82</v>
      </c>
      <c r="G36" s="2">
        <v>235.27867067192633</v>
      </c>
      <c r="H36" s="2">
        <v>14210551.460000001</v>
      </c>
      <c r="I36" s="2">
        <v>237.59490820932956</v>
      </c>
      <c r="J36" s="2">
        <v>14671273.73</v>
      </c>
      <c r="K36" s="2">
        <v>247.88419102490454</v>
      </c>
      <c r="L36" s="2">
        <v>14410843</v>
      </c>
      <c r="M36" s="2">
        <v>245.66309814016125</v>
      </c>
      <c r="N36" s="20"/>
      <c r="O36" s="20"/>
      <c r="P36" s="2"/>
      <c r="Q36" s="2">
        <v>91.467755540019766</v>
      </c>
      <c r="R36" s="2">
        <v>5625907.23999999</v>
      </c>
      <c r="S36" s="2">
        <v>91.467755540019667</v>
      </c>
      <c r="T36" s="2">
        <v>5115474.6700000102</v>
      </c>
      <c r="U36" s="2">
        <v>84.431885883110411</v>
      </c>
      <c r="V36" s="2">
        <v>5613985.3899999904</v>
      </c>
      <c r="W36" s="2">
        <v>93.863658083932293</v>
      </c>
      <c r="X36" s="2">
        <v>4173100.23000002</v>
      </c>
      <c r="Y36" s="2">
        <v>70.508232183286921</v>
      </c>
      <c r="Z36" s="2">
        <v>5483033.0100000203</v>
      </c>
      <c r="AA36" s="2">
        <v>93.469818277902192</v>
      </c>
      <c r="AB36" s="20"/>
      <c r="AC36" s="20"/>
      <c r="AD36" s="2"/>
      <c r="AE36" s="2">
        <v>445.15172874632145</v>
      </c>
      <c r="AF36" s="2">
        <v>27379947.379999995</v>
      </c>
      <c r="AG36" s="2">
        <v>445.15172874632145</v>
      </c>
      <c r="AH36" s="2">
        <v>26191038.810000002</v>
      </c>
      <c r="AI36" s="2">
        <v>432.28809497086837</v>
      </c>
      <c r="AJ36" s="2">
        <v>26105670.699999988</v>
      </c>
      <c r="AK36" s="2">
        <v>436.47668784484182</v>
      </c>
      <c r="AL36" s="2">
        <v>25955997.949999988</v>
      </c>
      <c r="AM36" s="2">
        <v>438.54962237691325</v>
      </c>
      <c r="AN36" s="2">
        <v>25061574.729999989</v>
      </c>
      <c r="AO36" s="2">
        <v>427.22719916128244</v>
      </c>
      <c r="AP36" s="20"/>
      <c r="AQ36" s="20"/>
      <c r="AR36" s="2"/>
      <c r="AS36" s="2">
        <v>2382.7290848196139</v>
      </c>
      <c r="AT36" s="2">
        <v>-146554517.81999999</v>
      </c>
      <c r="AU36" s="2">
        <v>2382.7290848196139</v>
      </c>
      <c r="AV36" s="2">
        <v>-164073793.69999999</v>
      </c>
      <c r="AW36" s="2">
        <v>2708.0692838397672</v>
      </c>
      <c r="AX36" s="2">
        <v>-145654061.03</v>
      </c>
      <c r="AY36" s="2">
        <v>2435.2794019394751</v>
      </c>
      <c r="AZ36" s="2">
        <v>-139886968.96000001</v>
      </c>
      <c r="BA36" s="2">
        <v>2363.5144959956747</v>
      </c>
      <c r="BB36" s="2">
        <v>-145165805.78999999</v>
      </c>
      <c r="BC36" s="2">
        <v>2474.6561734372067</v>
      </c>
      <c r="BD36" s="20"/>
      <c r="BE36" s="20"/>
      <c r="BF36" s="2"/>
      <c r="BG36" s="2">
        <v>2398.5431188320031</v>
      </c>
      <c r="BH36" s="2">
        <v>147527191.61000001</v>
      </c>
      <c r="BI36" s="2">
        <v>2398.5431188320031</v>
      </c>
      <c r="BJ36" s="2">
        <v>138066932.15000001</v>
      </c>
      <c r="BK36" s="2">
        <v>2278.821069701421</v>
      </c>
      <c r="BL36" s="2">
        <v>129602118.23999999</v>
      </c>
      <c r="BM36" s="2">
        <v>2166.8971449590367</v>
      </c>
      <c r="BN36" s="2">
        <v>120910852.27</v>
      </c>
      <c r="BO36" s="2">
        <v>2042.8961624370627</v>
      </c>
      <c r="BP36" s="2">
        <v>116074764.40000001</v>
      </c>
      <c r="BQ36" s="2">
        <v>1978.7382485808289</v>
      </c>
      <c r="BR36" s="20"/>
      <c r="BS36" s="20"/>
      <c r="BU36" t="s">
        <v>71</v>
      </c>
      <c r="BV36" s="65">
        <v>10756</v>
      </c>
      <c r="BW36" s="65">
        <v>10639</v>
      </c>
      <c r="BX36" s="65">
        <v>10546</v>
      </c>
      <c r="BY36" s="65">
        <v>10450</v>
      </c>
      <c r="BZ36" s="65">
        <v>10349</v>
      </c>
    </row>
    <row r="37" spans="2:78">
      <c r="B37" t="s">
        <v>23</v>
      </c>
      <c r="C37" s="2">
        <v>290.33340805689301</v>
      </c>
      <c r="D37" s="2">
        <v>26291432.100000001</v>
      </c>
      <c r="E37" s="2">
        <v>290.33340805689301</v>
      </c>
      <c r="F37" s="2">
        <v>26955866.68</v>
      </c>
      <c r="G37" s="2">
        <v>299.16392923732576</v>
      </c>
      <c r="H37" s="2">
        <v>26235842.420000002</v>
      </c>
      <c r="I37" s="2">
        <v>292.93824789808065</v>
      </c>
      <c r="J37" s="2">
        <v>26960938.149999999</v>
      </c>
      <c r="K37" s="2">
        <v>303.00678988064465</v>
      </c>
      <c r="L37" s="2">
        <v>27603838.68</v>
      </c>
      <c r="M37" s="2">
        <v>312.18292596865035</v>
      </c>
      <c r="N37" s="20"/>
      <c r="O37" s="20"/>
      <c r="P37" s="2"/>
      <c r="Q37" s="2">
        <v>117.59821425416284</v>
      </c>
      <c r="R37" s="2">
        <v>10649223.890000001</v>
      </c>
      <c r="S37" s="2">
        <v>117.59821425416318</v>
      </c>
      <c r="T37" s="2">
        <v>6873797.0199999902</v>
      </c>
      <c r="U37" s="2">
        <v>76.287368152357175</v>
      </c>
      <c r="V37" s="2">
        <v>4148352.3600000199</v>
      </c>
      <c r="W37" s="2">
        <v>46.318736503612286</v>
      </c>
      <c r="X37" s="2">
        <v>12954058.630000001</v>
      </c>
      <c r="Y37" s="2">
        <v>145.58720841106791</v>
      </c>
      <c r="Z37" s="2">
        <v>7239719.7299999902</v>
      </c>
      <c r="AA37" s="2">
        <v>81.876905408156233</v>
      </c>
      <c r="AB37" s="20"/>
      <c r="AC37" s="20"/>
      <c r="AD37" s="2"/>
      <c r="AE37" s="2">
        <v>534.26181821193495</v>
      </c>
      <c r="AF37" s="2">
        <v>48380613.209999979</v>
      </c>
      <c r="AG37" s="2">
        <v>534.26181821193495</v>
      </c>
      <c r="AH37" s="2">
        <v>43337701.00999999</v>
      </c>
      <c r="AI37" s="2">
        <v>480.97421879161845</v>
      </c>
      <c r="AJ37" s="2">
        <v>51391528.450000018</v>
      </c>
      <c r="AK37" s="2">
        <v>573.81592936657717</v>
      </c>
      <c r="AL37" s="2">
        <v>52771838.199999988</v>
      </c>
      <c r="AM37" s="2">
        <v>593.08860842005879</v>
      </c>
      <c r="AN37" s="2">
        <v>50643157.889999986</v>
      </c>
      <c r="AO37" s="2">
        <v>572.74386340503474</v>
      </c>
      <c r="AP37" s="20"/>
      <c r="AQ37" s="20"/>
      <c r="AR37" s="2"/>
      <c r="AS37" s="2">
        <v>2537.6231370643582</v>
      </c>
      <c r="AT37" s="2">
        <v>-229797000.80000001</v>
      </c>
      <c r="AU37" s="2">
        <v>2537.6231370643582</v>
      </c>
      <c r="AV37" s="2">
        <v>-274255911.08999997</v>
      </c>
      <c r="AW37" s="2">
        <v>3043.7706549098816</v>
      </c>
      <c r="AX37" s="2">
        <v>-253423026.16999999</v>
      </c>
      <c r="AY37" s="2">
        <v>2829.6136283650249</v>
      </c>
      <c r="AZ37" s="2">
        <v>-246504521.56999999</v>
      </c>
      <c r="BA37" s="2">
        <v>2770.398543123019</v>
      </c>
      <c r="BB37" s="2">
        <v>-250390290.74000001</v>
      </c>
      <c r="BC37" s="2">
        <v>2831.7646144624641</v>
      </c>
      <c r="BD37" s="20"/>
      <c r="BE37" s="20"/>
      <c r="BF37" s="2"/>
      <c r="BG37" s="2">
        <v>2722.6234435045717</v>
      </c>
      <c r="BH37" s="2">
        <v>246549888.55000001</v>
      </c>
      <c r="BI37" s="2">
        <v>2722.6234435045717</v>
      </c>
      <c r="BJ37" s="2">
        <v>244560970.02000001</v>
      </c>
      <c r="BK37" s="2">
        <v>2714.2076935541154</v>
      </c>
      <c r="BL37" s="2">
        <v>241615727.55000001</v>
      </c>
      <c r="BM37" s="2">
        <v>2697.7783583256105</v>
      </c>
      <c r="BN37" s="2">
        <v>234028183.22999999</v>
      </c>
      <c r="BO37" s="2">
        <v>2630.1803055811547</v>
      </c>
      <c r="BP37" s="2">
        <v>229500980.69</v>
      </c>
      <c r="BQ37" s="2">
        <v>2595.518996290516</v>
      </c>
      <c r="BR37" s="20"/>
      <c r="BS37" s="20"/>
      <c r="BU37" t="s">
        <v>5</v>
      </c>
      <c r="BV37" s="65">
        <v>14180</v>
      </c>
      <c r="BW37" s="65">
        <v>13936</v>
      </c>
      <c r="BX37" s="65">
        <v>13762</v>
      </c>
      <c r="BY37" s="65">
        <v>13644</v>
      </c>
      <c r="BZ37" s="65">
        <v>13491</v>
      </c>
    </row>
    <row r="38" spans="2:78">
      <c r="B38" t="s">
        <v>48</v>
      </c>
      <c r="C38" s="2">
        <v>313.919004598323</v>
      </c>
      <c r="D38" s="2">
        <v>5802792.8000000007</v>
      </c>
      <c r="E38" s="2">
        <v>313.919004598323</v>
      </c>
      <c r="F38" s="2">
        <v>6174105.96</v>
      </c>
      <c r="G38" s="2">
        <v>339.18068230511454</v>
      </c>
      <c r="H38" s="2">
        <v>6559569.25</v>
      </c>
      <c r="I38" s="2">
        <v>366.12911643223936</v>
      </c>
      <c r="J38" s="2">
        <v>4860064.5599999996</v>
      </c>
      <c r="K38" s="2">
        <v>279.18569393382353</v>
      </c>
      <c r="L38" s="2">
        <v>4619726.0199999996</v>
      </c>
      <c r="M38" s="2">
        <v>269.02667249010011</v>
      </c>
      <c r="N38" s="20"/>
      <c r="O38" s="20"/>
      <c r="P38" s="2"/>
      <c r="Q38" s="2">
        <v>12.934461996213029</v>
      </c>
      <c r="R38" s="2">
        <v>239093.52999999799</v>
      </c>
      <c r="S38" s="2">
        <v>12.934461996213036</v>
      </c>
      <c r="T38" s="2">
        <v>-206549.730000009</v>
      </c>
      <c r="U38" s="2">
        <v>-11.347015876504368</v>
      </c>
      <c r="V38" s="2">
        <v>-486043.37</v>
      </c>
      <c r="W38" s="2">
        <v>-27.129011498102255</v>
      </c>
      <c r="X38" s="2">
        <v>1135514.04999999</v>
      </c>
      <c r="Y38" s="2">
        <v>65.229437614889136</v>
      </c>
      <c r="Z38" s="2">
        <v>1002202.90999999</v>
      </c>
      <c r="AA38" s="2">
        <v>58.362619962729447</v>
      </c>
      <c r="AB38" s="20"/>
      <c r="AC38" s="20"/>
      <c r="AD38" s="2"/>
      <c r="AE38" s="2">
        <v>422.78120313767914</v>
      </c>
      <c r="AF38" s="2">
        <v>7815110.5399999991</v>
      </c>
      <c r="AG38" s="2">
        <v>422.78120313767914</v>
      </c>
      <c r="AH38" s="2">
        <v>7437253.7199999988</v>
      </c>
      <c r="AI38" s="2">
        <v>408.57296709333622</v>
      </c>
      <c r="AJ38" s="2">
        <v>7233413.8900000006</v>
      </c>
      <c r="AK38" s="2">
        <v>403.74044931904444</v>
      </c>
      <c r="AL38" s="2">
        <v>7331049.0600000024</v>
      </c>
      <c r="AM38" s="2">
        <v>421.13103515625016</v>
      </c>
      <c r="AN38" s="2">
        <v>6792053.0399999991</v>
      </c>
      <c r="AO38" s="2">
        <v>395.5306918238993</v>
      </c>
      <c r="AP38" s="20"/>
      <c r="AQ38" s="20"/>
      <c r="AR38" s="2"/>
      <c r="AS38" s="2">
        <v>2044.1527097646742</v>
      </c>
      <c r="AT38" s="2">
        <v>-37786162.840000004</v>
      </c>
      <c r="AU38" s="2">
        <v>2044.1527097646742</v>
      </c>
      <c r="AV38" s="2">
        <v>-41645546.630000003</v>
      </c>
      <c r="AW38" s="2">
        <v>2287.8397313629621</v>
      </c>
      <c r="AX38" s="2">
        <v>-36125185.200000003</v>
      </c>
      <c r="AY38" s="2">
        <v>2016.3644340254523</v>
      </c>
      <c r="AZ38" s="2">
        <v>-34768991.380000003</v>
      </c>
      <c r="BA38" s="2">
        <v>1997.2995967371326</v>
      </c>
      <c r="BB38" s="2">
        <v>-34704959.810000002</v>
      </c>
      <c r="BC38" s="2">
        <v>2021.020254484044</v>
      </c>
      <c r="BD38" s="20"/>
      <c r="BE38" s="20"/>
      <c r="BF38" s="2"/>
      <c r="BG38" s="2">
        <v>1898.1557543954557</v>
      </c>
      <c r="BH38" s="2">
        <v>35087409.119999997</v>
      </c>
      <c r="BI38" s="2">
        <v>1898.1557543954557</v>
      </c>
      <c r="BJ38" s="2">
        <v>32414602.690000001</v>
      </c>
      <c r="BK38" s="2">
        <v>1780.7285991320114</v>
      </c>
      <c r="BL38" s="2">
        <v>29761479.879999999</v>
      </c>
      <c r="BM38" s="2">
        <v>1661.1676646572896</v>
      </c>
      <c r="BN38" s="2">
        <v>24657776.260000002</v>
      </c>
      <c r="BO38" s="2">
        <v>1416.4623311121325</v>
      </c>
      <c r="BP38" s="2">
        <v>22951419.739999998</v>
      </c>
      <c r="BQ38" s="2">
        <v>1336.5606650361051</v>
      </c>
      <c r="BR38" s="20"/>
      <c r="BS38" s="20"/>
      <c r="BU38" t="s">
        <v>16</v>
      </c>
      <c r="BV38" s="65">
        <v>164138</v>
      </c>
      <c r="BW38" s="65">
        <v>162140</v>
      </c>
      <c r="BX38" s="65">
        <v>160598</v>
      </c>
      <c r="BY38" s="65">
        <v>159039</v>
      </c>
      <c r="BZ38" s="65">
        <v>157188</v>
      </c>
    </row>
    <row r="39" spans="2:78">
      <c r="B39" t="s">
        <v>13</v>
      </c>
      <c r="C39" s="2">
        <v>312.92442734401067</v>
      </c>
      <c r="D39" s="2">
        <v>7502676.0700000003</v>
      </c>
      <c r="E39" s="2">
        <v>312.92442734401067</v>
      </c>
      <c r="F39" s="2">
        <v>7427039.79</v>
      </c>
      <c r="G39" s="2">
        <v>315.41341954389094</v>
      </c>
      <c r="H39" s="2">
        <v>7376294.1600000001</v>
      </c>
      <c r="I39" s="2">
        <v>315.49590076988881</v>
      </c>
      <c r="J39" s="2">
        <v>8064254.04</v>
      </c>
      <c r="K39" s="2">
        <v>348.99615008439002</v>
      </c>
      <c r="L39" s="2">
        <v>7484095.9500000002</v>
      </c>
      <c r="M39" s="2">
        <v>327.8902935377875</v>
      </c>
      <c r="N39" s="20"/>
      <c r="O39" s="20"/>
      <c r="P39" s="2"/>
      <c r="Q39" s="2">
        <v>76.144438188188218</v>
      </c>
      <c r="R39" s="2">
        <v>1825639.0500000101</v>
      </c>
      <c r="S39" s="2">
        <v>76.144438188188602</v>
      </c>
      <c r="T39" s="2">
        <v>1733748</v>
      </c>
      <c r="U39" s="2">
        <v>73.629252134029812</v>
      </c>
      <c r="V39" s="2">
        <v>2483694.28000001</v>
      </c>
      <c r="W39" s="2">
        <v>106.23157741659581</v>
      </c>
      <c r="X39" s="2">
        <v>1454158.71999999</v>
      </c>
      <c r="Y39" s="2">
        <v>62.931523780672087</v>
      </c>
      <c r="Z39" s="2">
        <v>1139559.8799999801</v>
      </c>
      <c r="AA39" s="2">
        <v>49.925953121576349</v>
      </c>
      <c r="AB39" s="20"/>
      <c r="AC39" s="20"/>
      <c r="AD39" s="2"/>
      <c r="AE39" s="2">
        <v>556.32765765765771</v>
      </c>
      <c r="AF39" s="2">
        <v>13338511.920000002</v>
      </c>
      <c r="AG39" s="2">
        <v>556.32765765765771</v>
      </c>
      <c r="AH39" s="2">
        <v>13145317</v>
      </c>
      <c r="AI39" s="2">
        <v>558.2586741410795</v>
      </c>
      <c r="AJ39" s="2">
        <v>13465605.540000007</v>
      </c>
      <c r="AK39" s="2">
        <v>575.94548930710039</v>
      </c>
      <c r="AL39" s="2">
        <v>13072258.18</v>
      </c>
      <c r="AM39" s="2">
        <v>565.72719002899555</v>
      </c>
      <c r="AN39" s="2">
        <v>12585721.020000003</v>
      </c>
      <c r="AO39" s="2">
        <v>551.40070186199353</v>
      </c>
      <c r="AP39" s="20"/>
      <c r="AQ39" s="20"/>
      <c r="AR39" s="2"/>
      <c r="AS39" s="2">
        <v>2682.0111219552887</v>
      </c>
      <c r="AT39" s="2">
        <v>-64303898.659999996</v>
      </c>
      <c r="AU39" s="2">
        <v>2682.0111219552887</v>
      </c>
      <c r="AV39" s="2">
        <v>-69283602</v>
      </c>
      <c r="AW39" s="2">
        <v>2942.3536756274684</v>
      </c>
      <c r="AX39" s="2">
        <v>-66969399.420000002</v>
      </c>
      <c r="AY39" s="2">
        <v>2864.3883413173653</v>
      </c>
      <c r="AZ39" s="2">
        <v>-63639563.270000003</v>
      </c>
      <c r="BA39" s="2">
        <v>2754.1248656251355</v>
      </c>
      <c r="BB39" s="2">
        <v>-64478095.93</v>
      </c>
      <c r="BC39" s="2">
        <v>2824.8891973713035</v>
      </c>
      <c r="BD39" s="20"/>
      <c r="BE39" s="20"/>
      <c r="BF39" s="2"/>
      <c r="BG39" s="2">
        <v>2936.6305655655656</v>
      </c>
      <c r="BH39" s="2">
        <v>70408654.439999998</v>
      </c>
      <c r="BI39" s="2">
        <v>2936.6305655655656</v>
      </c>
      <c r="BJ39" s="2">
        <v>67189381</v>
      </c>
      <c r="BK39" s="2">
        <v>2853.4157642162481</v>
      </c>
      <c r="BL39" s="2">
        <v>64121035.890000001</v>
      </c>
      <c r="BM39" s="2">
        <v>2742.5592767322496</v>
      </c>
      <c r="BN39" s="2">
        <v>50837593.689999998</v>
      </c>
      <c r="BO39" s="2">
        <v>2200.0949361665294</v>
      </c>
      <c r="BP39" s="2">
        <v>48882279.549999997</v>
      </c>
      <c r="BQ39" s="2">
        <v>2141.6113713033951</v>
      </c>
      <c r="BR39" s="20"/>
      <c r="BS39" s="20"/>
      <c r="BU39" t="s">
        <v>30</v>
      </c>
      <c r="BV39" s="65">
        <v>42082</v>
      </c>
      <c r="BW39" s="65">
        <v>41221</v>
      </c>
      <c r="BX39" s="65">
        <v>40388</v>
      </c>
      <c r="BY39" s="65">
        <v>39579</v>
      </c>
      <c r="BZ39" s="65">
        <v>37895</v>
      </c>
    </row>
    <row r="40" spans="2:78">
      <c r="B40" t="s">
        <v>45</v>
      </c>
      <c r="C40" s="2">
        <v>451.03357228195932</v>
      </c>
      <c r="D40" s="2">
        <v>1510060.4</v>
      </c>
      <c r="E40" s="2">
        <v>451.03357228195932</v>
      </c>
      <c r="F40" s="2">
        <v>1521912.9700000002</v>
      </c>
      <c r="G40" s="2">
        <v>457.30557992788465</v>
      </c>
      <c r="H40" s="2">
        <v>1660216.6</v>
      </c>
      <c r="I40" s="2">
        <v>501.72759141734667</v>
      </c>
      <c r="J40" s="2">
        <v>1398288.5699999998</v>
      </c>
      <c r="K40" s="2">
        <v>423.33895549500448</v>
      </c>
      <c r="L40" s="2">
        <v>1397379.95</v>
      </c>
      <c r="M40" s="2">
        <v>424.99390206812649</v>
      </c>
      <c r="N40" s="20"/>
      <c r="O40" s="20"/>
      <c r="P40" s="2"/>
      <c r="Q40" s="2">
        <v>477.78939665471921</v>
      </c>
      <c r="R40" s="2">
        <v>1599638.9</v>
      </c>
      <c r="S40" s="2">
        <v>477.78939665471921</v>
      </c>
      <c r="T40" s="2">
        <v>-1043232.5</v>
      </c>
      <c r="U40" s="2">
        <v>-313.47130408653845</v>
      </c>
      <c r="V40" s="2">
        <v>-221500.61000000199</v>
      </c>
      <c r="W40" s="2">
        <v>-66.938836506498035</v>
      </c>
      <c r="X40" s="2">
        <v>79694.280000001294</v>
      </c>
      <c r="Y40" s="2">
        <v>24.127847411444534</v>
      </c>
      <c r="Z40" s="2">
        <v>81067.630000001402</v>
      </c>
      <c r="AA40" s="2">
        <v>24.65560523114398</v>
      </c>
      <c r="AB40" s="20"/>
      <c r="AC40" s="20"/>
      <c r="AD40" s="2"/>
      <c r="AE40" s="2">
        <v>970.4592323775388</v>
      </c>
      <c r="AF40" s="2">
        <v>3249097.51</v>
      </c>
      <c r="AG40" s="2">
        <v>970.4592323775388</v>
      </c>
      <c r="AH40" s="2">
        <v>1608268.3399999999</v>
      </c>
      <c r="AI40" s="2">
        <v>483.25370793269224</v>
      </c>
      <c r="AJ40" s="2">
        <v>1633980.7599999988</v>
      </c>
      <c r="AK40" s="2">
        <v>493.79896041099994</v>
      </c>
      <c r="AL40" s="2">
        <v>1625817.3200000003</v>
      </c>
      <c r="AM40" s="2">
        <v>492.22443838934311</v>
      </c>
      <c r="AN40" s="2">
        <v>1588262.1000000006</v>
      </c>
      <c r="AO40" s="2">
        <v>483.04808394160602</v>
      </c>
      <c r="AP40" s="20"/>
      <c r="AQ40" s="20"/>
      <c r="AR40" s="2"/>
      <c r="AS40" s="2">
        <v>2146.5848954599765</v>
      </c>
      <c r="AT40" s="2">
        <v>-7186766.2300000004</v>
      </c>
      <c r="AU40" s="2">
        <v>2146.5848954599765</v>
      </c>
      <c r="AV40" s="2">
        <v>-8331532.5</v>
      </c>
      <c r="AW40" s="2">
        <v>2503.4652944711538</v>
      </c>
      <c r="AX40" s="2">
        <v>-6939503.0499999998</v>
      </c>
      <c r="AY40" s="2">
        <v>2097.1601843457238</v>
      </c>
      <c r="AZ40" s="2">
        <v>-6487192.0099999998</v>
      </c>
      <c r="BA40" s="2">
        <v>1964.0302785346653</v>
      </c>
      <c r="BB40" s="2">
        <v>-7112371.9699999997</v>
      </c>
      <c r="BC40" s="2">
        <v>2163.130161192214</v>
      </c>
      <c r="BD40" s="20"/>
      <c r="BE40" s="20"/>
      <c r="BF40" s="2"/>
      <c r="BG40" s="2">
        <v>3225.7389755077656</v>
      </c>
      <c r="BH40" s="2">
        <v>10799774.09</v>
      </c>
      <c r="BI40" s="2">
        <v>3225.7389755077656</v>
      </c>
      <c r="BJ40" s="2">
        <v>8824186.5600000005</v>
      </c>
      <c r="BK40" s="2">
        <v>2651.4983653846157</v>
      </c>
      <c r="BL40" s="2">
        <v>8467121.6899999995</v>
      </c>
      <c r="BM40" s="2">
        <v>2558.8158627984285</v>
      </c>
      <c r="BN40" s="2">
        <v>4880215.38</v>
      </c>
      <c r="BO40" s="2">
        <v>1477.5099545867392</v>
      </c>
      <c r="BP40" s="2">
        <v>4640044.9800000004</v>
      </c>
      <c r="BQ40" s="2">
        <v>1411.205894160584</v>
      </c>
      <c r="BR40" s="20"/>
      <c r="BS40" s="20"/>
      <c r="BU40" t="s">
        <v>35</v>
      </c>
      <c r="BV40" s="65">
        <v>44519</v>
      </c>
      <c r="BW40" s="65">
        <v>44187</v>
      </c>
      <c r="BX40" s="65">
        <v>43931</v>
      </c>
      <c r="BY40" s="65">
        <v>43524</v>
      </c>
      <c r="BZ40" s="65">
        <v>42979</v>
      </c>
    </row>
    <row r="41" spans="2:78">
      <c r="B41" t="s">
        <v>15</v>
      </c>
      <c r="C41" s="2">
        <v>242.42786176546724</v>
      </c>
      <c r="D41" s="2">
        <v>7491990.6399999997</v>
      </c>
      <c r="E41" s="2">
        <v>242.42786176546724</v>
      </c>
      <c r="F41" s="2">
        <v>7965746.75</v>
      </c>
      <c r="G41" s="2">
        <v>259.8006180489873</v>
      </c>
      <c r="H41" s="2">
        <v>7390463.0099999998</v>
      </c>
      <c r="I41" s="2">
        <v>243.16332741091699</v>
      </c>
      <c r="J41" s="2">
        <v>7554119.5700000003</v>
      </c>
      <c r="K41" s="2">
        <v>251.70330434492871</v>
      </c>
      <c r="L41" s="2">
        <v>6946487.6499999994</v>
      </c>
      <c r="M41" s="2">
        <v>233.44830118295468</v>
      </c>
      <c r="N41" s="20"/>
      <c r="O41" s="20"/>
      <c r="P41" s="2"/>
      <c r="Q41" s="2">
        <v>81.543141988092174</v>
      </c>
      <c r="R41" s="2">
        <v>2520009.2599999998</v>
      </c>
      <c r="S41" s="2">
        <v>81.543141988092145</v>
      </c>
      <c r="T41" s="2">
        <v>2054634.23</v>
      </c>
      <c r="U41" s="2">
        <v>67.011324810019246</v>
      </c>
      <c r="V41" s="2">
        <v>2254564.2500000098</v>
      </c>
      <c r="W41" s="2">
        <v>74.180378705623326</v>
      </c>
      <c r="X41" s="2">
        <v>2712270.9600000102</v>
      </c>
      <c r="Y41" s="2">
        <v>90.3728828468616</v>
      </c>
      <c r="Z41" s="2">
        <v>1774349.98</v>
      </c>
      <c r="AA41" s="2">
        <v>59.62998991799973</v>
      </c>
      <c r="AB41" s="20"/>
      <c r="AC41" s="20"/>
      <c r="AD41" s="2"/>
      <c r="AE41" s="2">
        <v>425.33981944084911</v>
      </c>
      <c r="AF41" s="2">
        <v>13144701.780000001</v>
      </c>
      <c r="AG41" s="2">
        <v>425.33981944084911</v>
      </c>
      <c r="AH41" s="2">
        <v>12976257.969999999</v>
      </c>
      <c r="AI41" s="2">
        <v>423.21704999836925</v>
      </c>
      <c r="AJ41" s="2">
        <v>12395243.210000001</v>
      </c>
      <c r="AK41" s="2">
        <v>407.83217221070646</v>
      </c>
      <c r="AL41" s="2">
        <v>12688737.890000001</v>
      </c>
      <c r="AM41" s="2">
        <v>422.78881414101028</v>
      </c>
      <c r="AN41" s="2">
        <v>11963014.690000005</v>
      </c>
      <c r="AO41" s="2">
        <v>402.03705773625506</v>
      </c>
      <c r="AP41" s="20"/>
      <c r="AQ41" s="20"/>
      <c r="AR41" s="2"/>
      <c r="AS41" s="2">
        <v>2120.5254381309865</v>
      </c>
      <c r="AT41" s="2">
        <v>-65532718.140000001</v>
      </c>
      <c r="AU41" s="2">
        <v>2120.5254381309865</v>
      </c>
      <c r="AV41" s="2">
        <v>-72396185.599999994</v>
      </c>
      <c r="AW41" s="2">
        <v>2361.1814878836303</v>
      </c>
      <c r="AX41" s="2">
        <v>-61763173.289999999</v>
      </c>
      <c r="AY41" s="2">
        <v>2032.1512614746816</v>
      </c>
      <c r="AZ41" s="2">
        <v>-57110874.170000002</v>
      </c>
      <c r="BA41" s="2">
        <v>1902.9346318139412</v>
      </c>
      <c r="BB41" s="2">
        <v>-58324524.759999998</v>
      </c>
      <c r="BC41" s="2">
        <v>1960.092914370211</v>
      </c>
      <c r="BD41" s="20"/>
      <c r="BE41" s="20"/>
      <c r="BF41" s="2"/>
      <c r="BG41" s="2">
        <v>2243.8545333937354</v>
      </c>
      <c r="BH41" s="2">
        <v>69344080.5</v>
      </c>
      <c r="BI41" s="2">
        <v>2243.8545333937354</v>
      </c>
      <c r="BJ41" s="2">
        <v>67225766.829999998</v>
      </c>
      <c r="BK41" s="2">
        <v>2192.5497155996218</v>
      </c>
      <c r="BL41" s="2">
        <v>64360902.770000003</v>
      </c>
      <c r="BM41" s="2">
        <v>2117.6225699996712</v>
      </c>
      <c r="BN41" s="2">
        <v>59955327.420000002</v>
      </c>
      <c r="BO41" s="2">
        <v>1997.7118292682928</v>
      </c>
      <c r="BP41" s="2">
        <v>57373691.189999998</v>
      </c>
      <c r="BQ41" s="2">
        <v>1928.1385666756285</v>
      </c>
      <c r="BR41" s="20"/>
      <c r="BS41" s="20"/>
      <c r="BU41" t="s">
        <v>50</v>
      </c>
      <c r="BV41" s="65">
        <v>57765</v>
      </c>
      <c r="BW41" s="65">
        <v>56973</v>
      </c>
      <c r="BX41" s="65">
        <v>56067</v>
      </c>
      <c r="BY41" s="65">
        <v>55593</v>
      </c>
      <c r="BZ41" s="65">
        <v>54919</v>
      </c>
    </row>
    <row r="42" spans="2:78">
      <c r="B42" t="s">
        <v>9</v>
      </c>
      <c r="C42" s="2">
        <v>280.48486899762645</v>
      </c>
      <c r="D42" s="2">
        <v>6144862.5099999998</v>
      </c>
      <c r="E42" s="2">
        <v>280.48486899762645</v>
      </c>
      <c r="F42" s="2">
        <v>6177972.1299999999</v>
      </c>
      <c r="G42" s="2">
        <v>285.30396831994091</v>
      </c>
      <c r="H42" s="2">
        <v>6114102.4299999997</v>
      </c>
      <c r="I42" s="2">
        <v>285.9462365541109</v>
      </c>
      <c r="J42" s="2">
        <v>6387563.6699999999</v>
      </c>
      <c r="K42" s="2">
        <v>298.91729467920817</v>
      </c>
      <c r="L42" s="2">
        <v>5698824.1299999999</v>
      </c>
      <c r="M42" s="2">
        <v>269.9840880234982</v>
      </c>
      <c r="N42" s="20"/>
      <c r="O42" s="20"/>
      <c r="P42" s="2"/>
      <c r="Q42" s="2">
        <v>142.16879359138179</v>
      </c>
      <c r="R42" s="2">
        <v>3114633.9299999899</v>
      </c>
      <c r="S42" s="2">
        <v>142.16879359138167</v>
      </c>
      <c r="T42" s="2">
        <v>1390643.74999999</v>
      </c>
      <c r="U42" s="2">
        <v>64.221102336750249</v>
      </c>
      <c r="V42" s="2">
        <v>1942198.84</v>
      </c>
      <c r="W42" s="2">
        <v>90.833357029276968</v>
      </c>
      <c r="X42" s="2">
        <v>2392213.04999999</v>
      </c>
      <c r="Y42" s="2">
        <v>111.94782395058215</v>
      </c>
      <c r="Z42" s="2">
        <v>2174049.2999999998</v>
      </c>
      <c r="AA42" s="2">
        <v>102.99646105741898</v>
      </c>
      <c r="AB42" s="20"/>
      <c r="AC42" s="20"/>
      <c r="AD42" s="2"/>
      <c r="AE42" s="2">
        <v>529.63616213255398</v>
      </c>
      <c r="AF42" s="2">
        <v>11603269.039999992</v>
      </c>
      <c r="AG42" s="2">
        <v>529.63616213255398</v>
      </c>
      <c r="AH42" s="2">
        <v>11607062.960000008</v>
      </c>
      <c r="AI42" s="2">
        <v>536.02396601089902</v>
      </c>
      <c r="AJ42" s="2">
        <v>11482880.750000015</v>
      </c>
      <c r="AK42" s="2">
        <v>537.03492423533885</v>
      </c>
      <c r="AL42" s="2">
        <v>11417315.280000001</v>
      </c>
      <c r="AM42" s="2">
        <v>534.29338200196548</v>
      </c>
      <c r="AN42" s="2">
        <v>10890141.340000004</v>
      </c>
      <c r="AO42" s="2">
        <v>515.92483134356655</v>
      </c>
      <c r="AP42" s="20"/>
      <c r="AQ42" s="20"/>
      <c r="AR42" s="2"/>
      <c r="AS42" s="2">
        <v>2770.6251574767211</v>
      </c>
      <c r="AT42" s="2">
        <v>-60698855.950000003</v>
      </c>
      <c r="AU42" s="2">
        <v>2770.6251574767211</v>
      </c>
      <c r="AV42" s="2">
        <v>-72593455.159999996</v>
      </c>
      <c r="AW42" s="2">
        <v>3352.4270416551212</v>
      </c>
      <c r="AX42" s="2">
        <v>-70986504.349999994</v>
      </c>
      <c r="AY42" s="2">
        <v>3319.9188265831071</v>
      </c>
      <c r="AZ42" s="2">
        <v>-68149862.25</v>
      </c>
      <c r="BA42" s="2">
        <v>3189.1928611540084</v>
      </c>
      <c r="BB42" s="2">
        <v>-71071414.870000005</v>
      </c>
      <c r="BC42" s="2">
        <v>3367.036899279894</v>
      </c>
      <c r="BD42" s="20"/>
      <c r="BE42" s="20"/>
      <c r="BF42" s="2"/>
      <c r="BG42" s="2">
        <v>2686.1762598137666</v>
      </c>
      <c r="BH42" s="2">
        <v>58848749.5</v>
      </c>
      <c r="BI42" s="2">
        <v>2686.1762598137666</v>
      </c>
      <c r="BJ42" s="2">
        <v>57402306.350000001</v>
      </c>
      <c r="BK42" s="2">
        <v>2650.8869654567288</v>
      </c>
      <c r="BL42" s="2">
        <v>56765835.590000004</v>
      </c>
      <c r="BM42" s="2">
        <v>2654.8421845477505</v>
      </c>
      <c r="BN42" s="2">
        <v>55807300.189999998</v>
      </c>
      <c r="BO42" s="2">
        <v>2611.6009261079134</v>
      </c>
      <c r="BP42" s="2">
        <v>54538038.219999999</v>
      </c>
      <c r="BQ42" s="2">
        <v>2583.7615226454423</v>
      </c>
      <c r="BR42" s="20"/>
      <c r="BS42" s="20"/>
      <c r="BU42" t="s">
        <v>3</v>
      </c>
      <c r="BV42" s="65">
        <v>9731</v>
      </c>
      <c r="BW42" s="65">
        <v>9632</v>
      </c>
      <c r="BX42" s="65">
        <v>9558</v>
      </c>
      <c r="BY42" s="65">
        <v>9461</v>
      </c>
      <c r="BZ42" s="65">
        <v>9377</v>
      </c>
    </row>
    <row r="43" spans="2:78">
      <c r="B43" t="s">
        <v>31</v>
      </c>
      <c r="C43" s="2">
        <v>447.40133458143885</v>
      </c>
      <c r="D43" s="2">
        <v>1672833.5899999999</v>
      </c>
      <c r="E43" s="2">
        <v>447.40133458143885</v>
      </c>
      <c r="F43" s="2">
        <v>1697284.15</v>
      </c>
      <c r="G43" s="2">
        <v>451.28533634671629</v>
      </c>
      <c r="H43" s="2">
        <v>1778092.5100000002</v>
      </c>
      <c r="I43" s="2">
        <v>471.26756162205146</v>
      </c>
      <c r="J43" s="2">
        <v>1725514.84</v>
      </c>
      <c r="K43" s="2">
        <v>460.75162616822433</v>
      </c>
      <c r="L43" s="2">
        <v>1705785.55</v>
      </c>
      <c r="M43" s="2">
        <v>455.11887673425827</v>
      </c>
      <c r="N43" s="20"/>
      <c r="O43" s="20"/>
      <c r="P43" s="2"/>
      <c r="Q43" s="2">
        <v>37.532083444771132</v>
      </c>
      <c r="R43" s="2">
        <v>140332.459999999</v>
      </c>
      <c r="S43" s="2">
        <v>37.532083444771061</v>
      </c>
      <c r="T43" s="2">
        <v>149653.54999999801</v>
      </c>
      <c r="U43" s="2">
        <v>39.790893379419835</v>
      </c>
      <c r="V43" s="2">
        <v>66797.749999999403</v>
      </c>
      <c r="W43" s="2">
        <v>17.704147892923245</v>
      </c>
      <c r="X43" s="2">
        <v>79549.690000000905</v>
      </c>
      <c r="Y43" s="2">
        <v>21.241572763685156</v>
      </c>
      <c r="Z43" s="2">
        <v>11220.9299999989</v>
      </c>
      <c r="AA43" s="2">
        <v>2.9938447171822036</v>
      </c>
      <c r="AB43" s="20"/>
      <c r="AC43" s="20"/>
      <c r="AD43" s="2"/>
      <c r="AE43" s="2">
        <v>519.62992243915471</v>
      </c>
      <c r="AF43" s="2">
        <v>1942896.2799999993</v>
      </c>
      <c r="AG43" s="2">
        <v>519.62992243915471</v>
      </c>
      <c r="AH43" s="2">
        <v>1892623.3699999992</v>
      </c>
      <c r="AI43" s="2">
        <v>503.22344323318242</v>
      </c>
      <c r="AJ43" s="2">
        <v>1919322.8599999994</v>
      </c>
      <c r="AK43" s="2">
        <v>508.6994063079776</v>
      </c>
      <c r="AL43" s="2">
        <v>1917123.0500000007</v>
      </c>
      <c r="AM43" s="2">
        <v>511.9153671562085</v>
      </c>
      <c r="AN43" s="2">
        <v>1853168.6300000008</v>
      </c>
      <c r="AO43" s="2">
        <v>494.44200373532573</v>
      </c>
      <c r="AP43" s="20"/>
      <c r="AQ43" s="20"/>
      <c r="AR43" s="2"/>
      <c r="AS43" s="2">
        <v>2301.1701604707141</v>
      </c>
      <c r="AT43" s="2">
        <v>-8604075.2300000004</v>
      </c>
      <c r="AU43" s="2">
        <v>2301.1701604707141</v>
      </c>
      <c r="AV43" s="2">
        <v>-10211746.310000001</v>
      </c>
      <c r="AW43" s="2">
        <v>2715.1678569529381</v>
      </c>
      <c r="AX43" s="2">
        <v>-8654604.4100000001</v>
      </c>
      <c r="AY43" s="2">
        <v>2293.8257116353034</v>
      </c>
      <c r="AZ43" s="2">
        <v>-8045087.5199999996</v>
      </c>
      <c r="BA43" s="2">
        <v>2148.2209666221629</v>
      </c>
      <c r="BB43" s="2">
        <v>-8701255.9499999993</v>
      </c>
      <c r="BC43" s="2">
        <v>2321.5730923159017</v>
      </c>
      <c r="BD43" s="20"/>
      <c r="BE43" s="20"/>
      <c r="BF43" s="2"/>
      <c r="BG43" s="2">
        <v>1187.5339449050548</v>
      </c>
      <c r="BH43" s="2">
        <v>4440189.42</v>
      </c>
      <c r="BI43" s="2">
        <v>1187.5339449050548</v>
      </c>
      <c r="BJ43" s="2">
        <v>4344935.25</v>
      </c>
      <c r="BK43" s="2">
        <v>1155.26063546929</v>
      </c>
      <c r="BL43" s="2">
        <v>4143761.93</v>
      </c>
      <c r="BM43" s="2">
        <v>1098.267142857143</v>
      </c>
      <c r="BN43" s="2">
        <v>4107948.15</v>
      </c>
      <c r="BO43" s="2">
        <v>1096.915393858478</v>
      </c>
      <c r="BP43" s="2">
        <v>3967413.88</v>
      </c>
      <c r="BQ43" s="2">
        <v>1058.5415901814301</v>
      </c>
      <c r="BR43" s="20"/>
      <c r="BS43" s="20"/>
      <c r="BU43" t="s">
        <v>8</v>
      </c>
      <c r="BV43" s="65">
        <v>24280</v>
      </c>
      <c r="BW43" s="65">
        <v>24210</v>
      </c>
      <c r="BX43" s="65">
        <v>24155</v>
      </c>
      <c r="BY43" s="65">
        <v>24172</v>
      </c>
      <c r="BZ43" s="65">
        <v>24117</v>
      </c>
    </row>
    <row r="44" spans="2:78">
      <c r="B44" t="s">
        <v>10</v>
      </c>
      <c r="C44" s="2">
        <v>328.95254006058707</v>
      </c>
      <c r="D44" s="2">
        <v>15745313.33</v>
      </c>
      <c r="E44" s="2">
        <v>328.95254006058707</v>
      </c>
      <c r="F44" s="2">
        <v>15752240.42</v>
      </c>
      <c r="G44" s="2">
        <v>329.09726146453568</v>
      </c>
      <c r="H44" s="2">
        <v>15781564.130000001</v>
      </c>
      <c r="I44" s="2">
        <v>330.67709020429544</v>
      </c>
      <c r="J44" s="2">
        <v>15344613.77</v>
      </c>
      <c r="K44" s="2">
        <v>322.18984945198002</v>
      </c>
      <c r="L44" s="2">
        <v>14927496.74</v>
      </c>
      <c r="M44" s="2">
        <v>314.74680540620324</v>
      </c>
      <c r="N44" s="20"/>
      <c r="O44" s="20"/>
      <c r="P44" s="2"/>
      <c r="Q44" s="2">
        <v>66.2826589365921</v>
      </c>
      <c r="R44" s="2">
        <v>3172619.47000001</v>
      </c>
      <c r="S44" s="2">
        <v>66.282658936592711</v>
      </c>
      <c r="T44" s="2">
        <v>22094950.510000002</v>
      </c>
      <c r="U44" s="2">
        <v>461.60974636999902</v>
      </c>
      <c r="V44" s="2">
        <v>2085822.99000001</v>
      </c>
      <c r="W44" s="2">
        <v>43.705039078051549</v>
      </c>
      <c r="X44" s="2">
        <v>2212257.29</v>
      </c>
      <c r="Y44" s="2">
        <v>46.450621299290304</v>
      </c>
      <c r="Z44" s="2">
        <v>1882079.32</v>
      </c>
      <c r="AA44" s="2">
        <v>39.68371012292576</v>
      </c>
      <c r="AB44" s="20"/>
      <c r="AC44" s="20"/>
      <c r="AD44" s="2"/>
      <c r="AE44" s="2">
        <v>503.52270552595803</v>
      </c>
      <c r="AF44" s="2">
        <v>24101114.299999982</v>
      </c>
      <c r="AG44" s="2">
        <v>503.52270552595803</v>
      </c>
      <c r="AH44" s="2">
        <v>23762115.030000016</v>
      </c>
      <c r="AI44" s="2">
        <v>496.44030147289283</v>
      </c>
      <c r="AJ44" s="2">
        <v>23915302.540000007</v>
      </c>
      <c r="AK44" s="2">
        <v>501.10639161864867</v>
      </c>
      <c r="AL44" s="2">
        <v>23299362.629999995</v>
      </c>
      <c r="AM44" s="2">
        <v>489.21518981228729</v>
      </c>
      <c r="AN44" s="2">
        <v>22715825.579999998</v>
      </c>
      <c r="AO44" s="2">
        <v>478.96399898791822</v>
      </c>
      <c r="AP44" s="20"/>
      <c r="AQ44" s="20"/>
      <c r="AR44" s="2"/>
      <c r="AS44" s="2">
        <v>2099.9442147707096</v>
      </c>
      <c r="AT44" s="2">
        <v>-100513829.84</v>
      </c>
      <c r="AU44" s="2">
        <v>2099.9442147707096</v>
      </c>
      <c r="AV44" s="2">
        <v>-119004807.48999999</v>
      </c>
      <c r="AW44" s="2">
        <v>2486.2594273477489</v>
      </c>
      <c r="AX44" s="2">
        <v>-104953575.73</v>
      </c>
      <c r="AY44" s="2">
        <v>2199.1320215819801</v>
      </c>
      <c r="AZ44" s="2">
        <v>-97487381.75</v>
      </c>
      <c r="BA44" s="2">
        <v>2046.9361640700458</v>
      </c>
      <c r="BB44" s="2">
        <v>-103515299.91</v>
      </c>
      <c r="BC44" s="2">
        <v>2182.6238199759628</v>
      </c>
      <c r="BD44" s="20"/>
      <c r="BE44" s="20"/>
      <c r="BF44" s="2"/>
      <c r="BG44" s="2">
        <v>2304.7970744803092</v>
      </c>
      <c r="BH44" s="2">
        <v>110319111.97</v>
      </c>
      <c r="BI44" s="2">
        <v>2304.7970744803092</v>
      </c>
      <c r="BJ44" s="2">
        <v>108645066.68000001</v>
      </c>
      <c r="BK44" s="2">
        <v>2269.8227656951844</v>
      </c>
      <c r="BL44" s="2">
        <v>95296121.739999995</v>
      </c>
      <c r="BM44" s="2">
        <v>1996.7757305395494</v>
      </c>
      <c r="BN44" s="2">
        <v>92145525.109999999</v>
      </c>
      <c r="BO44" s="2">
        <v>1934.7735503716458</v>
      </c>
      <c r="BP44" s="2">
        <v>87286646.159999996</v>
      </c>
      <c r="BQ44" s="2">
        <v>1840.4420722373332</v>
      </c>
      <c r="BR44" s="20"/>
      <c r="BS44" s="20"/>
      <c r="BU44" t="s">
        <v>72</v>
      </c>
      <c r="BV44" s="65">
        <v>5934</v>
      </c>
      <c r="BW44" s="65">
        <v>5929</v>
      </c>
      <c r="BX44" s="65">
        <v>5977</v>
      </c>
      <c r="BY44" s="65">
        <v>5919</v>
      </c>
      <c r="BZ44" s="65">
        <v>5980</v>
      </c>
    </row>
    <row r="45" spans="2:78">
      <c r="B45" t="s">
        <v>74</v>
      </c>
      <c r="C45" s="2">
        <v>305.88613194034883</v>
      </c>
      <c r="D45" s="2">
        <v>3630562.5</v>
      </c>
      <c r="E45" s="2">
        <v>305.88613194034883</v>
      </c>
      <c r="F45" s="2">
        <v>3588683.99</v>
      </c>
      <c r="G45" s="2">
        <v>307.14515491270117</v>
      </c>
      <c r="H45" s="2">
        <v>3216949.6</v>
      </c>
      <c r="I45" s="2">
        <v>276.58409423093457</v>
      </c>
      <c r="J45" s="2">
        <v>3438453.0700000003</v>
      </c>
      <c r="K45" s="2">
        <v>297.67579170634582</v>
      </c>
      <c r="L45" s="2">
        <v>3096943.9299999997</v>
      </c>
      <c r="M45" s="2">
        <v>272.78639390469476</v>
      </c>
      <c r="N45" s="20"/>
      <c r="O45" s="20"/>
      <c r="P45" s="2"/>
      <c r="Q45" s="2">
        <v>76.973131687589543</v>
      </c>
      <c r="R45" s="2">
        <v>913594.09999999602</v>
      </c>
      <c r="S45" s="2">
        <v>76.973131687589188</v>
      </c>
      <c r="T45" s="2">
        <v>762693.41000000294</v>
      </c>
      <c r="U45" s="2">
        <v>65.276738274563755</v>
      </c>
      <c r="V45" s="2">
        <v>1124484.06</v>
      </c>
      <c r="W45" s="2">
        <v>96.679912303327313</v>
      </c>
      <c r="X45" s="2">
        <v>784176.03999999899</v>
      </c>
      <c r="Y45" s="2">
        <v>67.888151675179557</v>
      </c>
      <c r="Z45" s="2">
        <v>951130.39999999001</v>
      </c>
      <c r="AA45" s="2">
        <v>83.777891306261779</v>
      </c>
      <c r="AB45" s="20"/>
      <c r="AC45" s="20"/>
      <c r="AD45" s="2"/>
      <c r="AE45" s="2">
        <v>521.34983991911702</v>
      </c>
      <c r="AF45" s="2">
        <v>6187901.25</v>
      </c>
      <c r="AG45" s="2">
        <v>521.34983991911702</v>
      </c>
      <c r="AH45" s="2">
        <v>5814883.4499999955</v>
      </c>
      <c r="AI45" s="2">
        <v>497.6791723724748</v>
      </c>
      <c r="AJ45" s="2">
        <v>5517717.4199999981</v>
      </c>
      <c r="AK45" s="2">
        <v>474.39750838277001</v>
      </c>
      <c r="AL45" s="2">
        <v>5473273.0599999987</v>
      </c>
      <c r="AM45" s="2">
        <v>473.83543069864072</v>
      </c>
      <c r="AN45" s="2">
        <v>5334264.4900000021</v>
      </c>
      <c r="AO45" s="2">
        <v>469.85505945565069</v>
      </c>
      <c r="AP45" s="20"/>
      <c r="AQ45" s="20"/>
      <c r="AR45" s="2"/>
      <c r="AS45" s="2">
        <v>2605.2864883309462</v>
      </c>
      <c r="AT45" s="2">
        <v>-30922145.329999998</v>
      </c>
      <c r="AU45" s="2">
        <v>2605.2864883309462</v>
      </c>
      <c r="AV45" s="2">
        <v>-33885621.219999999</v>
      </c>
      <c r="AW45" s="2">
        <v>2900.1729904142417</v>
      </c>
      <c r="AX45" s="2">
        <v>-27218143.879999999</v>
      </c>
      <c r="AY45" s="2">
        <v>2340.137896999398</v>
      </c>
      <c r="AZ45" s="2">
        <v>-24578974.129999999</v>
      </c>
      <c r="BA45" s="2">
        <v>2127.86547744784</v>
      </c>
      <c r="BB45" s="2">
        <v>-23381552.780000001</v>
      </c>
      <c r="BC45" s="2">
        <v>2059.5043407028979</v>
      </c>
      <c r="BD45" s="20"/>
      <c r="BE45" s="20"/>
      <c r="BF45" s="2"/>
      <c r="BG45" s="2">
        <v>2644.8323194877412</v>
      </c>
      <c r="BH45" s="2">
        <v>31391514.800000001</v>
      </c>
      <c r="BI45" s="2">
        <v>2644.8323194877412</v>
      </c>
      <c r="BJ45" s="2">
        <v>29864836.75</v>
      </c>
      <c r="BK45" s="2">
        <v>2556.0455965422802</v>
      </c>
      <c r="BL45" s="2">
        <v>29155001.370000001</v>
      </c>
      <c r="BM45" s="2">
        <v>2506.6633453701315</v>
      </c>
      <c r="BN45" s="2">
        <v>28106819.489999998</v>
      </c>
      <c r="BO45" s="2">
        <v>2433.2801913254261</v>
      </c>
      <c r="BP45" s="2">
        <v>27332685.120000001</v>
      </c>
      <c r="BQ45" s="2">
        <v>2407.5297383951379</v>
      </c>
      <c r="BR45" s="20"/>
      <c r="BS45" s="20"/>
      <c r="BU45" t="s">
        <v>26</v>
      </c>
      <c r="BV45" s="65">
        <v>75109</v>
      </c>
      <c r="BW45" s="65">
        <v>74001</v>
      </c>
      <c r="BX45" s="65">
        <v>73133</v>
      </c>
      <c r="BY45" s="65">
        <v>72108</v>
      </c>
      <c r="BZ45" s="65">
        <v>70491</v>
      </c>
    </row>
    <row r="46" spans="2:78">
      <c r="B46" t="s">
        <v>14</v>
      </c>
      <c r="C46" s="2">
        <v>310.20494942404781</v>
      </c>
      <c r="D46" s="2">
        <v>7053440.1400039997</v>
      </c>
      <c r="E46" s="2">
        <v>310.20494942404781</v>
      </c>
      <c r="F46" s="2">
        <v>6721946.5800000001</v>
      </c>
      <c r="G46" s="2">
        <v>297.90580482184009</v>
      </c>
      <c r="H46" s="2">
        <v>6415808.7400000002</v>
      </c>
      <c r="I46" s="2">
        <v>284.79264648437498</v>
      </c>
      <c r="J46" s="2">
        <v>6158030.8000000007</v>
      </c>
      <c r="K46" s="2">
        <v>274.39759379734431</v>
      </c>
      <c r="L46" s="2">
        <v>6094663.8499999996</v>
      </c>
      <c r="M46" s="2">
        <v>274.59625366073436</v>
      </c>
      <c r="N46" s="20"/>
      <c r="O46" s="20"/>
      <c r="P46" s="2"/>
      <c r="Q46" s="2">
        <v>278.91100170621849</v>
      </c>
      <c r="R46" s="2">
        <v>6341878.3567959899</v>
      </c>
      <c r="S46" s="2">
        <v>278.9110017062182</v>
      </c>
      <c r="T46" s="2">
        <v>-1554758.6799999799</v>
      </c>
      <c r="U46" s="2">
        <v>-68.904391065413037</v>
      </c>
      <c r="V46" s="2">
        <v>-361680.64000000298</v>
      </c>
      <c r="W46" s="2">
        <v>-16.054715909091041</v>
      </c>
      <c r="X46" s="2">
        <v>2169779.3800000101</v>
      </c>
      <c r="Y46" s="2">
        <v>96.683868639159172</v>
      </c>
      <c r="Z46" s="2">
        <v>2103119.7400000002</v>
      </c>
      <c r="AA46" s="2">
        <v>94.756464969587753</v>
      </c>
      <c r="AB46" s="20"/>
      <c r="AC46" s="20"/>
      <c r="AD46" s="2"/>
      <c r="AE46" s="2">
        <v>745.13268317354186</v>
      </c>
      <c r="AF46" s="2">
        <v>16942826.949999996</v>
      </c>
      <c r="AG46" s="2">
        <v>745.13268317354186</v>
      </c>
      <c r="AH46" s="2">
        <v>11108525.980000004</v>
      </c>
      <c r="AI46" s="2">
        <v>492.31191189505427</v>
      </c>
      <c r="AJ46" s="2">
        <v>10896636.010000005</v>
      </c>
      <c r="AK46" s="2">
        <v>483.69300470525593</v>
      </c>
      <c r="AL46" s="2">
        <v>10676661</v>
      </c>
      <c r="AM46" s="2">
        <v>475.74463060333306</v>
      </c>
      <c r="AN46" s="2">
        <v>10116159.030000001</v>
      </c>
      <c r="AO46" s="2">
        <v>455.7854935796351</v>
      </c>
      <c r="AP46" s="20"/>
      <c r="AQ46" s="20"/>
      <c r="AR46" s="2"/>
      <c r="AS46" s="2">
        <v>2752.4760097633916</v>
      </c>
      <c r="AT46" s="2">
        <v>-62585799.509999998</v>
      </c>
      <c r="AU46" s="2">
        <v>2752.4760097633916</v>
      </c>
      <c r="AV46" s="2">
        <v>-70880295.939999998</v>
      </c>
      <c r="AW46" s="2">
        <v>3141.3001214323699</v>
      </c>
      <c r="AX46" s="2">
        <v>-59595572.829999998</v>
      </c>
      <c r="AY46" s="2">
        <v>2645.4000723544032</v>
      </c>
      <c r="AZ46" s="2">
        <v>-55654491.969999999</v>
      </c>
      <c r="BA46" s="2">
        <v>2479.9256737367436</v>
      </c>
      <c r="BB46" s="2">
        <v>-59744885.840000004</v>
      </c>
      <c r="BC46" s="2">
        <v>2691.8173390403244</v>
      </c>
      <c r="BD46" s="20"/>
      <c r="BE46" s="20"/>
      <c r="BF46" s="2"/>
      <c r="BG46" s="2">
        <v>4914.1927341894625</v>
      </c>
      <c r="BH46" s="2">
        <v>111738914.39</v>
      </c>
      <c r="BI46" s="2">
        <v>4914.1927341894625</v>
      </c>
      <c r="BJ46" s="2">
        <v>107848167.73</v>
      </c>
      <c r="BK46" s="2">
        <v>4779.6564319269637</v>
      </c>
      <c r="BL46" s="2">
        <v>105461163.19</v>
      </c>
      <c r="BM46" s="2">
        <v>4681.3371444424711</v>
      </c>
      <c r="BN46" s="2">
        <v>97733242.530000001</v>
      </c>
      <c r="BO46" s="2">
        <v>4354.9256986899563</v>
      </c>
      <c r="BP46" s="2">
        <v>75106536.439999998</v>
      </c>
      <c r="BQ46" s="2">
        <v>3383.9394656454156</v>
      </c>
      <c r="BR46" s="20"/>
      <c r="BS46" s="20"/>
      <c r="BU46" t="s">
        <v>67</v>
      </c>
      <c r="BV46" s="65">
        <v>12775</v>
      </c>
      <c r="BW46" s="65">
        <v>12697</v>
      </c>
      <c r="BX46" s="65">
        <v>12652</v>
      </c>
      <c r="BY46" s="65">
        <v>12583</v>
      </c>
      <c r="BZ46" s="65">
        <v>12365</v>
      </c>
    </row>
    <row r="47" spans="2:78">
      <c r="B47" t="s">
        <v>75</v>
      </c>
      <c r="C47" s="2">
        <v>425.78270349907922</v>
      </c>
      <c r="D47" s="2">
        <v>1156000.04</v>
      </c>
      <c r="E47" s="2">
        <v>425.78270349907922</v>
      </c>
      <c r="F47" s="2">
        <v>1088277.08</v>
      </c>
      <c r="G47" s="2">
        <v>409.28058668672435</v>
      </c>
      <c r="H47" s="2">
        <v>1101747.3900000001</v>
      </c>
      <c r="I47" s="2">
        <v>408.05458888888893</v>
      </c>
      <c r="J47" s="2">
        <v>1121715.55</v>
      </c>
      <c r="K47" s="2">
        <v>415.91232851316278</v>
      </c>
      <c r="L47" s="2">
        <v>1092596.81</v>
      </c>
      <c r="M47" s="2">
        <v>405.11561364479053</v>
      </c>
      <c r="N47" s="20"/>
      <c r="O47" s="20"/>
      <c r="P47" s="2"/>
      <c r="Q47" s="2">
        <v>74.768099447514004</v>
      </c>
      <c r="R47" s="2">
        <v>202995.39</v>
      </c>
      <c r="S47" s="2">
        <v>74.768099447513819</v>
      </c>
      <c r="T47" s="2">
        <v>74402.040000000299</v>
      </c>
      <c r="U47" s="2">
        <v>27.981210981572133</v>
      </c>
      <c r="V47" s="2">
        <v>186535.220000003</v>
      </c>
      <c r="W47" s="2">
        <v>69.087118518519631</v>
      </c>
      <c r="X47" s="2">
        <v>116590.100000001</v>
      </c>
      <c r="Y47" s="2">
        <v>43.229551353355951</v>
      </c>
      <c r="Z47" s="2">
        <v>49548.5600000009</v>
      </c>
      <c r="AA47" s="2">
        <v>18.371731553578382</v>
      </c>
      <c r="AB47" s="20"/>
      <c r="AC47" s="20"/>
      <c r="AD47" s="2"/>
      <c r="AE47" s="2">
        <v>466.59862246777192</v>
      </c>
      <c r="AF47" s="2">
        <v>1266815.2600000007</v>
      </c>
      <c r="AG47" s="2">
        <v>466.59862246777192</v>
      </c>
      <c r="AH47" s="2">
        <v>1105894.9900000002</v>
      </c>
      <c r="AI47" s="2">
        <v>415.90635201203469</v>
      </c>
      <c r="AJ47" s="2">
        <v>1226450.2899999991</v>
      </c>
      <c r="AK47" s="2">
        <v>454.24084814814779</v>
      </c>
      <c r="AL47" s="2">
        <v>1199384.6999999993</v>
      </c>
      <c r="AM47" s="2">
        <v>444.7106785317016</v>
      </c>
      <c r="AN47" s="2">
        <v>1155060.290000001</v>
      </c>
      <c r="AO47" s="2">
        <v>428.27596959584758</v>
      </c>
      <c r="AP47" s="20"/>
      <c r="AQ47" s="20"/>
      <c r="AR47" s="2"/>
      <c r="AS47" s="2">
        <v>2819.6546740331491</v>
      </c>
      <c r="AT47" s="2">
        <v>-7655362.4400000004</v>
      </c>
      <c r="AU47" s="2">
        <v>2819.6546740331491</v>
      </c>
      <c r="AV47" s="2">
        <v>-9141051.3100000005</v>
      </c>
      <c r="AW47" s="2">
        <v>3437.7778525761564</v>
      </c>
      <c r="AX47" s="2">
        <v>-9042549.3900000006</v>
      </c>
      <c r="AY47" s="2">
        <v>3349.0923666666667</v>
      </c>
      <c r="AZ47" s="2">
        <v>-8702930.7100000009</v>
      </c>
      <c r="BA47" s="2">
        <v>3226.8931071560996</v>
      </c>
      <c r="BB47" s="2">
        <v>-9639619.6699999999</v>
      </c>
      <c r="BC47" s="2">
        <v>3574.2008416759363</v>
      </c>
      <c r="BD47" s="20"/>
      <c r="BE47" s="20"/>
      <c r="BF47" s="2"/>
      <c r="BG47" s="2">
        <v>769.34084346224677</v>
      </c>
      <c r="BH47" s="2">
        <v>2088760.39</v>
      </c>
      <c r="BI47" s="2">
        <v>769.34084346224677</v>
      </c>
      <c r="BJ47" s="2">
        <v>1799851.66</v>
      </c>
      <c r="BK47" s="2">
        <v>676.89043249341853</v>
      </c>
      <c r="BL47" s="2">
        <v>1733854.08</v>
      </c>
      <c r="BM47" s="2">
        <v>642.16817777777783</v>
      </c>
      <c r="BN47" s="2">
        <v>1641587.17</v>
      </c>
      <c r="BO47" s="2">
        <v>608.67154987022616</v>
      </c>
      <c r="BP47" s="2">
        <v>1486527.48</v>
      </c>
      <c r="BQ47" s="2">
        <v>551.17815350389321</v>
      </c>
      <c r="BR47" s="20"/>
      <c r="BS47" s="20"/>
      <c r="BU47" t="s">
        <v>27</v>
      </c>
      <c r="BV47" s="65">
        <v>60031</v>
      </c>
      <c r="BW47" s="65">
        <v>59486</v>
      </c>
      <c r="BX47" s="65">
        <v>59183</v>
      </c>
      <c r="BY47" s="65">
        <v>58745</v>
      </c>
      <c r="BZ47" s="65">
        <v>57584</v>
      </c>
    </row>
    <row r="48" spans="2:78">
      <c r="B48" t="s">
        <v>62</v>
      </c>
      <c r="C48" s="2">
        <v>411.31794140934284</v>
      </c>
      <c r="D48" s="2">
        <v>519494.56</v>
      </c>
      <c r="E48" s="2">
        <v>411.31794140934284</v>
      </c>
      <c r="F48" s="2">
        <v>503142.62</v>
      </c>
      <c r="G48" s="2">
        <v>395.2416496465043</v>
      </c>
      <c r="H48" s="2">
        <v>508296.92000000004</v>
      </c>
      <c r="I48" s="2">
        <v>408.59881028938912</v>
      </c>
      <c r="J48" s="2">
        <v>452766.57999999996</v>
      </c>
      <c r="K48" s="2">
        <v>358.76908082408869</v>
      </c>
      <c r="L48" s="2">
        <v>503795.68</v>
      </c>
      <c r="M48" s="2">
        <v>401.75094098883574</v>
      </c>
      <c r="N48" s="20"/>
      <c r="O48" s="20"/>
      <c r="P48" s="2"/>
      <c r="Q48" s="2">
        <v>24.774267616785359</v>
      </c>
      <c r="R48" s="2">
        <v>31289.8999999999</v>
      </c>
      <c r="S48" s="2">
        <v>24.774267616785352</v>
      </c>
      <c r="T48" s="2">
        <v>29664.120000000101</v>
      </c>
      <c r="U48" s="2">
        <v>23.302529457973371</v>
      </c>
      <c r="V48" s="2">
        <v>24869.770000000201</v>
      </c>
      <c r="W48" s="2">
        <v>19.99177652733135</v>
      </c>
      <c r="X48" s="2">
        <v>69442.640000000101</v>
      </c>
      <c r="Y48" s="2">
        <v>55.025863708399449</v>
      </c>
      <c r="Z48" s="2">
        <v>-1224.87999999985</v>
      </c>
      <c r="AA48" s="2">
        <v>-0.97677830940976873</v>
      </c>
      <c r="AB48" s="20"/>
      <c r="AC48" s="20"/>
      <c r="AD48" s="2"/>
      <c r="AE48" s="2">
        <v>437.03559778305618</v>
      </c>
      <c r="AF48" s="2">
        <v>551975.96</v>
      </c>
      <c r="AG48" s="2">
        <v>437.03559778305618</v>
      </c>
      <c r="AH48" s="2">
        <v>534835.64000000013</v>
      </c>
      <c r="AI48" s="2">
        <v>420.13797329143767</v>
      </c>
      <c r="AJ48" s="2">
        <v>531386.44999999995</v>
      </c>
      <c r="AK48" s="2">
        <v>427.15952572347265</v>
      </c>
      <c r="AL48" s="2">
        <v>519394.49</v>
      </c>
      <c r="AM48" s="2">
        <v>411.56457210776546</v>
      </c>
      <c r="AN48" s="2">
        <v>509415.06999999983</v>
      </c>
      <c r="AO48" s="2">
        <v>406.2321132376394</v>
      </c>
      <c r="AP48" s="20"/>
      <c r="AQ48" s="20"/>
      <c r="AR48" s="2"/>
      <c r="AS48" s="2">
        <v>2188.1704592240699</v>
      </c>
      <c r="AT48" s="2">
        <v>-2763659.29</v>
      </c>
      <c r="AU48" s="2">
        <v>2188.1704592240699</v>
      </c>
      <c r="AV48" s="2">
        <v>-3140496.36</v>
      </c>
      <c r="AW48" s="2">
        <v>2467.0042105263155</v>
      </c>
      <c r="AX48" s="2">
        <v>-1913988.57</v>
      </c>
      <c r="AY48" s="2">
        <v>1538.5760209003215</v>
      </c>
      <c r="AZ48" s="2">
        <v>-1431875.33</v>
      </c>
      <c r="BA48" s="2">
        <v>1134.6080269413631</v>
      </c>
      <c r="BB48" s="2">
        <v>-2509801</v>
      </c>
      <c r="BC48" s="2">
        <v>2001.4362041467305</v>
      </c>
      <c r="BD48" s="20"/>
      <c r="BE48" s="20"/>
      <c r="BF48" s="2"/>
      <c r="BG48" s="2">
        <v>769.13696753760883</v>
      </c>
      <c r="BH48" s="2">
        <v>971419.99</v>
      </c>
      <c r="BI48" s="2">
        <v>769.13696753760883</v>
      </c>
      <c r="BJ48" s="2">
        <v>881691.58</v>
      </c>
      <c r="BK48" s="2">
        <v>692.6092537313433</v>
      </c>
      <c r="BL48" s="2">
        <v>834085.01</v>
      </c>
      <c r="BM48" s="2">
        <v>670.48634244372988</v>
      </c>
      <c r="BN48" s="2">
        <v>733791.74</v>
      </c>
      <c r="BO48" s="2">
        <v>581.45145800316959</v>
      </c>
      <c r="BP48" s="2">
        <v>744831.39</v>
      </c>
      <c r="BQ48" s="2">
        <v>593.96442583732062</v>
      </c>
      <c r="BR48" s="20"/>
      <c r="BS48" s="20"/>
      <c r="BU48" t="s">
        <v>73</v>
      </c>
      <c r="BV48" s="65">
        <v>11549</v>
      </c>
      <c r="BW48" s="65">
        <v>11442</v>
      </c>
      <c r="BX48" s="65">
        <v>11320</v>
      </c>
      <c r="BY48" s="65">
        <v>11247</v>
      </c>
      <c r="BZ48" s="65">
        <v>11109</v>
      </c>
    </row>
    <row r="49" spans="2:78">
      <c r="B49" t="s">
        <v>61</v>
      </c>
      <c r="C49" s="2">
        <v>230.10770444763273</v>
      </c>
      <c r="D49" s="2">
        <v>1283080.56</v>
      </c>
      <c r="E49" s="2">
        <v>230.10770444763273</v>
      </c>
      <c r="F49" s="2">
        <v>1152776.33</v>
      </c>
      <c r="G49" s="2">
        <v>210.59121848739497</v>
      </c>
      <c r="H49" s="2">
        <v>1115530.03</v>
      </c>
      <c r="I49" s="2">
        <v>201.03262389619752</v>
      </c>
      <c r="J49" s="2">
        <v>1170143.8899999999</v>
      </c>
      <c r="K49" s="2">
        <v>210.95076437714079</v>
      </c>
      <c r="L49" s="2">
        <v>1168674.55</v>
      </c>
      <c r="M49" s="2">
        <v>211.18080050596313</v>
      </c>
      <c r="N49" s="20"/>
      <c r="O49" s="20"/>
      <c r="P49" s="2"/>
      <c r="Q49" s="2">
        <v>18.770008967001321</v>
      </c>
      <c r="R49" s="2">
        <v>104661.569999998</v>
      </c>
      <c r="S49" s="2">
        <v>18.770008967001075</v>
      </c>
      <c r="T49" s="2">
        <v>268805.97999999899</v>
      </c>
      <c r="U49" s="2">
        <v>49.105951772012972</v>
      </c>
      <c r="V49" s="2">
        <v>241116.25000000099</v>
      </c>
      <c r="W49" s="2">
        <v>43.452198594341503</v>
      </c>
      <c r="X49" s="2">
        <v>78563.750000002401</v>
      </c>
      <c r="Y49" s="2">
        <v>14.163286461150603</v>
      </c>
      <c r="Z49" s="2">
        <v>313010.84000000102</v>
      </c>
      <c r="AA49" s="2">
        <v>56.561409468738887</v>
      </c>
      <c r="AB49" s="20"/>
      <c r="AC49" s="20"/>
      <c r="AD49" s="2"/>
      <c r="AE49" s="2">
        <v>309.7146592539454</v>
      </c>
      <c r="AF49" s="2">
        <v>1726968.9399999995</v>
      </c>
      <c r="AG49" s="2">
        <v>309.7146592539454</v>
      </c>
      <c r="AH49" s="2">
        <v>1729853.0299999993</v>
      </c>
      <c r="AI49" s="2">
        <v>316.01261052246974</v>
      </c>
      <c r="AJ49" s="2">
        <v>1697616.9700000007</v>
      </c>
      <c r="AK49" s="2">
        <v>305.93205442422072</v>
      </c>
      <c r="AL49" s="2">
        <v>1465507.2300000004</v>
      </c>
      <c r="AM49" s="2">
        <v>264.19816657652791</v>
      </c>
      <c r="AN49" s="2">
        <v>1582320.4399999995</v>
      </c>
      <c r="AO49" s="2">
        <v>285.92707625587269</v>
      </c>
      <c r="AP49" s="20"/>
      <c r="AQ49" s="20"/>
      <c r="AR49" s="2"/>
      <c r="AS49" s="2">
        <v>1967.4984415351507</v>
      </c>
      <c r="AT49" s="2">
        <v>-10970771.310000001</v>
      </c>
      <c r="AU49" s="2">
        <v>1967.4984415351507</v>
      </c>
      <c r="AV49" s="2">
        <v>-9643472.5500000007</v>
      </c>
      <c r="AW49" s="2">
        <v>1761.6866185604679</v>
      </c>
      <c r="AX49" s="2">
        <v>-8979980.4800000004</v>
      </c>
      <c r="AY49" s="2">
        <v>1618.3060875833485</v>
      </c>
      <c r="AZ49" s="2">
        <v>-9489206.5600000005</v>
      </c>
      <c r="BA49" s="2">
        <v>1710.6916459347397</v>
      </c>
      <c r="BB49" s="2">
        <v>-9293778.8599999994</v>
      </c>
      <c r="BC49" s="2">
        <v>1679.396252258764</v>
      </c>
      <c r="BD49" s="20"/>
      <c r="BE49" s="20"/>
      <c r="BF49" s="2"/>
      <c r="BG49" s="2">
        <v>1202.6875502152081</v>
      </c>
      <c r="BH49" s="2">
        <v>6706185.7800000003</v>
      </c>
      <c r="BI49" s="2">
        <v>1202.6875502152081</v>
      </c>
      <c r="BJ49" s="2">
        <v>6786920.3899999997</v>
      </c>
      <c r="BK49" s="2">
        <v>1239.8466185604675</v>
      </c>
      <c r="BL49" s="2">
        <v>6877482.5300000003</v>
      </c>
      <c r="BM49" s="2">
        <v>1239.4093584429627</v>
      </c>
      <c r="BN49" s="2">
        <v>6939028.7000000002</v>
      </c>
      <c r="BO49" s="2">
        <v>1250.9516315125293</v>
      </c>
      <c r="BP49" s="2">
        <v>7043642.7000000002</v>
      </c>
      <c r="BQ49" s="2">
        <v>1272.7941272135888</v>
      </c>
      <c r="BR49" s="20"/>
      <c r="BS49" s="20"/>
      <c r="BU49" t="s">
        <v>6</v>
      </c>
      <c r="BV49" s="65">
        <v>33865</v>
      </c>
      <c r="BW49" s="65">
        <v>33751</v>
      </c>
      <c r="BX49" s="65">
        <v>33647</v>
      </c>
      <c r="BY49" s="65">
        <v>33613</v>
      </c>
      <c r="BZ49" s="65">
        <v>33579</v>
      </c>
    </row>
    <row r="50" spans="2:78">
      <c r="B50" t="s">
        <v>79</v>
      </c>
      <c r="C50" s="2">
        <v>410.56192002077819</v>
      </c>
      <c r="D50" s="2">
        <v>591198490.22000003</v>
      </c>
      <c r="E50" s="2">
        <v>410.56192002077819</v>
      </c>
      <c r="F50" s="2">
        <v>583167824.93260002</v>
      </c>
      <c r="G50" s="2">
        <v>412.68074349797365</v>
      </c>
      <c r="H50" s="2">
        <v>577728423.85000002</v>
      </c>
      <c r="I50" s="2">
        <v>413.9716058613833</v>
      </c>
      <c r="J50" s="2">
        <v>574339227.10000002</v>
      </c>
      <c r="K50" s="2">
        <v>414.7359692987809</v>
      </c>
      <c r="L50" s="2">
        <v>572886189.53999996</v>
      </c>
      <c r="M50" s="2">
        <v>417.77568612322671</v>
      </c>
      <c r="N50" s="20"/>
      <c r="O50" s="20"/>
      <c r="P50" s="2"/>
      <c r="Q50" s="2">
        <v>286.78453494299231</v>
      </c>
      <c r="R50" s="2">
        <v>412962273.92000097</v>
      </c>
      <c r="S50" s="2">
        <v>286.78453494299271</v>
      </c>
      <c r="T50" s="2">
        <v>418340181.94739997</v>
      </c>
      <c r="U50" s="2">
        <v>296.03988755909791</v>
      </c>
      <c r="V50" s="2">
        <v>421136405.95999998</v>
      </c>
      <c r="W50" s="2">
        <v>301.76551311108324</v>
      </c>
      <c r="X50" s="2">
        <v>284921119.00999999</v>
      </c>
      <c r="Y50" s="2">
        <v>205.74432476598227</v>
      </c>
      <c r="Z50" s="2">
        <v>267059960.85000101</v>
      </c>
      <c r="AA50" s="2">
        <v>194.75274568887323</v>
      </c>
      <c r="AB50" s="20"/>
      <c r="AC50" s="20"/>
      <c r="AD50" s="2"/>
      <c r="AE50" s="2">
        <v>1171.1137540747266</v>
      </c>
      <c r="AF50" s="2">
        <v>1686373356.9100003</v>
      </c>
      <c r="AG50" s="2">
        <v>1171.1137540747266</v>
      </c>
      <c r="AH50" s="2">
        <v>1594243501.02</v>
      </c>
      <c r="AI50" s="2">
        <v>1128.1719690104385</v>
      </c>
      <c r="AJ50" s="2">
        <v>1616808591.98</v>
      </c>
      <c r="AK50" s="2">
        <v>1158.525046651022</v>
      </c>
      <c r="AL50" s="2">
        <v>1440004570.0499997</v>
      </c>
      <c r="AM50" s="2">
        <v>1039.8413741821203</v>
      </c>
      <c r="AN50" s="2">
        <v>1398086276.6500001</v>
      </c>
      <c r="AO50" s="2">
        <v>1019.5505916383051</v>
      </c>
      <c r="AP50" s="20"/>
      <c r="AQ50" s="20"/>
      <c r="AR50" s="2"/>
      <c r="AS50" s="2">
        <v>2414.0151110575607</v>
      </c>
      <c r="AT50" s="2">
        <v>-3476118995.5300002</v>
      </c>
      <c r="AU50" s="2">
        <v>2414.0151110575607</v>
      </c>
      <c r="AV50" s="2">
        <v>-3942811473.6900001</v>
      </c>
      <c r="AW50" s="2">
        <v>2790.144279003709</v>
      </c>
      <c r="AX50" s="2">
        <v>-3233529507.9000001</v>
      </c>
      <c r="AY50" s="2">
        <v>2316.9872689751537</v>
      </c>
      <c r="AZ50" s="2">
        <v>-2980368376.02</v>
      </c>
      <c r="BA50" s="2">
        <v>2152.1531335014888</v>
      </c>
      <c r="BB50" s="2">
        <v>-2961334335.4400001</v>
      </c>
      <c r="BC50" s="2">
        <v>2159.5449609670404</v>
      </c>
      <c r="BD50" s="20"/>
      <c r="BE50" s="20"/>
      <c r="BF50" s="2"/>
      <c r="BG50" s="2">
        <v>6366.9430800139453</v>
      </c>
      <c r="BH50" s="2">
        <v>9168232494.7000008</v>
      </c>
      <c r="BI50" s="2">
        <v>6366.9430800139453</v>
      </c>
      <c r="BJ50" s="2">
        <v>8752149944.5799999</v>
      </c>
      <c r="BK50" s="2">
        <v>6193.4894071915996</v>
      </c>
      <c r="BL50" s="2">
        <v>8361248038.4400101</v>
      </c>
      <c r="BM50" s="2">
        <v>5991.2566780287771</v>
      </c>
      <c r="BN50" s="2">
        <v>8099702893.1099997</v>
      </c>
      <c r="BO50" s="2">
        <v>5848.8746230478664</v>
      </c>
      <c r="BP50" s="2">
        <v>7889806733.6199999</v>
      </c>
      <c r="BQ50" s="2">
        <v>5753.6199714718468</v>
      </c>
      <c r="BR50" s="20"/>
      <c r="BS50" s="20"/>
      <c r="BU50" t="s">
        <v>64</v>
      </c>
      <c r="BV50" s="65">
        <v>4364</v>
      </c>
      <c r="BW50" s="65">
        <v>4345</v>
      </c>
      <c r="BX50" s="65">
        <v>4325</v>
      </c>
      <c r="BY50" s="65">
        <v>4312</v>
      </c>
      <c r="BZ50" s="65">
        <v>4300</v>
      </c>
    </row>
    <row r="51" spans="2:78">
      <c r="B51" t="s">
        <v>78</v>
      </c>
      <c r="C51" s="2">
        <v>240.64413095962524</v>
      </c>
      <c r="D51" s="2">
        <v>85023181.129999995</v>
      </c>
      <c r="E51" s="2">
        <v>240.64413095962524</v>
      </c>
      <c r="F51" s="2">
        <v>83812356.659999996</v>
      </c>
      <c r="G51" s="2">
        <v>241.98955573456678</v>
      </c>
      <c r="H51" s="2">
        <v>86536612.849999994</v>
      </c>
      <c r="I51" s="2">
        <v>254.69099143246478</v>
      </c>
      <c r="J51" s="2">
        <v>87312263.729999989</v>
      </c>
      <c r="K51" s="2">
        <v>260.38489720267205</v>
      </c>
      <c r="L51" s="2">
        <v>82668401.370000005</v>
      </c>
      <c r="M51" s="2">
        <v>249.16857217347797</v>
      </c>
      <c r="N51" s="20"/>
      <c r="O51" s="20"/>
      <c r="P51" s="2"/>
      <c r="Q51" s="2">
        <v>114.91655480237175</v>
      </c>
      <c r="R51" s="2">
        <v>40601742.560000002</v>
      </c>
      <c r="S51" s="2">
        <v>114.91655480237183</v>
      </c>
      <c r="T51" s="2">
        <v>34589258.409999803</v>
      </c>
      <c r="U51" s="2">
        <v>99.868797506546329</v>
      </c>
      <c r="V51" s="2">
        <v>37700670.93</v>
      </c>
      <c r="W51" s="2">
        <v>110.95906045542439</v>
      </c>
      <c r="X51" s="2">
        <v>37158791.359999903</v>
      </c>
      <c r="Y51" s="2">
        <v>110.81591124895593</v>
      </c>
      <c r="Z51" s="2">
        <v>36459624.770000003</v>
      </c>
      <c r="AA51" s="2">
        <v>109.89195987063601</v>
      </c>
      <c r="AB51" s="20"/>
      <c r="AC51" s="20"/>
      <c r="AD51" s="2"/>
      <c r="AE51" s="2">
        <v>547.25921956327909</v>
      </c>
      <c r="AF51" s="2">
        <v>193354891.15999997</v>
      </c>
      <c r="AG51" s="2">
        <v>547.25921956327909</v>
      </c>
      <c r="AH51" s="2">
        <v>183816506</v>
      </c>
      <c r="AI51" s="2">
        <v>530.72931482010813</v>
      </c>
      <c r="AJ51" s="2">
        <v>187866380.09000003</v>
      </c>
      <c r="AK51" s="2">
        <v>552.92058501166969</v>
      </c>
      <c r="AL51" s="2">
        <v>178315027.68000007</v>
      </c>
      <c r="AM51" s="2">
        <v>531.77569986878223</v>
      </c>
      <c r="AN51" s="2">
        <v>169220014.44999993</v>
      </c>
      <c r="AO51" s="2">
        <v>510.04142677159638</v>
      </c>
      <c r="AP51" s="20"/>
      <c r="AQ51" s="20"/>
      <c r="AR51" s="2"/>
      <c r="AS51" s="2">
        <v>2429.4911346532131</v>
      </c>
      <c r="AT51" s="2">
        <v>-858375660.24000001</v>
      </c>
      <c r="AU51" s="2">
        <v>2429.4911346532131</v>
      </c>
      <c r="AV51" s="2">
        <v>-983892730.74000001</v>
      </c>
      <c r="AW51" s="2">
        <v>2840.7716271253976</v>
      </c>
      <c r="AX51" s="2">
        <v>-892224310.89999998</v>
      </c>
      <c r="AY51" s="2">
        <v>2625.9578095246502</v>
      </c>
      <c r="AZ51" s="2">
        <v>-852916533.50999999</v>
      </c>
      <c r="BA51" s="2">
        <v>2543.5898052904686</v>
      </c>
      <c r="BB51" s="2">
        <v>-875802390.70000005</v>
      </c>
      <c r="BC51" s="2">
        <v>2639.7320811870627</v>
      </c>
      <c r="BD51" s="20"/>
      <c r="BE51" s="20"/>
      <c r="BF51" s="2"/>
      <c r="BG51" s="2">
        <v>3456.9585506417784</v>
      </c>
      <c r="BH51" s="2">
        <v>1221395310.3199999</v>
      </c>
      <c r="BI51" s="2">
        <v>3456.9585506417784</v>
      </c>
      <c r="BJ51" s="2">
        <v>1166642681.3</v>
      </c>
      <c r="BK51" s="2">
        <v>3368.4215001140474</v>
      </c>
      <c r="BL51" s="2">
        <v>1099328861.71</v>
      </c>
      <c r="BM51" s="2">
        <v>3235.4993854978798</v>
      </c>
      <c r="BN51" s="2">
        <v>1050270847.87</v>
      </c>
      <c r="BO51" s="2">
        <v>3132.1449596504831</v>
      </c>
      <c r="BP51" s="2">
        <v>931586964.52999997</v>
      </c>
      <c r="BQ51" s="2">
        <v>2807.8708425538839</v>
      </c>
      <c r="BR51" s="20"/>
      <c r="BS51" s="20"/>
      <c r="BU51" t="s">
        <v>68</v>
      </c>
      <c r="BV51" s="65">
        <v>5954</v>
      </c>
      <c r="BW51" s="65">
        <v>5899</v>
      </c>
      <c r="BX51" s="65">
        <v>5910</v>
      </c>
      <c r="BY51" s="65">
        <v>5909</v>
      </c>
      <c r="BZ51" s="65">
        <v>5893</v>
      </c>
    </row>
    <row r="52" spans="2:78">
      <c r="B52" t="s">
        <v>34</v>
      </c>
      <c r="C52" s="2">
        <v>334.74141653555301</v>
      </c>
      <c r="D52" s="2">
        <v>6595410.1300000008</v>
      </c>
      <c r="E52" s="2">
        <v>334.74141653555301</v>
      </c>
      <c r="F52" s="2">
        <v>6405319.8399999999</v>
      </c>
      <c r="G52" s="2">
        <v>332.20890202790309</v>
      </c>
      <c r="H52" s="2">
        <v>5818149.1400000006</v>
      </c>
      <c r="I52" s="2">
        <v>312.26648454272225</v>
      </c>
      <c r="J52" s="2">
        <v>5879504.7400000002</v>
      </c>
      <c r="K52" s="2">
        <v>323.70779827121072</v>
      </c>
      <c r="L52" s="2">
        <v>6091743.71</v>
      </c>
      <c r="M52" s="2">
        <v>353.59552530763875</v>
      </c>
      <c r="N52" s="20"/>
      <c r="O52" s="20"/>
      <c r="P52" s="2"/>
      <c r="Q52" s="2">
        <v>131.80452266152329</v>
      </c>
      <c r="R52" s="2">
        <v>2596944.5099999998</v>
      </c>
      <c r="S52" s="2">
        <v>131.80452266152361</v>
      </c>
      <c r="T52" s="2">
        <v>2615335.4500000002</v>
      </c>
      <c r="U52" s="2">
        <v>135.6431435091541</v>
      </c>
      <c r="V52" s="2">
        <v>2640021.37</v>
      </c>
      <c r="W52" s="2">
        <v>141.69286013310435</v>
      </c>
      <c r="X52" s="2">
        <v>2417536.9</v>
      </c>
      <c r="Y52" s="2">
        <v>133.1022903705335</v>
      </c>
      <c r="Z52" s="2">
        <v>35301.230000006697</v>
      </c>
      <c r="AA52" s="2">
        <v>2.0490614116558334</v>
      </c>
      <c r="AB52" s="20"/>
      <c r="AC52" s="20"/>
      <c r="AD52" s="2"/>
      <c r="AE52" s="2">
        <v>622.76202169517296</v>
      </c>
      <c r="AF52" s="2">
        <v>12270280.019999996</v>
      </c>
      <c r="AG52" s="2">
        <v>622.76201695173302</v>
      </c>
      <c r="AH52" s="2">
        <v>11612614.420000002</v>
      </c>
      <c r="AI52" s="2">
        <v>602.28278719983416</v>
      </c>
      <c r="AJ52" s="2">
        <v>11244609.529999994</v>
      </c>
      <c r="AK52" s="2">
        <v>603.51060165306967</v>
      </c>
      <c r="AL52" s="2">
        <v>10821863.5</v>
      </c>
      <c r="AM52" s="2">
        <v>595.81916533612286</v>
      </c>
      <c r="AN52" s="2">
        <v>9274988.1599999964</v>
      </c>
      <c r="AO52" s="2">
        <v>538.36708613884355</v>
      </c>
      <c r="AP52" s="20"/>
      <c r="AQ52" s="20"/>
      <c r="AR52" s="2"/>
      <c r="AS52" s="2">
        <v>1772.0741567274019</v>
      </c>
      <c r="AT52" s="2">
        <v>-34915177.109999999</v>
      </c>
      <c r="AU52" s="2">
        <v>1772.0741567274019</v>
      </c>
      <c r="AV52" s="2">
        <v>-40269560.82</v>
      </c>
      <c r="AW52" s="2">
        <v>2088.5618391162284</v>
      </c>
      <c r="AX52" s="2">
        <v>-31538080.600000001</v>
      </c>
      <c r="AY52" s="2">
        <v>1692.6835873765565</v>
      </c>
      <c r="AZ52" s="2">
        <v>-29906726.899999999</v>
      </c>
      <c r="BA52" s="2">
        <v>1646.5741837802125</v>
      </c>
      <c r="BB52" s="2">
        <v>-30238176.079999998</v>
      </c>
      <c r="BC52" s="2">
        <v>1755.1762293940096</v>
      </c>
      <c r="BD52" s="20"/>
      <c r="BE52" s="20"/>
      <c r="BF52" s="2"/>
      <c r="BG52" s="2">
        <v>5078.0297914023249</v>
      </c>
      <c r="BH52" s="2">
        <v>100052420.98</v>
      </c>
      <c r="BI52" s="2">
        <v>5078.0297914023249</v>
      </c>
      <c r="BJ52" s="2">
        <v>60342664.560000002</v>
      </c>
      <c r="BK52" s="2">
        <v>3129.6439271822001</v>
      </c>
      <c r="BL52" s="2">
        <v>56644226.869999997</v>
      </c>
      <c r="BM52" s="2">
        <v>3040.1581617647057</v>
      </c>
      <c r="BN52" s="2">
        <v>70216644.260000005</v>
      </c>
      <c r="BO52" s="2">
        <v>3865.9166580410729</v>
      </c>
      <c r="BP52" s="2">
        <v>54004114.876999997</v>
      </c>
      <c r="BQ52" s="2">
        <v>3134.6711676921291</v>
      </c>
      <c r="BR52" s="20"/>
      <c r="BS52" s="20"/>
      <c r="BU52" t="s">
        <v>76</v>
      </c>
      <c r="BV52" s="65">
        <v>2904</v>
      </c>
      <c r="BW52" s="65">
        <v>2841</v>
      </c>
      <c r="BX52" s="65">
        <v>2848</v>
      </c>
      <c r="BY52" s="65">
        <v>2839</v>
      </c>
      <c r="BZ52" s="65">
        <v>2842</v>
      </c>
    </row>
    <row r="53" spans="2:78">
      <c r="B53" t="s">
        <v>11</v>
      </c>
      <c r="C53" s="2">
        <v>250.76870579409874</v>
      </c>
      <c r="D53" s="2">
        <v>7020019.1500000004</v>
      </c>
      <c r="E53" s="2">
        <v>250.76870579409874</v>
      </c>
      <c r="F53" s="2">
        <v>7364433.790000001</v>
      </c>
      <c r="G53" s="2">
        <v>265.69138429901153</v>
      </c>
      <c r="H53" s="2">
        <v>7211660.6600000001</v>
      </c>
      <c r="I53" s="2">
        <v>259.61770681834548</v>
      </c>
      <c r="J53" s="2">
        <v>7644490</v>
      </c>
      <c r="K53" s="2">
        <v>276.39344855014826</v>
      </c>
      <c r="L53" s="2">
        <v>7124948</v>
      </c>
      <c r="M53" s="2">
        <v>258.31875861068812</v>
      </c>
      <c r="N53" s="20"/>
      <c r="O53" s="20"/>
      <c r="P53" s="2"/>
      <c r="Q53" s="2">
        <v>79.967598449667506</v>
      </c>
      <c r="R53" s="2">
        <v>2238612.9509999901</v>
      </c>
      <c r="S53" s="2">
        <v>79.967598449667435</v>
      </c>
      <c r="T53" s="2">
        <v>1897204.7209999801</v>
      </c>
      <c r="U53" s="2">
        <v>68.446667183778771</v>
      </c>
      <c r="V53" s="2">
        <v>2459092.86</v>
      </c>
      <c r="W53" s="2">
        <v>88.526634746922014</v>
      </c>
      <c r="X53" s="2">
        <v>1654838</v>
      </c>
      <c r="Y53" s="2">
        <v>59.832164292428956</v>
      </c>
      <c r="Z53" s="2">
        <v>1225448</v>
      </c>
      <c r="AA53" s="2">
        <v>44.429265462983103</v>
      </c>
      <c r="AB53" s="20"/>
      <c r="AC53" s="20"/>
      <c r="AD53" s="2"/>
      <c r="AE53" s="2">
        <v>454.78708083875091</v>
      </c>
      <c r="AF53" s="2">
        <v>12731309.540999994</v>
      </c>
      <c r="AG53" s="2">
        <v>454.78708083875091</v>
      </c>
      <c r="AH53" s="2">
        <v>12460796.150999993</v>
      </c>
      <c r="AI53" s="2">
        <v>449.55610617649154</v>
      </c>
      <c r="AJ53" s="2">
        <v>12464880.280000001</v>
      </c>
      <c r="AK53" s="2">
        <v>448.73210022319824</v>
      </c>
      <c r="AL53" s="2">
        <v>12203099</v>
      </c>
      <c r="AM53" s="2">
        <v>441.21407910911853</v>
      </c>
      <c r="AN53" s="2">
        <v>11612597</v>
      </c>
      <c r="AO53" s="2">
        <v>421.02084692915668</v>
      </c>
      <c r="AP53" s="20"/>
      <c r="AQ53" s="20"/>
      <c r="AR53" s="2"/>
      <c r="AS53" s="2">
        <v>2667.9752004000861</v>
      </c>
      <c r="AT53" s="2">
        <v>-74687297.760000005</v>
      </c>
      <c r="AU53" s="2">
        <v>2667.9752004000861</v>
      </c>
      <c r="AV53" s="2">
        <v>-85678881.700000003</v>
      </c>
      <c r="AW53" s="2">
        <v>3091.0917706905261</v>
      </c>
      <c r="AX53" s="2">
        <v>-79877573.060000002</v>
      </c>
      <c r="AY53" s="2">
        <v>2875.5696256029951</v>
      </c>
      <c r="AZ53" s="2">
        <v>-75312605</v>
      </c>
      <c r="BA53" s="2">
        <v>2722.9953358883504</v>
      </c>
      <c r="BB53" s="2">
        <v>-78029482</v>
      </c>
      <c r="BC53" s="2">
        <v>2829.0001450221157</v>
      </c>
      <c r="BD53" s="20"/>
      <c r="BE53" s="20"/>
      <c r="BF53" s="2"/>
      <c r="BG53" s="2">
        <v>2281.9001475316136</v>
      </c>
      <c r="BH53" s="2">
        <v>63879512.729999997</v>
      </c>
      <c r="BI53" s="2">
        <v>2281.9001475316136</v>
      </c>
      <c r="BJ53" s="2">
        <v>61764835.020000003</v>
      </c>
      <c r="BK53" s="2">
        <v>2228.3294256439858</v>
      </c>
      <c r="BL53" s="2">
        <v>60060398.329999998</v>
      </c>
      <c r="BM53" s="2">
        <v>2162.157042623659</v>
      </c>
      <c r="BN53" s="2">
        <v>57516438</v>
      </c>
      <c r="BO53" s="2">
        <v>2079.5588256562296</v>
      </c>
      <c r="BP53" s="2">
        <v>54342863</v>
      </c>
      <c r="BQ53" s="2">
        <v>1970.2292437096658</v>
      </c>
      <c r="BR53" s="20"/>
      <c r="BS53" s="20"/>
      <c r="BU53" t="s">
        <v>33</v>
      </c>
      <c r="BV53" s="65">
        <v>56945</v>
      </c>
      <c r="BW53" s="65">
        <v>56887</v>
      </c>
      <c r="BX53" s="65">
        <v>56700</v>
      </c>
      <c r="BY53" s="65">
        <v>56515</v>
      </c>
      <c r="BZ53" s="65">
        <v>56425</v>
      </c>
    </row>
    <row r="54" spans="2:78">
      <c r="B54" t="s">
        <v>32</v>
      </c>
      <c r="C54" s="2">
        <v>228.65384866021009</v>
      </c>
      <c r="D54" s="2">
        <v>22877503.52</v>
      </c>
      <c r="E54" s="2">
        <v>228.65384866021009</v>
      </c>
      <c r="F54" s="2">
        <v>21729575.030000001</v>
      </c>
      <c r="G54" s="2">
        <v>219.43302799264842</v>
      </c>
      <c r="H54" s="2">
        <v>19756411.869999997</v>
      </c>
      <c r="I54" s="2">
        <v>202.22541450432465</v>
      </c>
      <c r="J54" s="2">
        <v>19826622.129999999</v>
      </c>
      <c r="K54" s="2">
        <v>204.76336280169787</v>
      </c>
      <c r="L54" s="2">
        <v>18330758.969999999</v>
      </c>
      <c r="M54" s="2">
        <v>191.42996303142328</v>
      </c>
      <c r="N54" s="20"/>
      <c r="O54" s="20"/>
      <c r="P54" s="2"/>
      <c r="Q54" s="2">
        <v>114.18554246249492</v>
      </c>
      <c r="R54" s="2">
        <v>11424606.08</v>
      </c>
      <c r="S54" s="2">
        <v>114.18554246249488</v>
      </c>
      <c r="T54" s="2">
        <v>10963790.58</v>
      </c>
      <c r="U54" s="2">
        <v>110.71628239048331</v>
      </c>
      <c r="V54" s="2">
        <v>10797386.460000001</v>
      </c>
      <c r="W54" s="2">
        <v>110.52138246583756</v>
      </c>
      <c r="X54" s="2">
        <v>11084896.18</v>
      </c>
      <c r="Y54" s="2">
        <v>114.48145847749078</v>
      </c>
      <c r="Z54" s="2">
        <v>10210084.289999999</v>
      </c>
      <c r="AA54" s="2">
        <v>106.62493906450702</v>
      </c>
      <c r="AB54" s="20"/>
      <c r="AC54" s="20"/>
      <c r="AD54" s="2"/>
      <c r="AE54" s="2">
        <v>444.05400537715019</v>
      </c>
      <c r="AF54" s="2">
        <v>44428935.400000006</v>
      </c>
      <c r="AG54" s="2">
        <v>444.05400537715019</v>
      </c>
      <c r="AH54" s="2">
        <v>42981757.720000029</v>
      </c>
      <c r="AI54" s="2">
        <v>434.04517722618328</v>
      </c>
      <c r="AJ54" s="2">
        <v>41972678.890000015</v>
      </c>
      <c r="AK54" s="2">
        <v>429.6297547469166</v>
      </c>
      <c r="AL54" s="2">
        <v>41711864.030000001</v>
      </c>
      <c r="AM54" s="2">
        <v>430.78752858190381</v>
      </c>
      <c r="AN54" s="2">
        <v>40176585.340000004</v>
      </c>
      <c r="AO54" s="2">
        <v>419.56812911849789</v>
      </c>
      <c r="AP54" s="20"/>
      <c r="AQ54" s="20"/>
      <c r="AR54" s="2"/>
      <c r="AS54" s="2">
        <v>2046.1340510529419</v>
      </c>
      <c r="AT54" s="2">
        <v>-204721850.21000001</v>
      </c>
      <c r="AU54" s="2">
        <v>2046.1340510529419</v>
      </c>
      <c r="AV54" s="2">
        <v>-238247274.38999999</v>
      </c>
      <c r="AW54" s="2">
        <v>2405.9062709793388</v>
      </c>
      <c r="AX54" s="2">
        <v>-203127919.52000001</v>
      </c>
      <c r="AY54" s="2">
        <v>2079.2048673934182</v>
      </c>
      <c r="AZ54" s="2">
        <v>-193636292.28999999</v>
      </c>
      <c r="BA54" s="2">
        <v>1999.8171201214536</v>
      </c>
      <c r="BB54" s="2">
        <v>-201467225.36000001</v>
      </c>
      <c r="BC54" s="2">
        <v>2103.9425353760039</v>
      </c>
      <c r="BD54" s="20"/>
      <c r="BE54" s="20"/>
      <c r="BF54" s="2"/>
      <c r="BG54" s="2">
        <v>2904.7449909547936</v>
      </c>
      <c r="BH54" s="2">
        <v>290628450.57999998</v>
      </c>
      <c r="BI54" s="2">
        <v>2904.7449909547936</v>
      </c>
      <c r="BJ54" s="2">
        <v>275659574.56999999</v>
      </c>
      <c r="BK54" s="2">
        <v>2783.7090720618826</v>
      </c>
      <c r="BL54" s="2">
        <v>260492710.81999999</v>
      </c>
      <c r="BM54" s="2">
        <v>2666.3873363017556</v>
      </c>
      <c r="BN54" s="2">
        <v>245945388.47</v>
      </c>
      <c r="BO54" s="2">
        <v>2540.0496604252944</v>
      </c>
      <c r="BP54" s="2">
        <v>235105231.72</v>
      </c>
      <c r="BQ54" s="2">
        <v>2455.227625343317</v>
      </c>
      <c r="BR54" s="20"/>
      <c r="BS54" s="20"/>
      <c r="BU54" t="s">
        <v>70</v>
      </c>
      <c r="BV54" s="65">
        <v>7934</v>
      </c>
      <c r="BW54" s="65">
        <v>7719</v>
      </c>
      <c r="BX54" s="65">
        <v>7129</v>
      </c>
      <c r="BY54" s="65">
        <v>7123</v>
      </c>
      <c r="BZ54" s="65">
        <v>7201</v>
      </c>
    </row>
    <row r="55" spans="2:78">
      <c r="B55" t="s">
        <v>71</v>
      </c>
      <c r="C55" s="2">
        <v>254.36883785793978</v>
      </c>
      <c r="D55" s="2">
        <v>2735991.22</v>
      </c>
      <c r="E55" s="2">
        <v>254.36883785793978</v>
      </c>
      <c r="F55" s="2">
        <v>2747842.71</v>
      </c>
      <c r="G55" s="2">
        <v>258.28016824889556</v>
      </c>
      <c r="H55" s="2">
        <v>2681758.0100000002</v>
      </c>
      <c r="I55" s="2">
        <v>254.29148587142046</v>
      </c>
      <c r="J55" s="2">
        <v>2669244.84</v>
      </c>
      <c r="K55" s="2">
        <v>255.43012822966506</v>
      </c>
      <c r="L55" s="2">
        <v>2449665.5099999998</v>
      </c>
      <c r="M55" s="2">
        <v>236.70552807034494</v>
      </c>
      <c r="N55" s="20"/>
      <c r="O55" s="20"/>
      <c r="P55" s="2"/>
      <c r="Q55" s="2">
        <v>24.222212718482545</v>
      </c>
      <c r="R55" s="2">
        <v>260534.11999999799</v>
      </c>
      <c r="S55" s="2">
        <v>24.22221271848252</v>
      </c>
      <c r="T55" s="2">
        <v>143263.479999998</v>
      </c>
      <c r="U55" s="2">
        <v>13.465878372027259</v>
      </c>
      <c r="V55" s="2">
        <v>269142.15999999898</v>
      </c>
      <c r="W55" s="2">
        <v>25.520781338896168</v>
      </c>
      <c r="X55" s="2">
        <v>443733.40000000101</v>
      </c>
      <c r="Y55" s="2">
        <v>42.462526315789567</v>
      </c>
      <c r="Z55" s="2">
        <v>297710.94999999797</v>
      </c>
      <c r="AA55" s="2">
        <v>28.767122427287465</v>
      </c>
      <c r="AB55" s="20"/>
      <c r="AC55" s="20"/>
      <c r="AD55" s="2"/>
      <c r="AE55" s="2">
        <v>424.07171160282616</v>
      </c>
      <c r="AF55" s="2">
        <v>4561315.3299999982</v>
      </c>
      <c r="AG55" s="2">
        <v>424.07171160282616</v>
      </c>
      <c r="AH55" s="2">
        <v>4412909.7799999975</v>
      </c>
      <c r="AI55" s="2">
        <v>414.78614343453307</v>
      </c>
      <c r="AJ55" s="2">
        <v>4367080.5199999996</v>
      </c>
      <c r="AK55" s="2">
        <v>414.09828560591689</v>
      </c>
      <c r="AL55" s="2">
        <v>4391539.8900000006</v>
      </c>
      <c r="AM55" s="2">
        <v>420.24305167464121</v>
      </c>
      <c r="AN55" s="2">
        <v>4212810.7600000016</v>
      </c>
      <c r="AO55" s="2">
        <v>407.07418687795939</v>
      </c>
      <c r="AP55" s="20"/>
      <c r="AQ55" s="20"/>
      <c r="AR55" s="2"/>
      <c r="AS55" s="2">
        <v>2625.5034892153217</v>
      </c>
      <c r="AT55" s="2">
        <v>-28239915.530000001</v>
      </c>
      <c r="AU55" s="2">
        <v>2625.5034892153217</v>
      </c>
      <c r="AV55" s="2">
        <v>-33152355.16</v>
      </c>
      <c r="AW55" s="2">
        <v>3116.1157214023874</v>
      </c>
      <c r="AX55" s="2">
        <v>-29531633.940000001</v>
      </c>
      <c r="AY55" s="2">
        <v>2800.2687217902521</v>
      </c>
      <c r="AZ55" s="2">
        <v>-25882434.68</v>
      </c>
      <c r="BA55" s="2">
        <v>2476.7880076555025</v>
      </c>
      <c r="BB55" s="2">
        <v>-29030375.629999999</v>
      </c>
      <c r="BC55" s="2">
        <v>2805.1382384771473</v>
      </c>
      <c r="BD55" s="20"/>
      <c r="BE55" s="20"/>
      <c r="BF55" s="2"/>
      <c r="BG55" s="2">
        <v>1998.4935821866864</v>
      </c>
      <c r="BH55" s="2">
        <v>21495796.969999999</v>
      </c>
      <c r="BI55" s="2">
        <v>1998.4935821866864</v>
      </c>
      <c r="BJ55" s="2">
        <v>20419265.329999998</v>
      </c>
      <c r="BK55" s="2">
        <v>1919.2842682582948</v>
      </c>
      <c r="BL55" s="2">
        <v>19339656.719999999</v>
      </c>
      <c r="BM55" s="2">
        <v>1833.8381111321828</v>
      </c>
      <c r="BN55" s="2">
        <v>18936249.859999999</v>
      </c>
      <c r="BO55" s="2">
        <v>1812.0813263157895</v>
      </c>
      <c r="BP55" s="2">
        <v>18995043.850000001</v>
      </c>
      <c r="BQ55" s="2">
        <v>1835.4472750990435</v>
      </c>
      <c r="BR55" s="20"/>
      <c r="BS55" s="20"/>
      <c r="BU55" t="s">
        <v>77</v>
      </c>
      <c r="BV55" s="65">
        <v>785667</v>
      </c>
      <c r="BW55" s="65">
        <v>779176</v>
      </c>
      <c r="BX55" s="65">
        <v>777904</v>
      </c>
      <c r="BY55" s="65">
        <v>772624</v>
      </c>
      <c r="BZ55" s="65">
        <v>767946</v>
      </c>
    </row>
    <row r="56" spans="2:78">
      <c r="B56" t="s">
        <v>5</v>
      </c>
      <c r="C56" s="2">
        <v>345.40780394922427</v>
      </c>
      <c r="D56" s="2">
        <v>4897882.66</v>
      </c>
      <c r="E56" s="2">
        <v>345.40780394922427</v>
      </c>
      <c r="F56" s="2">
        <v>5428890.8599999994</v>
      </c>
      <c r="G56" s="2">
        <v>389.55875861079215</v>
      </c>
      <c r="H56" s="2">
        <v>4834862.32</v>
      </c>
      <c r="I56" s="2">
        <v>351.31974422322338</v>
      </c>
      <c r="J56" s="2">
        <v>5038970.97</v>
      </c>
      <c r="K56" s="2">
        <v>369.31771987686892</v>
      </c>
      <c r="L56" s="2">
        <v>4711383.8600000003</v>
      </c>
      <c r="M56" s="2">
        <v>349.22421317915649</v>
      </c>
      <c r="N56" s="20"/>
      <c r="O56" s="20"/>
      <c r="P56" s="2"/>
      <c r="Q56" s="2">
        <v>95.462729196050773</v>
      </c>
      <c r="R56" s="2">
        <v>1353661.5</v>
      </c>
      <c r="S56" s="2">
        <v>95.462729196050773</v>
      </c>
      <c r="T56" s="2">
        <v>757011.37999999197</v>
      </c>
      <c r="U56" s="2">
        <v>54.320564006888056</v>
      </c>
      <c r="V56" s="2">
        <v>1349575.17</v>
      </c>
      <c r="W56" s="2">
        <v>98.065337160296465</v>
      </c>
      <c r="X56" s="2">
        <v>1893421.24999999</v>
      </c>
      <c r="Y56" s="2">
        <v>138.77317868660143</v>
      </c>
      <c r="Z56" s="2">
        <v>1715643.59</v>
      </c>
      <c r="AA56" s="2">
        <v>127.16949003039063</v>
      </c>
      <c r="AB56" s="20"/>
      <c r="AC56" s="20"/>
      <c r="AD56" s="2"/>
      <c r="AE56" s="2">
        <v>565.26848448519036</v>
      </c>
      <c r="AF56" s="2">
        <v>8015507.1099999994</v>
      </c>
      <c r="AG56" s="2">
        <v>565.26848448519036</v>
      </c>
      <c r="AH56" s="2">
        <v>7643376.9699999988</v>
      </c>
      <c r="AI56" s="2">
        <v>548.46275617106767</v>
      </c>
      <c r="AJ56" s="2">
        <v>7979741.5399999991</v>
      </c>
      <c r="AK56" s="2">
        <v>579.83879813980525</v>
      </c>
      <c r="AL56" s="2">
        <v>8482351.5300000012</v>
      </c>
      <c r="AM56" s="2">
        <v>621.69096525945474</v>
      </c>
      <c r="AN56" s="2">
        <v>8141005.5700000003</v>
      </c>
      <c r="AO56" s="2">
        <v>603.43974279149063</v>
      </c>
      <c r="AP56" s="20"/>
      <c r="AQ56" s="20"/>
      <c r="AR56" s="2"/>
      <c r="AS56" s="2">
        <v>2530.2810359661498</v>
      </c>
      <c r="AT56" s="2">
        <v>-35879385.090000004</v>
      </c>
      <c r="AU56" s="2">
        <v>2530.2810359661498</v>
      </c>
      <c r="AV56" s="2">
        <v>-40621419.490000002</v>
      </c>
      <c r="AW56" s="2">
        <v>2914.8550150688866</v>
      </c>
      <c r="AX56" s="2">
        <v>-36690850.640000001</v>
      </c>
      <c r="AY56" s="2">
        <v>2666.0987240226714</v>
      </c>
      <c r="AZ56" s="2">
        <v>-33885971.130000003</v>
      </c>
      <c r="BA56" s="2">
        <v>2483.5804111697453</v>
      </c>
      <c r="BB56" s="2">
        <v>-34889267.770000003</v>
      </c>
      <c r="BC56" s="2">
        <v>2586.1142813727674</v>
      </c>
      <c r="BD56" s="20"/>
      <c r="BE56" s="20"/>
      <c r="BF56" s="2"/>
      <c r="BG56" s="2">
        <v>2766.9007778561354</v>
      </c>
      <c r="BH56" s="2">
        <v>39234653.030000001</v>
      </c>
      <c r="BI56" s="2">
        <v>2766.9007778561354</v>
      </c>
      <c r="BJ56" s="2">
        <v>36507043.560000002</v>
      </c>
      <c r="BK56" s="2">
        <v>2619.6213805970151</v>
      </c>
      <c r="BL56" s="2">
        <v>35869932.369999997</v>
      </c>
      <c r="BM56" s="2">
        <v>2606.4476362447317</v>
      </c>
      <c r="BN56" s="2">
        <v>34009533.93</v>
      </c>
      <c r="BO56" s="2">
        <v>2492.6366116974496</v>
      </c>
      <c r="BP56" s="2">
        <v>33250700.809999999</v>
      </c>
      <c r="BQ56" s="2">
        <v>2464.6579801349048</v>
      </c>
      <c r="BR56" s="20"/>
      <c r="BS56" s="20"/>
      <c r="BU56" t="s">
        <v>47</v>
      </c>
      <c r="BV56" s="65">
        <v>14488</v>
      </c>
      <c r="BW56" s="65">
        <v>14238</v>
      </c>
      <c r="BX56" s="65">
        <v>14003</v>
      </c>
      <c r="BY56" s="65">
        <v>13789</v>
      </c>
      <c r="BZ56" s="65">
        <v>13592</v>
      </c>
    </row>
    <row r="57" spans="2:78">
      <c r="B57" t="s">
        <v>16</v>
      </c>
      <c r="C57" s="2">
        <v>267.23816160791534</v>
      </c>
      <c r="D57" s="2">
        <v>43863937.370000005</v>
      </c>
      <c r="E57" s="2">
        <v>267.23816160791534</v>
      </c>
      <c r="F57" s="2">
        <v>40629316.579999998</v>
      </c>
      <c r="G57" s="2">
        <v>250.58169840878253</v>
      </c>
      <c r="H57" s="2">
        <v>40148929.469999999</v>
      </c>
      <c r="I57" s="2">
        <v>249.99644746509918</v>
      </c>
      <c r="J57" s="2">
        <v>39443233.050000004</v>
      </c>
      <c r="K57" s="2">
        <v>248.00981551694869</v>
      </c>
      <c r="L57" s="2">
        <v>37759044.269999996</v>
      </c>
      <c r="M57" s="2">
        <v>240.21581971906249</v>
      </c>
      <c r="N57" s="20"/>
      <c r="O57" s="20"/>
      <c r="P57" s="2"/>
      <c r="Q57" s="2">
        <v>127.80681786058054</v>
      </c>
      <c r="R57" s="2">
        <v>20977955.469999999</v>
      </c>
      <c r="S57" s="2">
        <v>127.80681786058072</v>
      </c>
      <c r="T57" s="2">
        <v>7316775.3300000001</v>
      </c>
      <c r="U57" s="2">
        <v>45.126281793511779</v>
      </c>
      <c r="V57" s="2">
        <v>11969148.890000099</v>
      </c>
      <c r="W57" s="2">
        <v>74.528629808591006</v>
      </c>
      <c r="X57" s="2">
        <v>12946767.8899999</v>
      </c>
      <c r="Y57" s="2">
        <v>81.406245574984126</v>
      </c>
      <c r="Z57" s="2">
        <v>14635743.3400001</v>
      </c>
      <c r="AA57" s="2">
        <v>93.109800620913177</v>
      </c>
      <c r="AB57" s="20"/>
      <c r="AC57" s="20"/>
      <c r="AD57" s="2"/>
      <c r="AE57" s="2">
        <v>439.93131907297499</v>
      </c>
      <c r="AF57" s="2">
        <v>72209446.849999964</v>
      </c>
      <c r="AG57" s="2">
        <v>439.93131907297499</v>
      </c>
      <c r="AH57" s="2">
        <v>70124259.24000001</v>
      </c>
      <c r="AI57" s="2">
        <v>432.49203922536088</v>
      </c>
      <c r="AJ57" s="2">
        <v>67574404.24000001</v>
      </c>
      <c r="AK57" s="2">
        <v>420.76740831143604</v>
      </c>
      <c r="AL57" s="2">
        <v>69084973.870000005</v>
      </c>
      <c r="AM57" s="2">
        <v>434.39014248077518</v>
      </c>
      <c r="AN57" s="2">
        <v>66517461.219999969</v>
      </c>
      <c r="AO57" s="2">
        <v>423.17136944295981</v>
      </c>
      <c r="AP57" s="20"/>
      <c r="AQ57" s="20"/>
      <c r="AR57" s="2"/>
      <c r="AS57" s="2">
        <v>2347.561291108701</v>
      </c>
      <c r="AT57" s="2">
        <v>-385324015.19999999</v>
      </c>
      <c r="AU57" s="2">
        <v>2347.561291108701</v>
      </c>
      <c r="AV57" s="2">
        <v>-433635407.61000001</v>
      </c>
      <c r="AW57" s="2">
        <v>2674.4505218329841</v>
      </c>
      <c r="AX57" s="2">
        <v>-368248824.95999998</v>
      </c>
      <c r="AY57" s="2">
        <v>2292.9851240986809</v>
      </c>
      <c r="AZ57" s="2">
        <v>-356920865.70999998</v>
      </c>
      <c r="BA57" s="2">
        <v>2244.234846232685</v>
      </c>
      <c r="BB57" s="2">
        <v>-373466344.94999999</v>
      </c>
      <c r="BC57" s="2">
        <v>2375.9214758760208</v>
      </c>
      <c r="BD57" s="20"/>
      <c r="BE57" s="20"/>
      <c r="BF57" s="2"/>
      <c r="BG57" s="2">
        <v>2360.4108654303086</v>
      </c>
      <c r="BH57" s="2">
        <v>387433118.63</v>
      </c>
      <c r="BI57" s="2">
        <v>2360.4108654303086</v>
      </c>
      <c r="BJ57" s="2">
        <v>370289579.57999998</v>
      </c>
      <c r="BK57" s="2">
        <v>2283.7645218946586</v>
      </c>
      <c r="BL57" s="2">
        <v>346652504.08999997</v>
      </c>
      <c r="BM57" s="2">
        <v>2158.5107167586143</v>
      </c>
      <c r="BN57" s="2">
        <v>320568057.38</v>
      </c>
      <c r="BO57" s="2">
        <v>2015.6568978678185</v>
      </c>
      <c r="BP57" s="2">
        <v>306719492.56999999</v>
      </c>
      <c r="BQ57" s="2">
        <v>1951.2907637351452</v>
      </c>
      <c r="BR57" s="20"/>
      <c r="BS57" s="20"/>
      <c r="BU57" t="s">
        <v>51</v>
      </c>
      <c r="BV57" s="65">
        <v>58746</v>
      </c>
      <c r="BW57" s="65">
        <v>58438</v>
      </c>
      <c r="BX57" s="65">
        <v>57855</v>
      </c>
      <c r="BY57" s="65">
        <v>57471</v>
      </c>
      <c r="BZ57" s="65">
        <v>57041</v>
      </c>
    </row>
    <row r="58" spans="2:78">
      <c r="B58" t="s">
        <v>30</v>
      </c>
      <c r="C58" s="2">
        <v>269.12055035407064</v>
      </c>
      <c r="D58" s="2">
        <v>11325131</v>
      </c>
      <c r="E58" s="2">
        <v>269.12055035407064</v>
      </c>
      <c r="F58" s="2">
        <v>9826335</v>
      </c>
      <c r="G58" s="2">
        <v>238.38177142718519</v>
      </c>
      <c r="H58" s="2">
        <v>9364395</v>
      </c>
      <c r="I58" s="2">
        <v>231.86082499752402</v>
      </c>
      <c r="J58" s="2">
        <v>8818015</v>
      </c>
      <c r="K58" s="2">
        <v>222.79529548497942</v>
      </c>
      <c r="L58" s="2">
        <v>8305145</v>
      </c>
      <c r="M58" s="2">
        <v>219.16202665259269</v>
      </c>
      <c r="N58" s="20"/>
      <c r="O58" s="20"/>
      <c r="P58" s="2"/>
      <c r="Q58" s="2">
        <v>82.339242431443367</v>
      </c>
      <c r="R58" s="2">
        <v>3465000</v>
      </c>
      <c r="S58" s="2">
        <v>82.339242431443367</v>
      </c>
      <c r="T58" s="2">
        <v>1417547</v>
      </c>
      <c r="U58" s="2">
        <v>34.388952233085078</v>
      </c>
      <c r="V58" s="2">
        <v>1997969</v>
      </c>
      <c r="W58" s="2">
        <v>49.469372090720015</v>
      </c>
      <c r="X58" s="2">
        <v>4302995</v>
      </c>
      <c r="Y58" s="2">
        <v>108.71914399050002</v>
      </c>
      <c r="Z58" s="2">
        <v>3065182</v>
      </c>
      <c r="AA58" s="2">
        <v>80.886185512600605</v>
      </c>
      <c r="AB58" s="20"/>
      <c r="AC58" s="20"/>
      <c r="AD58" s="2"/>
      <c r="AE58" s="2">
        <v>477.13670928187821</v>
      </c>
      <c r="AF58" s="2">
        <v>20078867</v>
      </c>
      <c r="AG58" s="2">
        <v>477.13670928187821</v>
      </c>
      <c r="AH58" s="2">
        <v>18599011</v>
      </c>
      <c r="AI58" s="2">
        <v>451.20232405812573</v>
      </c>
      <c r="AJ58" s="2">
        <v>17960829</v>
      </c>
      <c r="AK58" s="2">
        <v>444.7070664553828</v>
      </c>
      <c r="AL58" s="2">
        <v>17651773</v>
      </c>
      <c r="AM58" s="2">
        <v>445.98835240910586</v>
      </c>
      <c r="AN58" s="2">
        <v>16615170</v>
      </c>
      <c r="AO58" s="2">
        <v>438.45283018867923</v>
      </c>
      <c r="AP58" s="20"/>
      <c r="AQ58" s="20"/>
      <c r="AR58" s="2"/>
      <c r="AS58" s="2">
        <v>2619.3047858942064</v>
      </c>
      <c r="AT58" s="2">
        <v>-110225584</v>
      </c>
      <c r="AU58" s="2">
        <v>2619.3047858942064</v>
      </c>
      <c r="AV58" s="2">
        <v>-123409715</v>
      </c>
      <c r="AW58" s="2">
        <v>2993.8554377623054</v>
      </c>
      <c r="AX58" s="2">
        <v>-106666165</v>
      </c>
      <c r="AY58" s="2">
        <v>2641.0360750718037</v>
      </c>
      <c r="AZ58" s="2">
        <v>-102620246</v>
      </c>
      <c r="BA58" s="2">
        <v>2592.7953207509031</v>
      </c>
      <c r="BB58" s="2">
        <v>-102862811</v>
      </c>
      <c r="BC58" s="2">
        <v>2714.4164401636099</v>
      </c>
      <c r="BD58" s="20"/>
      <c r="BE58" s="20"/>
      <c r="BF58" s="2"/>
      <c r="BG58" s="2">
        <v>2907.2164583432345</v>
      </c>
      <c r="BH58" s="2">
        <v>122341483</v>
      </c>
      <c r="BI58" s="2">
        <v>2907.2164583432345</v>
      </c>
      <c r="BJ58" s="2">
        <v>116608349</v>
      </c>
      <c r="BK58" s="2">
        <v>2828.8578394507654</v>
      </c>
      <c r="BL58" s="2">
        <v>111509841</v>
      </c>
      <c r="BM58" s="2">
        <v>2760.9646677230862</v>
      </c>
      <c r="BN58" s="2">
        <v>103376256</v>
      </c>
      <c r="BO58" s="2">
        <v>2611.896611839612</v>
      </c>
      <c r="BP58" s="2">
        <v>96438897</v>
      </c>
      <c r="BQ58" s="2">
        <v>2544.8976645995513</v>
      </c>
      <c r="BR58" s="20"/>
      <c r="BS58" s="20"/>
      <c r="BU58" t="s">
        <v>7</v>
      </c>
      <c r="BV58" s="65">
        <v>24627</v>
      </c>
      <c r="BW58" s="65">
        <v>24054</v>
      </c>
      <c r="BX58" s="65">
        <v>23664</v>
      </c>
      <c r="BY58" s="65">
        <v>23366</v>
      </c>
      <c r="BZ58" s="65">
        <v>23048</v>
      </c>
    </row>
    <row r="59" spans="2:78">
      <c r="B59" t="s">
        <v>35</v>
      </c>
      <c r="C59" s="2">
        <v>286.33623621375142</v>
      </c>
      <c r="D59" s="2">
        <v>12747402.9</v>
      </c>
      <c r="E59" s="2">
        <v>286.33623621375142</v>
      </c>
      <c r="F59" s="2">
        <v>12554438.460000001</v>
      </c>
      <c r="G59" s="2">
        <v>284.12063412315842</v>
      </c>
      <c r="H59" s="2">
        <v>12940555.140000001</v>
      </c>
      <c r="I59" s="2">
        <v>294.56545810475518</v>
      </c>
      <c r="J59" s="2">
        <v>11592216.59</v>
      </c>
      <c r="K59" s="2">
        <v>266.34079105780717</v>
      </c>
      <c r="L59" s="2">
        <v>12044246.4</v>
      </c>
      <c r="M59" s="2">
        <v>280.23561274110614</v>
      </c>
      <c r="N59" s="20"/>
      <c r="O59" s="20"/>
      <c r="P59" s="2"/>
      <c r="Q59" s="2">
        <v>92.314308048249373</v>
      </c>
      <c r="R59" s="2">
        <v>4109740.68000003</v>
      </c>
      <c r="S59" s="2">
        <v>92.314308048249742</v>
      </c>
      <c r="T59" s="2">
        <v>2672430.02</v>
      </c>
      <c r="U59" s="2">
        <v>60.480005884083553</v>
      </c>
      <c r="V59" s="2">
        <v>-412609.900000036</v>
      </c>
      <c r="W59" s="2">
        <v>-9.3922264460184373</v>
      </c>
      <c r="X59" s="2">
        <v>1572302.97</v>
      </c>
      <c r="Y59" s="2">
        <v>36.124964846980973</v>
      </c>
      <c r="Z59" s="2">
        <v>2946310.16000003</v>
      </c>
      <c r="AA59" s="2">
        <v>68.552319970218704</v>
      </c>
      <c r="AB59" s="20"/>
      <c r="AC59" s="20"/>
      <c r="AD59" s="2"/>
      <c r="AE59" s="2">
        <v>520.59154450908636</v>
      </c>
      <c r="AF59" s="2">
        <v>23176214.970000014</v>
      </c>
      <c r="AG59" s="2">
        <v>520.59154450908636</v>
      </c>
      <c r="AH59" s="2">
        <v>20790260.689999998</v>
      </c>
      <c r="AI59" s="2">
        <v>470.50627311200122</v>
      </c>
      <c r="AJ59" s="2">
        <v>21076968.930000007</v>
      </c>
      <c r="AK59" s="2">
        <v>479.77439461883426</v>
      </c>
      <c r="AL59" s="2">
        <v>21464635.079999998</v>
      </c>
      <c r="AM59" s="2">
        <v>493.16779432037492</v>
      </c>
      <c r="AN59" s="2">
        <v>18908308.290000007</v>
      </c>
      <c r="AO59" s="2">
        <v>439.94295562949361</v>
      </c>
      <c r="AP59" s="20"/>
      <c r="AQ59" s="20"/>
      <c r="AR59" s="2"/>
      <c r="AS59" s="2">
        <v>2304.9118273096879</v>
      </c>
      <c r="AT59" s="2">
        <v>-102612369.64</v>
      </c>
      <c r="AU59" s="2">
        <v>2304.9118273096879</v>
      </c>
      <c r="AV59" s="2">
        <v>-118150153.18000001</v>
      </c>
      <c r="AW59" s="2">
        <v>2673.8668201054611</v>
      </c>
      <c r="AX59" s="2">
        <v>-79395285.909999996</v>
      </c>
      <c r="AY59" s="2">
        <v>1807.2724479297078</v>
      </c>
      <c r="AZ59" s="2">
        <v>-57474739.280000001</v>
      </c>
      <c r="BA59" s="2">
        <v>1320.5298060839996</v>
      </c>
      <c r="BB59" s="2">
        <v>-89826840.140000001</v>
      </c>
      <c r="BC59" s="2">
        <v>2090.0169882966102</v>
      </c>
      <c r="BD59" s="20"/>
      <c r="BE59" s="20"/>
      <c r="BF59" s="2"/>
      <c r="BG59" s="2">
        <v>3095.555843572407</v>
      </c>
      <c r="BH59" s="2">
        <v>137811050.59999999</v>
      </c>
      <c r="BI59" s="2">
        <v>3095.555843572407</v>
      </c>
      <c r="BJ59" s="2">
        <v>128404514.76000001</v>
      </c>
      <c r="BK59" s="2">
        <v>2905.9342059881865</v>
      </c>
      <c r="BL59" s="2">
        <v>126753290.18000001</v>
      </c>
      <c r="BM59" s="2">
        <v>2885.2812405818217</v>
      </c>
      <c r="BN59" s="2">
        <v>124715913.93000001</v>
      </c>
      <c r="BO59" s="2">
        <v>2865.4515653432591</v>
      </c>
      <c r="BP59" s="2">
        <v>112770881.84</v>
      </c>
      <c r="BQ59" s="2">
        <v>2623.8600674748131</v>
      </c>
      <c r="BR59" s="20"/>
      <c r="BS59" s="20"/>
      <c r="BU59" t="s">
        <v>66</v>
      </c>
      <c r="BV59" s="65">
        <v>3942</v>
      </c>
      <c r="BW59" s="65">
        <v>3859</v>
      </c>
      <c r="BX59" s="65">
        <v>3830</v>
      </c>
      <c r="BY59" s="65">
        <v>3805</v>
      </c>
      <c r="BZ59" s="65">
        <v>3770</v>
      </c>
    </row>
    <row r="60" spans="2:78">
      <c r="B60" t="s">
        <v>50</v>
      </c>
      <c r="C60" s="2">
        <v>325.89854133125601</v>
      </c>
      <c r="D60" s="2">
        <v>18825529.240000002</v>
      </c>
      <c r="E60" s="2">
        <v>325.89854133125601</v>
      </c>
      <c r="F60" s="2">
        <v>18938134.299999997</v>
      </c>
      <c r="G60" s="2">
        <v>332.4054253769329</v>
      </c>
      <c r="H60" s="2">
        <v>19117662.43</v>
      </c>
      <c r="I60" s="2">
        <v>340.97887224213889</v>
      </c>
      <c r="J60" s="2">
        <v>18020594.739999998</v>
      </c>
      <c r="K60" s="2">
        <v>324.15222671919122</v>
      </c>
      <c r="L60" s="2">
        <v>18268437.850000001</v>
      </c>
      <c r="M60" s="2">
        <v>332.64330832680861</v>
      </c>
      <c r="N60" s="20"/>
      <c r="O60" s="20"/>
      <c r="P60" s="2"/>
      <c r="Q60" s="2">
        <v>73.704470354020572</v>
      </c>
      <c r="R60" s="2">
        <v>4257538.7300000004</v>
      </c>
      <c r="S60" s="2">
        <v>73.704470354020614</v>
      </c>
      <c r="T60" s="2">
        <v>3244098.78</v>
      </c>
      <c r="U60" s="2">
        <v>56.940985730082666</v>
      </c>
      <c r="V60" s="2">
        <v>2370892.5100000398</v>
      </c>
      <c r="W60" s="2">
        <v>42.286773146414824</v>
      </c>
      <c r="X60" s="2">
        <v>4413694.26</v>
      </c>
      <c r="Y60" s="2">
        <v>79.392985807565694</v>
      </c>
      <c r="Z60" s="2">
        <v>2965642.98999999</v>
      </c>
      <c r="AA60" s="2">
        <v>54.000309364700556</v>
      </c>
      <c r="AB60" s="20"/>
      <c r="AC60" s="20"/>
      <c r="AD60" s="2"/>
      <c r="AE60" s="2">
        <v>570.09516142993164</v>
      </c>
      <c r="AF60" s="2">
        <v>32931547</v>
      </c>
      <c r="AG60" s="2">
        <v>570.09516142993164</v>
      </c>
      <c r="AH60" s="2">
        <v>31457706.24000001</v>
      </c>
      <c r="AI60" s="2">
        <v>552.15112842925612</v>
      </c>
      <c r="AJ60" s="2">
        <v>30515032.930000007</v>
      </c>
      <c r="AK60" s="2">
        <v>544.26013394688505</v>
      </c>
      <c r="AL60" s="2">
        <v>30080101.75</v>
      </c>
      <c r="AM60" s="2">
        <v>541.0771455039303</v>
      </c>
      <c r="AN60" s="2">
        <v>29185423.849999994</v>
      </c>
      <c r="AO60" s="2">
        <v>531.42671661902068</v>
      </c>
      <c r="AP60" s="20"/>
      <c r="AQ60" s="20"/>
      <c r="AR60" s="2"/>
      <c r="AS60" s="2">
        <v>2490.7842794079461</v>
      </c>
      <c r="AT60" s="2">
        <v>-143880153.90000001</v>
      </c>
      <c r="AU60" s="2">
        <v>2490.7842794079461</v>
      </c>
      <c r="AV60" s="2">
        <v>-166732777.21000001</v>
      </c>
      <c r="AW60" s="2">
        <v>2926.5226898706405</v>
      </c>
      <c r="AX60" s="2">
        <v>-146358603.61000001</v>
      </c>
      <c r="AY60" s="2">
        <v>2610.4233080064923</v>
      </c>
      <c r="AZ60" s="2">
        <v>-137526724.63999999</v>
      </c>
      <c r="BA60" s="2">
        <v>2473.8136930908563</v>
      </c>
      <c r="BB60" s="2">
        <v>-146426516.65000001</v>
      </c>
      <c r="BC60" s="2">
        <v>2666.2269278391814</v>
      </c>
      <c r="BD60" s="20"/>
      <c r="BE60" s="20"/>
      <c r="BF60" s="2"/>
      <c r="BG60" s="2">
        <v>2751.4239884012809</v>
      </c>
      <c r="BH60" s="2">
        <v>158936006.69</v>
      </c>
      <c r="BI60" s="2">
        <v>2751.4239884012809</v>
      </c>
      <c r="BJ60" s="2">
        <v>152994065.27000001</v>
      </c>
      <c r="BK60" s="2">
        <v>2685.3784296070071</v>
      </c>
      <c r="BL60" s="2">
        <v>145898907.84</v>
      </c>
      <c r="BM60" s="2">
        <v>2602.2242645406391</v>
      </c>
      <c r="BN60" s="2">
        <v>141304877.68000001</v>
      </c>
      <c r="BO60" s="2">
        <v>2541.7746421312036</v>
      </c>
      <c r="BP60" s="2">
        <v>135513981.46000001</v>
      </c>
      <c r="BQ60" s="2">
        <v>2467.5245627196418</v>
      </c>
      <c r="BR60" s="20"/>
      <c r="BS60" s="20"/>
      <c r="BU60" t="s">
        <v>12</v>
      </c>
      <c r="BV60" s="65">
        <v>24201</v>
      </c>
      <c r="BW60" s="65">
        <v>23953</v>
      </c>
      <c r="BX60" s="65">
        <v>23774</v>
      </c>
      <c r="BY60" s="65">
        <v>23547</v>
      </c>
      <c r="BZ60" s="65">
        <v>23373</v>
      </c>
    </row>
    <row r="61" spans="2:78">
      <c r="B61" t="s">
        <v>3</v>
      </c>
      <c r="C61" s="2">
        <v>329.88300380228134</v>
      </c>
      <c r="D61" s="2">
        <v>3210091.51</v>
      </c>
      <c r="E61" s="2">
        <v>329.88300380228134</v>
      </c>
      <c r="F61" s="2">
        <v>3005300.7</v>
      </c>
      <c r="G61" s="2">
        <v>312.01211586378741</v>
      </c>
      <c r="H61" s="2">
        <v>2875105.7800000003</v>
      </c>
      <c r="I61" s="2">
        <v>300.80621259677758</v>
      </c>
      <c r="J61" s="2">
        <v>2930057.86</v>
      </c>
      <c r="K61" s="2">
        <v>309.69853715252088</v>
      </c>
      <c r="L61" s="2">
        <v>2627497.2000000002</v>
      </c>
      <c r="M61" s="2">
        <v>280.20659059400663</v>
      </c>
      <c r="N61" s="20"/>
      <c r="O61" s="20"/>
      <c r="P61" s="2"/>
      <c r="Q61" s="2">
        <v>133.51020552872274</v>
      </c>
      <c r="R61" s="2">
        <v>1299187.81</v>
      </c>
      <c r="S61" s="2">
        <v>133.51020552872265</v>
      </c>
      <c r="T61" s="2">
        <v>1664912.6999999899</v>
      </c>
      <c r="U61" s="2">
        <v>172.85223214285611</v>
      </c>
      <c r="V61" s="2">
        <v>1413879.26000001</v>
      </c>
      <c r="W61" s="2">
        <v>147.92626700146579</v>
      </c>
      <c r="X61" s="2">
        <v>1053245.78999999</v>
      </c>
      <c r="Y61" s="2">
        <v>111.32499630060141</v>
      </c>
      <c r="Z61" s="2">
        <v>1384455.41</v>
      </c>
      <c r="AA61" s="2">
        <v>147.64374640076784</v>
      </c>
      <c r="AB61" s="20"/>
      <c r="AC61" s="20"/>
      <c r="AD61" s="2"/>
      <c r="AE61" s="2">
        <v>569.19359264207185</v>
      </c>
      <c r="AF61" s="2">
        <v>5538822.8500000015</v>
      </c>
      <c r="AG61" s="2">
        <v>569.19359264207185</v>
      </c>
      <c r="AH61" s="2">
        <v>5944166.0300000012</v>
      </c>
      <c r="AI61" s="2">
        <v>617.12687188538223</v>
      </c>
      <c r="AJ61" s="2">
        <v>5445443.2800000012</v>
      </c>
      <c r="AK61" s="2">
        <v>569.72622724419352</v>
      </c>
      <c r="AL61" s="2">
        <v>5149185.16</v>
      </c>
      <c r="AM61" s="2">
        <v>544.25379558186239</v>
      </c>
      <c r="AN61" s="2">
        <v>4984356.66</v>
      </c>
      <c r="AO61" s="2">
        <v>531.55131278660554</v>
      </c>
      <c r="AP61" s="20"/>
      <c r="AQ61" s="20"/>
      <c r="AR61" s="2"/>
      <c r="AS61" s="2">
        <v>2690.7424324324325</v>
      </c>
      <c r="AT61" s="2">
        <v>-26183614.609999999</v>
      </c>
      <c r="AU61" s="2">
        <v>2690.7424324324325</v>
      </c>
      <c r="AV61" s="2">
        <v>-30183103.640000001</v>
      </c>
      <c r="AW61" s="2">
        <v>3133.6278696013292</v>
      </c>
      <c r="AX61" s="2">
        <v>-26320401.109999999</v>
      </c>
      <c r="AY61" s="2">
        <v>2753.7561320359905</v>
      </c>
      <c r="AZ61" s="2">
        <v>-23859508.920000002</v>
      </c>
      <c r="BA61" s="2">
        <v>2521.8802367614421</v>
      </c>
      <c r="BB61" s="2">
        <v>-23792942.989999998</v>
      </c>
      <c r="BC61" s="2">
        <v>2537.372612775941</v>
      </c>
      <c r="BD61" s="20"/>
      <c r="BE61" s="20"/>
      <c r="BF61" s="2"/>
      <c r="BG61" s="2">
        <v>3810.2701777823454</v>
      </c>
      <c r="BH61" s="2">
        <v>37077739.100000001</v>
      </c>
      <c r="BI61" s="2">
        <v>3810.2701777823454</v>
      </c>
      <c r="BJ61" s="2">
        <v>35844798.609999999</v>
      </c>
      <c r="BK61" s="2">
        <v>3721.4284271179399</v>
      </c>
      <c r="BL61" s="2">
        <v>31280557.329999998</v>
      </c>
      <c r="BM61" s="2">
        <v>3272.7094925716674</v>
      </c>
      <c r="BN61" s="2">
        <v>29015000.149999999</v>
      </c>
      <c r="BO61" s="2">
        <v>3066.800565479336</v>
      </c>
      <c r="BP61" s="2">
        <v>27189633.440000001</v>
      </c>
      <c r="BQ61" s="2">
        <v>2899.6089836834808</v>
      </c>
      <c r="BR61" s="20"/>
      <c r="BS61" s="20"/>
      <c r="BU61" t="s">
        <v>178</v>
      </c>
      <c r="BV61" s="65">
        <v>5367402</v>
      </c>
      <c r="BW61" s="65">
        <v>5302483</v>
      </c>
      <c r="BX61" s="65">
        <v>5253108</v>
      </c>
      <c r="BY61" s="65">
        <v>5208973</v>
      </c>
      <c r="BZ61" s="65">
        <v>5158977</v>
      </c>
    </row>
    <row r="62" spans="2:78">
      <c r="B62" t="s">
        <v>8</v>
      </c>
      <c r="C62" s="2">
        <v>292.85879324546954</v>
      </c>
      <c r="D62" s="2">
        <v>7110611.5</v>
      </c>
      <c r="E62" s="2">
        <v>292.85879324546954</v>
      </c>
      <c r="F62" s="2">
        <v>6892461.2991276002</v>
      </c>
      <c r="G62" s="2">
        <v>284.69480789457248</v>
      </c>
      <c r="H62" s="2">
        <v>6810300.5700000003</v>
      </c>
      <c r="I62" s="2">
        <v>281.94165058993997</v>
      </c>
      <c r="J62" s="2">
        <v>6357039.6200000001</v>
      </c>
      <c r="K62" s="2">
        <v>262.99187572397818</v>
      </c>
      <c r="L62" s="2">
        <v>6592088.8599999994</v>
      </c>
      <c r="M62" s="2">
        <v>273.33784716175307</v>
      </c>
      <c r="N62" s="20"/>
      <c r="O62" s="20"/>
      <c r="P62" s="2"/>
      <c r="Q62" s="2">
        <v>172.85802265238894</v>
      </c>
      <c r="R62" s="2">
        <v>4196992.79</v>
      </c>
      <c r="S62" s="2">
        <v>172.8580226523888</v>
      </c>
      <c r="T62" s="2">
        <v>84996.856972413603</v>
      </c>
      <c r="U62" s="2">
        <v>3.5108160666011403</v>
      </c>
      <c r="V62" s="2">
        <v>2132502.24000001</v>
      </c>
      <c r="W62" s="2">
        <v>88.284091906438007</v>
      </c>
      <c r="X62" s="2">
        <v>3042504.18</v>
      </c>
      <c r="Y62" s="2">
        <v>125.86894671520768</v>
      </c>
      <c r="Z62" s="2">
        <v>3378422.63</v>
      </c>
      <c r="AA62" s="2">
        <v>140.08469668698427</v>
      </c>
      <c r="AB62" s="20"/>
      <c r="AC62" s="20"/>
      <c r="AD62" s="2"/>
      <c r="AE62" s="2">
        <v>540.54359472817146</v>
      </c>
      <c r="AF62" s="2">
        <v>13124398.480000004</v>
      </c>
      <c r="AG62" s="2">
        <v>540.54359472817146</v>
      </c>
      <c r="AH62" s="2">
        <v>12320487.899999999</v>
      </c>
      <c r="AI62" s="2">
        <v>508.90078066914492</v>
      </c>
      <c r="AJ62" s="2">
        <v>12286497.570000008</v>
      </c>
      <c r="AK62" s="2">
        <v>508.65235230801107</v>
      </c>
      <c r="AL62" s="2">
        <v>12330235.130000003</v>
      </c>
      <c r="AM62" s="2">
        <v>510.10405138176412</v>
      </c>
      <c r="AN62" s="2">
        <v>11949999.82</v>
      </c>
      <c r="AO62" s="2">
        <v>495.50109134635323</v>
      </c>
      <c r="AP62" s="20"/>
      <c r="AQ62" s="20"/>
      <c r="AR62" s="2"/>
      <c r="AS62" s="2">
        <v>2328.3771289126853</v>
      </c>
      <c r="AT62" s="2">
        <v>-56532996.689999998</v>
      </c>
      <c r="AU62" s="2">
        <v>2328.3771289126853</v>
      </c>
      <c r="AV62" s="2">
        <v>-66077676.259999998</v>
      </c>
      <c r="AW62" s="2">
        <v>2729.3546575795126</v>
      </c>
      <c r="AX62" s="2">
        <v>-57947017.799999997</v>
      </c>
      <c r="AY62" s="2">
        <v>2398.9657545021732</v>
      </c>
      <c r="AZ62" s="2">
        <v>-55082974.130000003</v>
      </c>
      <c r="BA62" s="2">
        <v>2278.7925752937285</v>
      </c>
      <c r="BB62" s="2">
        <v>-56443994.32</v>
      </c>
      <c r="BC62" s="2">
        <v>2340.4235319484183</v>
      </c>
      <c r="BD62" s="20"/>
      <c r="BE62" s="20"/>
      <c r="BF62" s="2"/>
      <c r="BG62" s="2">
        <v>3249.3396976935751</v>
      </c>
      <c r="BH62" s="2">
        <v>78893967.859999999</v>
      </c>
      <c r="BI62" s="2">
        <v>3249.3396976935751</v>
      </c>
      <c r="BJ62" s="2">
        <v>75737491.049999997</v>
      </c>
      <c r="BK62" s="2">
        <v>3128.355681536555</v>
      </c>
      <c r="BL62" s="2">
        <v>72560900.870000005</v>
      </c>
      <c r="BM62" s="2">
        <v>3003.9702285241151</v>
      </c>
      <c r="BN62" s="2">
        <v>69783138.719999999</v>
      </c>
      <c r="BO62" s="2">
        <v>2886.9410359093167</v>
      </c>
      <c r="BP62" s="2">
        <v>65897239.140000001</v>
      </c>
      <c r="BQ62" s="2">
        <v>2732.3978579425302</v>
      </c>
      <c r="BR62" s="20"/>
      <c r="BS62" s="20"/>
    </row>
    <row r="63" spans="2:78">
      <c r="B63" t="s">
        <v>72</v>
      </c>
      <c r="C63" s="2">
        <v>463.41778058645093</v>
      </c>
      <c r="D63" s="2">
        <v>2749921.11</v>
      </c>
      <c r="E63" s="2">
        <v>463.41778058645093</v>
      </c>
      <c r="F63" s="2">
        <v>2763476.3600000003</v>
      </c>
      <c r="G63" s="2">
        <v>466.09484904705687</v>
      </c>
      <c r="H63" s="2">
        <v>2776551.14</v>
      </c>
      <c r="I63" s="2">
        <v>464.53925715241763</v>
      </c>
      <c r="J63" s="2">
        <v>2689838.5</v>
      </c>
      <c r="K63" s="2">
        <v>454.44137523230273</v>
      </c>
      <c r="L63" s="2">
        <v>2692253.29</v>
      </c>
      <c r="M63" s="2">
        <v>450.20958026755852</v>
      </c>
      <c r="N63" s="20"/>
      <c r="O63" s="20"/>
      <c r="P63" s="2"/>
      <c r="Q63" s="2">
        <v>62.882782271654818</v>
      </c>
      <c r="R63" s="2">
        <v>373146.43</v>
      </c>
      <c r="S63" s="2">
        <v>62.882782271654868</v>
      </c>
      <c r="T63" s="2">
        <v>323782.09000000102</v>
      </c>
      <c r="U63" s="2">
        <v>54.609898802496375</v>
      </c>
      <c r="V63" s="2">
        <v>376021.77</v>
      </c>
      <c r="W63" s="2">
        <v>62.911455579722272</v>
      </c>
      <c r="X63" s="2">
        <v>339320.51000000298</v>
      </c>
      <c r="Y63" s="2">
        <v>57.327337388072813</v>
      </c>
      <c r="Z63" s="2">
        <v>208849.459999999</v>
      </c>
      <c r="AA63" s="2">
        <v>34.924658862876086</v>
      </c>
      <c r="AB63" s="20"/>
      <c r="AC63" s="20"/>
      <c r="AD63" s="2"/>
      <c r="AE63" s="2">
        <v>564.28417087967637</v>
      </c>
      <c r="AF63" s="2">
        <v>3348462.2699999996</v>
      </c>
      <c r="AG63" s="2">
        <v>564.28417087967637</v>
      </c>
      <c r="AH63" s="2">
        <v>3279059.0999999996</v>
      </c>
      <c r="AI63" s="2">
        <v>553.05432619328712</v>
      </c>
      <c r="AJ63" s="2">
        <v>3273093.7699999996</v>
      </c>
      <c r="AK63" s="2">
        <v>547.61481847080472</v>
      </c>
      <c r="AL63" s="2">
        <v>3228658.2799999993</v>
      </c>
      <c r="AM63" s="2">
        <v>545.47360702821413</v>
      </c>
      <c r="AN63" s="2">
        <v>3085110.8800000008</v>
      </c>
      <c r="AO63" s="2">
        <v>515.90482943143832</v>
      </c>
      <c r="AP63" s="20"/>
      <c r="AQ63" s="20"/>
      <c r="AR63" s="2"/>
      <c r="AS63" s="2">
        <v>2244.9735153353554</v>
      </c>
      <c r="AT63" s="2">
        <v>-13321672.84</v>
      </c>
      <c r="AU63" s="2">
        <v>2244.9735153353554</v>
      </c>
      <c r="AV63" s="2">
        <v>-15224943.85</v>
      </c>
      <c r="AW63" s="2">
        <v>2567.8771883960194</v>
      </c>
      <c r="AX63" s="2">
        <v>-14268224.460000001</v>
      </c>
      <c r="AY63" s="2">
        <v>2387.188298477497</v>
      </c>
      <c r="AZ63" s="2">
        <v>-13851539.810000001</v>
      </c>
      <c r="BA63" s="2">
        <v>2340.1824311539112</v>
      </c>
      <c r="BB63" s="2">
        <v>-14483857.029999999</v>
      </c>
      <c r="BC63" s="2">
        <v>2422.0496705685619</v>
      </c>
      <c r="BD63" s="20"/>
      <c r="BE63" s="20"/>
      <c r="BF63" s="2"/>
      <c r="BG63" s="2">
        <v>1312.9302679474217</v>
      </c>
      <c r="BH63" s="2">
        <v>7790928.21</v>
      </c>
      <c r="BI63" s="2">
        <v>1312.9302679474217</v>
      </c>
      <c r="BJ63" s="2">
        <v>7439174.1900000004</v>
      </c>
      <c r="BK63" s="2">
        <v>1254.7097638724913</v>
      </c>
      <c r="BL63" s="2">
        <v>7144182.8799999999</v>
      </c>
      <c r="BM63" s="2">
        <v>1195.2790496904802</v>
      </c>
      <c r="BN63" s="2">
        <v>7047400.6799999997</v>
      </c>
      <c r="BO63" s="2">
        <v>1190.6404257475924</v>
      </c>
      <c r="BP63" s="2">
        <v>6788806.1399999997</v>
      </c>
      <c r="BQ63" s="2">
        <v>1135.2518628762541</v>
      </c>
      <c r="BR63" s="20"/>
      <c r="BS63" s="20"/>
    </row>
    <row r="64" spans="2:78">
      <c r="B64" t="s">
        <v>26</v>
      </c>
      <c r="C64" s="2">
        <v>260.37165546073044</v>
      </c>
      <c r="D64" s="2">
        <v>19556254.670000002</v>
      </c>
      <c r="E64" s="2">
        <v>260.37165546073044</v>
      </c>
      <c r="F64" s="2">
        <v>19146598.729999997</v>
      </c>
      <c r="G64" s="2">
        <v>258.73432426588823</v>
      </c>
      <c r="H64" s="2">
        <v>18752965.710000001</v>
      </c>
      <c r="I64" s="2">
        <v>256.42276003992725</v>
      </c>
      <c r="J64" s="2">
        <v>18787857.93</v>
      </c>
      <c r="K64" s="2">
        <v>260.55164378432352</v>
      </c>
      <c r="L64" s="2">
        <v>18383553.41</v>
      </c>
      <c r="M64" s="2">
        <v>260.79291554950277</v>
      </c>
      <c r="N64" s="20"/>
      <c r="O64" s="20"/>
      <c r="P64" s="2"/>
      <c r="Q64" s="2">
        <v>106.05078086514278</v>
      </c>
      <c r="R64" s="2">
        <v>7965368.0999999996</v>
      </c>
      <c r="S64" s="2">
        <v>106.05078086514266</v>
      </c>
      <c r="T64" s="2">
        <v>6858644.29999997</v>
      </c>
      <c r="U64" s="2">
        <v>92.683129957702874</v>
      </c>
      <c r="V64" s="2">
        <v>7802052.4899999602</v>
      </c>
      <c r="W64" s="2">
        <v>106.6830635964607</v>
      </c>
      <c r="X64" s="2">
        <v>8855702.8000000194</v>
      </c>
      <c r="Y64" s="2">
        <v>122.81165474011232</v>
      </c>
      <c r="Z64" s="2">
        <v>7399967.2799999798</v>
      </c>
      <c r="AA64" s="2">
        <v>104.97747627356655</v>
      </c>
      <c r="AB64" s="20"/>
      <c r="AC64" s="20"/>
      <c r="AD64" s="2"/>
      <c r="AE64" s="2">
        <v>566.62544928037926</v>
      </c>
      <c r="AF64" s="2">
        <v>42558670.870000005</v>
      </c>
      <c r="AG64" s="2">
        <v>566.62544928037926</v>
      </c>
      <c r="AH64" s="2">
        <v>42017234.849999994</v>
      </c>
      <c r="AI64" s="2">
        <v>567.79279807029627</v>
      </c>
      <c r="AJ64" s="2">
        <v>41576490.070000023</v>
      </c>
      <c r="AK64" s="2">
        <v>568.50519013304563</v>
      </c>
      <c r="AL64" s="2">
        <v>40900144.50999999</v>
      </c>
      <c r="AM64" s="2">
        <v>567.20675251012358</v>
      </c>
      <c r="AN64" s="2">
        <v>38898364.150000006</v>
      </c>
      <c r="AO64" s="2">
        <v>551.82029124285373</v>
      </c>
      <c r="AP64" s="20"/>
      <c r="AQ64" s="20"/>
      <c r="AR64" s="2"/>
      <c r="AS64" s="2">
        <v>2383.762489315528</v>
      </c>
      <c r="AT64" s="2">
        <v>-179042016.81</v>
      </c>
      <c r="AU64" s="2">
        <v>2383.762489315528</v>
      </c>
      <c r="AV64" s="2">
        <v>-213190265.52000001</v>
      </c>
      <c r="AW64" s="2">
        <v>2880.9106028296915</v>
      </c>
      <c r="AX64" s="2">
        <v>-170875496.22999999</v>
      </c>
      <c r="AY64" s="2">
        <v>2336.503305347791</v>
      </c>
      <c r="AZ64" s="2">
        <v>-179109021.68000001</v>
      </c>
      <c r="BA64" s="2">
        <v>2483.8994519332114</v>
      </c>
      <c r="BB64" s="2">
        <v>-178276122.31</v>
      </c>
      <c r="BC64" s="2">
        <v>2529.0621825481267</v>
      </c>
      <c r="BD64" s="20"/>
      <c r="BE64" s="20"/>
      <c r="BF64" s="2"/>
      <c r="BG64" s="2">
        <v>3406.6956432651214</v>
      </c>
      <c r="BH64" s="2">
        <v>255873503.06999999</v>
      </c>
      <c r="BI64" s="2">
        <v>3406.6956432651214</v>
      </c>
      <c r="BJ64" s="2">
        <v>244466313.30000001</v>
      </c>
      <c r="BK64" s="2">
        <v>3303.5541857542466</v>
      </c>
      <c r="BL64" s="2">
        <v>227220761.97999999</v>
      </c>
      <c r="BM64" s="2">
        <v>3106.9525655996608</v>
      </c>
      <c r="BN64" s="2">
        <v>207521250.72</v>
      </c>
      <c r="BO64" s="2">
        <v>2877.9227092694291</v>
      </c>
      <c r="BP64" s="2">
        <v>194335729.09999999</v>
      </c>
      <c r="BQ64" s="2">
        <v>2756.8871075740167</v>
      </c>
      <c r="BR64" s="20"/>
      <c r="BS64" s="20"/>
    </row>
    <row r="65" spans="2:84">
      <c r="B65" t="s">
        <v>67</v>
      </c>
      <c r="C65" s="2">
        <v>268.24962191780821</v>
      </c>
      <c r="D65" s="2">
        <v>3426888.92</v>
      </c>
      <c r="E65" s="2">
        <v>268.24962191780821</v>
      </c>
      <c r="F65" s="2">
        <v>3244017.8200000003</v>
      </c>
      <c r="G65" s="2">
        <v>255.49482712451763</v>
      </c>
      <c r="H65" s="2">
        <v>3483836.41</v>
      </c>
      <c r="I65" s="2">
        <v>275.35855279797664</v>
      </c>
      <c r="J65" s="2">
        <v>3219669.34</v>
      </c>
      <c r="K65" s="2">
        <v>255.87454025272191</v>
      </c>
      <c r="L65" s="2">
        <v>3328899.71</v>
      </c>
      <c r="M65" s="2">
        <v>269.21954791750909</v>
      </c>
      <c r="N65" s="20"/>
      <c r="O65" s="20"/>
      <c r="P65" s="2"/>
      <c r="Q65" s="2">
        <v>76.033569471624233</v>
      </c>
      <c r="R65" s="2">
        <v>971328.850000003</v>
      </c>
      <c r="S65" s="2">
        <v>76.033569471624503</v>
      </c>
      <c r="T65" s="2">
        <v>1086517.5799999901</v>
      </c>
      <c r="U65" s="2">
        <v>85.572779396707105</v>
      </c>
      <c r="V65" s="2">
        <v>901541.67000000505</v>
      </c>
      <c r="W65" s="2">
        <v>71.256850300348177</v>
      </c>
      <c r="X65" s="2">
        <v>1132870.33</v>
      </c>
      <c r="Y65" s="2">
        <v>90.031815147421128</v>
      </c>
      <c r="Z65" s="2">
        <v>1070151.01000001</v>
      </c>
      <c r="AA65" s="2">
        <v>86.546786089770322</v>
      </c>
      <c r="AB65" s="20"/>
      <c r="AC65" s="20"/>
      <c r="AD65" s="2"/>
      <c r="AE65" s="2">
        <v>449.05280156555767</v>
      </c>
      <c r="AF65" s="2">
        <v>5736649.5399999991</v>
      </c>
      <c r="AG65" s="2">
        <v>449.05280156555767</v>
      </c>
      <c r="AH65" s="2">
        <v>5549565.4799999967</v>
      </c>
      <c r="AI65" s="2">
        <v>437.07690635583185</v>
      </c>
      <c r="AJ65" s="2">
        <v>5416468.620000001</v>
      </c>
      <c r="AK65" s="2">
        <v>428.11165191274114</v>
      </c>
      <c r="AL65" s="2">
        <v>5364768.3099999987</v>
      </c>
      <c r="AM65" s="2">
        <v>426.35049749662232</v>
      </c>
      <c r="AN65" s="2">
        <v>5232741.1100000031</v>
      </c>
      <c r="AO65" s="2">
        <v>423.18973797007709</v>
      </c>
      <c r="AP65" s="20"/>
      <c r="AQ65" s="20"/>
      <c r="AR65" s="2"/>
      <c r="AS65" s="2">
        <v>2272.3552727984343</v>
      </c>
      <c r="AT65" s="2">
        <v>-29029338.609999999</v>
      </c>
      <c r="AU65" s="2">
        <v>2272.3552727984343</v>
      </c>
      <c r="AV65" s="2">
        <v>-32771802.460000001</v>
      </c>
      <c r="AW65" s="2">
        <v>2581.0665873828466</v>
      </c>
      <c r="AX65" s="2">
        <v>-29083782.09</v>
      </c>
      <c r="AY65" s="2">
        <v>2298.7497699968385</v>
      </c>
      <c r="AZ65" s="2">
        <v>-27833754.260000002</v>
      </c>
      <c r="BA65" s="2">
        <v>2212.0125772868155</v>
      </c>
      <c r="BB65" s="2">
        <v>-29609584.449999999</v>
      </c>
      <c r="BC65" s="2">
        <v>2394.6287464617872</v>
      </c>
      <c r="BD65" s="20"/>
      <c r="BE65" s="20"/>
      <c r="BF65" s="2"/>
      <c r="BG65" s="2">
        <v>1796.6753894324854</v>
      </c>
      <c r="BH65" s="2">
        <v>22952528.100000001</v>
      </c>
      <c r="BI65" s="2">
        <v>1796.6753894324854</v>
      </c>
      <c r="BJ65" s="2">
        <v>21786371.5</v>
      </c>
      <c r="BK65" s="2">
        <v>1715.8676459006065</v>
      </c>
      <c r="BL65" s="2">
        <v>20934988.109999999</v>
      </c>
      <c r="BM65" s="2">
        <v>1654.6781623458742</v>
      </c>
      <c r="BN65" s="2">
        <v>20620014.289999999</v>
      </c>
      <c r="BO65" s="2">
        <v>1638.7200421203211</v>
      </c>
      <c r="BP65" s="2">
        <v>19850846.73</v>
      </c>
      <c r="BQ65" s="2">
        <v>1605.4061245450869</v>
      </c>
      <c r="BR65" s="20"/>
      <c r="BS65" s="20"/>
    </row>
    <row r="66" spans="2:84">
      <c r="B66" t="s">
        <v>27</v>
      </c>
      <c r="C66" s="2">
        <v>223.8149062984125</v>
      </c>
      <c r="D66" s="2">
        <v>13435832.640000001</v>
      </c>
      <c r="E66" s="2">
        <v>223.8149062984125</v>
      </c>
      <c r="F66" s="2">
        <v>14055367.129999999</v>
      </c>
      <c r="G66" s="2">
        <v>236.28025300070604</v>
      </c>
      <c r="H66" s="2">
        <v>13041814.220000001</v>
      </c>
      <c r="I66" s="2">
        <v>220.36419613740432</v>
      </c>
      <c r="J66" s="2">
        <v>13750954</v>
      </c>
      <c r="K66" s="2">
        <v>234.07871308196442</v>
      </c>
      <c r="L66" s="2">
        <v>13074585.68</v>
      </c>
      <c r="M66" s="2">
        <v>227.05240483467628</v>
      </c>
      <c r="N66" s="20"/>
      <c r="O66" s="20"/>
      <c r="P66" s="2"/>
      <c r="Q66" s="2">
        <v>80.975698722326896</v>
      </c>
      <c r="R66" s="2">
        <v>4861052.1700000102</v>
      </c>
      <c r="S66" s="2">
        <v>80.975698722326968</v>
      </c>
      <c r="T66" s="2">
        <v>3951151.1500000199</v>
      </c>
      <c r="U66" s="2">
        <v>66.421530276031675</v>
      </c>
      <c r="V66" s="2">
        <v>5213726.8899999801</v>
      </c>
      <c r="W66" s="2">
        <v>88.095008532855388</v>
      </c>
      <c r="X66" s="2">
        <v>5168839</v>
      </c>
      <c r="Y66" s="2">
        <v>87.987726615031065</v>
      </c>
      <c r="Z66" s="2">
        <v>4358339.62</v>
      </c>
      <c r="AA66" s="2">
        <v>75.686642470130593</v>
      </c>
      <c r="AB66" s="20"/>
      <c r="AC66" s="20"/>
      <c r="AD66" s="2"/>
      <c r="AE66" s="2">
        <v>424.80798637370697</v>
      </c>
      <c r="AF66" s="2">
        <v>25501648.230000004</v>
      </c>
      <c r="AG66" s="2">
        <v>424.80798637370697</v>
      </c>
      <c r="AH66" s="2">
        <v>25302970.569999993</v>
      </c>
      <c r="AI66" s="2">
        <v>425.36009430790426</v>
      </c>
      <c r="AJ66" s="2">
        <v>25169934.499999985</v>
      </c>
      <c r="AK66" s="2">
        <v>425.28993967862368</v>
      </c>
      <c r="AL66" s="2">
        <v>24112094</v>
      </c>
      <c r="AM66" s="2">
        <v>410.4535534939144</v>
      </c>
      <c r="AN66" s="2">
        <v>22542690.079999998</v>
      </c>
      <c r="AO66" s="2">
        <v>391.47489024729089</v>
      </c>
      <c r="AP66" s="20"/>
      <c r="AQ66" s="20"/>
      <c r="AR66" s="2"/>
      <c r="AS66" s="2">
        <v>1929.6176442171545</v>
      </c>
      <c r="AT66" s="2">
        <v>-115836876.8</v>
      </c>
      <c r="AU66" s="2">
        <v>1929.6176442171545</v>
      </c>
      <c r="AV66" s="2">
        <v>-140450716.34</v>
      </c>
      <c r="AW66" s="2">
        <v>2361.0717873113003</v>
      </c>
      <c r="AX66" s="2">
        <v>-114841747.36</v>
      </c>
      <c r="AY66" s="2">
        <v>1940.4516053596471</v>
      </c>
      <c r="AZ66" s="2">
        <v>-106624948</v>
      </c>
      <c r="BA66" s="2">
        <v>1815.0472040173631</v>
      </c>
      <c r="BB66" s="2">
        <v>-106565347.89</v>
      </c>
      <c r="BC66" s="2">
        <v>1850.606902785496</v>
      </c>
      <c r="BD66" s="20"/>
      <c r="BE66" s="20"/>
      <c r="BF66" s="2"/>
      <c r="BG66" s="2">
        <v>2364.7095895454017</v>
      </c>
      <c r="BH66" s="2">
        <v>141955881.37</v>
      </c>
      <c r="BI66" s="2">
        <v>2364.7095895454017</v>
      </c>
      <c r="BJ66" s="2">
        <v>136159192.63999999</v>
      </c>
      <c r="BK66" s="2">
        <v>2288.9283636485893</v>
      </c>
      <c r="BL66" s="2">
        <v>127226023</v>
      </c>
      <c r="BM66" s="2">
        <v>2149.7055404423568</v>
      </c>
      <c r="BN66" s="2">
        <v>119753337</v>
      </c>
      <c r="BO66" s="2">
        <v>2038.5281640990722</v>
      </c>
      <c r="BP66" s="2">
        <v>106862771.84999999</v>
      </c>
      <c r="BQ66" s="2">
        <v>1855.7719479369268</v>
      </c>
      <c r="BR66" s="20"/>
      <c r="BS66" s="20"/>
    </row>
    <row r="67" spans="2:84">
      <c r="B67" t="s">
        <v>73</v>
      </c>
      <c r="C67" s="2">
        <v>301.81497272491129</v>
      </c>
      <c r="D67" s="2">
        <v>3485661.12</v>
      </c>
      <c r="E67" s="2">
        <v>301.81497272491129</v>
      </c>
      <c r="F67" s="2">
        <v>3450272.5900000003</v>
      </c>
      <c r="G67" s="2">
        <v>301.54453679426678</v>
      </c>
      <c r="H67" s="2">
        <v>3360134.81</v>
      </c>
      <c r="I67" s="2">
        <v>296.83169699646646</v>
      </c>
      <c r="J67" s="2">
        <v>2801478.0100000002</v>
      </c>
      <c r="K67" s="2">
        <v>249.0866906730684</v>
      </c>
      <c r="L67" s="2">
        <v>3263136.13</v>
      </c>
      <c r="M67" s="2">
        <v>293.73806193176705</v>
      </c>
      <c r="N67" s="20"/>
      <c r="O67" s="20"/>
      <c r="P67" s="2"/>
      <c r="Q67" s="2">
        <v>37.241826132132701</v>
      </c>
      <c r="R67" s="2">
        <v>430105.85000000102</v>
      </c>
      <c r="S67" s="2">
        <v>37.241826132132744</v>
      </c>
      <c r="T67" s="2">
        <v>552323.85000000405</v>
      </c>
      <c r="U67" s="2">
        <v>48.271617724174448</v>
      </c>
      <c r="V67" s="2">
        <v>715269.17000000097</v>
      </c>
      <c r="W67" s="2">
        <v>63.186322438162627</v>
      </c>
      <c r="X67" s="2">
        <v>1016603.07</v>
      </c>
      <c r="Y67" s="2">
        <v>90.388821018938373</v>
      </c>
      <c r="Z67" s="2">
        <v>567646.25000000396</v>
      </c>
      <c r="AA67" s="2">
        <v>51.097871095508502</v>
      </c>
      <c r="AB67" s="20"/>
      <c r="AC67" s="20"/>
      <c r="AD67" s="2"/>
      <c r="AE67" s="2">
        <v>408.64238375616941</v>
      </c>
      <c r="AF67" s="2">
        <v>4719410.8900000006</v>
      </c>
      <c r="AG67" s="2">
        <v>408.64238375616941</v>
      </c>
      <c r="AH67" s="2">
        <v>4779098.0500000007</v>
      </c>
      <c r="AI67" s="2">
        <v>417.68030501660553</v>
      </c>
      <c r="AJ67" s="2">
        <v>4907215.0500000007</v>
      </c>
      <c r="AK67" s="2">
        <v>433.49956272084813</v>
      </c>
      <c r="AL67" s="2">
        <v>4905005.4199999981</v>
      </c>
      <c r="AM67" s="2">
        <v>436.11677958566713</v>
      </c>
      <c r="AN67" s="2">
        <v>4623219.34</v>
      </c>
      <c r="AO67" s="2">
        <v>416.16881267440812</v>
      </c>
      <c r="AP67" s="20"/>
      <c r="AQ67" s="20"/>
      <c r="AR67" s="2"/>
      <c r="AS67" s="2">
        <v>2005.0676889774004</v>
      </c>
      <c r="AT67" s="2">
        <v>-23156526.739999998</v>
      </c>
      <c r="AU67" s="2">
        <v>2005.0676889774004</v>
      </c>
      <c r="AV67" s="2">
        <v>-25834828.48</v>
      </c>
      <c r="AW67" s="2">
        <v>2257.8944660024472</v>
      </c>
      <c r="AX67" s="2">
        <v>-21206227.82</v>
      </c>
      <c r="AY67" s="2">
        <v>1873.3416802120141</v>
      </c>
      <c r="AZ67" s="2">
        <v>-21652804.870000001</v>
      </c>
      <c r="BA67" s="2">
        <v>1925.2071547968349</v>
      </c>
      <c r="BB67" s="2">
        <v>-22606686.629999999</v>
      </c>
      <c r="BC67" s="2">
        <v>2034.9884445044559</v>
      </c>
      <c r="BD67" s="20"/>
      <c r="BE67" s="20"/>
      <c r="BF67" s="2"/>
      <c r="BG67" s="2">
        <v>1094.8189825958957</v>
      </c>
      <c r="BH67" s="2">
        <v>12644064.43</v>
      </c>
      <c r="BI67" s="2">
        <v>1094.8189825958957</v>
      </c>
      <c r="BJ67" s="2">
        <v>12049549.17</v>
      </c>
      <c r="BK67" s="2">
        <v>1053.0981620346092</v>
      </c>
      <c r="BL67" s="2">
        <v>12304142.890000001</v>
      </c>
      <c r="BM67" s="2">
        <v>1086.938417844523</v>
      </c>
      <c r="BN67" s="2">
        <v>11822368.720000001</v>
      </c>
      <c r="BO67" s="2">
        <v>1051.1575282297501</v>
      </c>
      <c r="BP67" s="2">
        <v>11053259.449999999</v>
      </c>
      <c r="BQ67" s="2">
        <v>994.98239715545947</v>
      </c>
      <c r="BR67" s="20"/>
      <c r="BS67" s="20"/>
    </row>
    <row r="68" spans="2:84">
      <c r="B68" t="s">
        <v>6</v>
      </c>
      <c r="C68" s="2">
        <v>366.90051173778238</v>
      </c>
      <c r="D68" s="2">
        <v>12425085.83</v>
      </c>
      <c r="E68" s="2">
        <v>366.90051173778238</v>
      </c>
      <c r="F68" s="2">
        <v>11458067.41</v>
      </c>
      <c r="G68" s="2">
        <v>339.48823471897128</v>
      </c>
      <c r="H68" s="2">
        <v>11459380.390000001</v>
      </c>
      <c r="I68" s="2">
        <v>340.57658602550003</v>
      </c>
      <c r="J68" s="2">
        <v>11552732.9</v>
      </c>
      <c r="K68" s="2">
        <v>343.69835777824056</v>
      </c>
      <c r="L68" s="2">
        <v>11598527.32</v>
      </c>
      <c r="M68" s="2">
        <v>345.41014681795173</v>
      </c>
      <c r="N68" s="20"/>
      <c r="O68" s="20"/>
      <c r="P68" s="2"/>
      <c r="Q68" s="2">
        <v>71.767149859737188</v>
      </c>
      <c r="R68" s="2">
        <v>2430394.5300000198</v>
      </c>
      <c r="S68" s="2">
        <v>71.767149859737771</v>
      </c>
      <c r="T68" s="2">
        <v>2770696.2300000102</v>
      </c>
      <c r="U68" s="2">
        <v>82.092270747533703</v>
      </c>
      <c r="V68" s="2">
        <v>3051025.9299999899</v>
      </c>
      <c r="W68" s="2">
        <v>90.677502600528726</v>
      </c>
      <c r="X68" s="2">
        <v>1588576.20000001</v>
      </c>
      <c r="Y68" s="2">
        <v>47.260768155178354</v>
      </c>
      <c r="Z68" s="2">
        <v>178520.669999998</v>
      </c>
      <c r="AA68" s="2">
        <v>5.316437952291551</v>
      </c>
      <c r="AB68" s="20"/>
      <c r="AC68" s="20"/>
      <c r="AD68" s="2"/>
      <c r="AE68" s="2">
        <v>567.18751336187802</v>
      </c>
      <c r="AF68" s="2">
        <v>19207805.140000001</v>
      </c>
      <c r="AG68" s="2">
        <v>567.18751336187802</v>
      </c>
      <c r="AH68" s="2">
        <v>19155329.129999995</v>
      </c>
      <c r="AI68" s="2">
        <v>567.54849130396121</v>
      </c>
      <c r="AJ68" s="2">
        <v>19195493.070000008</v>
      </c>
      <c r="AK68" s="2">
        <v>570.49642078045611</v>
      </c>
      <c r="AL68" s="2">
        <v>17084047.069999993</v>
      </c>
      <c r="AM68" s="2">
        <v>508.2571347395351</v>
      </c>
      <c r="AN68" s="2">
        <v>16439538.579999998</v>
      </c>
      <c r="AO68" s="2">
        <v>489.5779677774799</v>
      </c>
      <c r="AP68" s="20"/>
      <c r="AQ68" s="20"/>
      <c r="AR68" s="2"/>
      <c r="AS68" s="2">
        <v>2125.2053093164031</v>
      </c>
      <c r="AT68" s="2">
        <v>-71970077.799999997</v>
      </c>
      <c r="AU68" s="2">
        <v>2125.2053093164031</v>
      </c>
      <c r="AV68" s="2">
        <v>-84258656.799999997</v>
      </c>
      <c r="AW68" s="2">
        <v>2496.4788243311309</v>
      </c>
      <c r="AX68" s="2">
        <v>-75976749.540000007</v>
      </c>
      <c r="AY68" s="2">
        <v>2258.0541962136299</v>
      </c>
      <c r="AZ68" s="2">
        <v>-89488616.040000007</v>
      </c>
      <c r="BA68" s="2">
        <v>2662.3216029512391</v>
      </c>
      <c r="BB68" s="2">
        <v>-98932478.069999993</v>
      </c>
      <c r="BC68" s="2">
        <v>2946.2604029304025</v>
      </c>
      <c r="BD68" s="20"/>
      <c r="BE68" s="20"/>
      <c r="BF68" s="2"/>
      <c r="BG68" s="2">
        <v>3338.6033500664403</v>
      </c>
      <c r="BH68" s="2">
        <v>113061802.45</v>
      </c>
      <c r="BI68" s="2">
        <v>3338.6033500664403</v>
      </c>
      <c r="BJ68" s="2">
        <v>100547839.84999999</v>
      </c>
      <c r="BK68" s="2">
        <v>2979.1069849782225</v>
      </c>
      <c r="BL68" s="2">
        <v>95804910.310000002</v>
      </c>
      <c r="BM68" s="2">
        <v>2847.3537108806136</v>
      </c>
      <c r="BN68" s="2">
        <v>93946620.629999995</v>
      </c>
      <c r="BO68" s="2">
        <v>2794.9489968167077</v>
      </c>
      <c r="BP68" s="2">
        <v>92421628.260000005</v>
      </c>
      <c r="BQ68" s="2">
        <v>2752.3639256678284</v>
      </c>
      <c r="BR68" s="20"/>
      <c r="BS68" s="20"/>
      <c r="BX68" s="19"/>
      <c r="BY68" s="19"/>
      <c r="BZ68" s="19"/>
      <c r="CA68" s="19"/>
      <c r="CB68" s="19"/>
      <c r="CC68" s="19"/>
      <c r="CD68" s="19"/>
    </row>
    <row r="69" spans="2:84">
      <c r="B69" t="s">
        <v>64</v>
      </c>
      <c r="C69" s="2">
        <v>341.41684234647113</v>
      </c>
      <c r="D69" s="2">
        <v>1489943.1</v>
      </c>
      <c r="E69" s="2">
        <v>341.41684234647113</v>
      </c>
      <c r="F69" s="2">
        <v>1408353.69</v>
      </c>
      <c r="G69" s="2">
        <v>324.1320345224396</v>
      </c>
      <c r="H69" s="2">
        <v>1363752.88</v>
      </c>
      <c r="I69" s="2">
        <v>315.31858497109823</v>
      </c>
      <c r="J69" s="2">
        <v>1445520.74</v>
      </c>
      <c r="K69" s="2">
        <v>335.23208256029682</v>
      </c>
      <c r="L69" s="2">
        <v>1420323.75</v>
      </c>
      <c r="M69" s="2">
        <v>330.30784883720929</v>
      </c>
      <c r="N69" s="20"/>
      <c r="O69" s="20"/>
      <c r="P69" s="2"/>
      <c r="Q69" s="2">
        <v>24.422745187900926</v>
      </c>
      <c r="R69" s="2">
        <v>106580.85999999801</v>
      </c>
      <c r="S69" s="2">
        <v>24.422745187900553</v>
      </c>
      <c r="T69" s="2">
        <v>197599.91</v>
      </c>
      <c r="U69" s="2">
        <v>45.477539700805522</v>
      </c>
      <c r="V69" s="2">
        <v>179990.830000002</v>
      </c>
      <c r="W69" s="2">
        <v>41.616376878613181</v>
      </c>
      <c r="X69" s="2">
        <v>263351.27</v>
      </c>
      <c r="Y69" s="2">
        <v>61.07404220779221</v>
      </c>
      <c r="Z69" s="2">
        <v>139305.70999999801</v>
      </c>
      <c r="AA69" s="2">
        <v>32.396676744185584</v>
      </c>
      <c r="AB69" s="20"/>
      <c r="AC69" s="20"/>
      <c r="AD69" s="2"/>
      <c r="AE69" s="2">
        <v>456.80005270394128</v>
      </c>
      <c r="AF69" s="2">
        <v>1993475.4299999997</v>
      </c>
      <c r="AG69" s="2">
        <v>456.80005270394128</v>
      </c>
      <c r="AH69" s="2">
        <v>1986557.4800000004</v>
      </c>
      <c r="AI69" s="2">
        <v>457.20540391254326</v>
      </c>
      <c r="AJ69" s="2">
        <v>2016354.25</v>
      </c>
      <c r="AK69" s="2">
        <v>466.20907514450869</v>
      </c>
      <c r="AL69" s="2">
        <v>2008536.1400000006</v>
      </c>
      <c r="AM69" s="2">
        <v>465.80151669758828</v>
      </c>
      <c r="AN69" s="2">
        <v>2189422.17</v>
      </c>
      <c r="AO69" s="2">
        <v>509.16794651162792</v>
      </c>
      <c r="AP69" s="20"/>
      <c r="AQ69" s="20"/>
      <c r="AR69" s="2"/>
      <c r="AS69" s="2">
        <v>2324.1754285059578</v>
      </c>
      <c r="AT69" s="2">
        <v>-10142701.57</v>
      </c>
      <c r="AU69" s="2">
        <v>2324.1754285059578</v>
      </c>
      <c r="AV69" s="2">
        <v>-11810924.85</v>
      </c>
      <c r="AW69" s="2">
        <v>2718.2795972382046</v>
      </c>
      <c r="AX69" s="2">
        <v>-10598417</v>
      </c>
      <c r="AY69" s="2">
        <v>2450.5010404624277</v>
      </c>
      <c r="AZ69" s="2">
        <v>-10032257.210000001</v>
      </c>
      <c r="BA69" s="2">
        <v>2326.5902620593693</v>
      </c>
      <c r="BB69" s="2">
        <v>-10655125.789999999</v>
      </c>
      <c r="BC69" s="2">
        <v>2477.936230232558</v>
      </c>
      <c r="BD69" s="20"/>
      <c r="BE69" s="20"/>
      <c r="BF69" s="2"/>
      <c r="BG69" s="2">
        <v>1812.6165994500459</v>
      </c>
      <c r="BH69" s="2">
        <v>7910258.8399999999</v>
      </c>
      <c r="BI69" s="2">
        <v>1812.6165994500459</v>
      </c>
      <c r="BJ69" s="2">
        <v>7608727.4000000004</v>
      </c>
      <c r="BK69" s="2">
        <v>1751.1455466052935</v>
      </c>
      <c r="BL69" s="2">
        <v>7395377.54</v>
      </c>
      <c r="BM69" s="2">
        <v>1709.9138820809249</v>
      </c>
      <c r="BN69" s="2">
        <v>6788962.9800000004</v>
      </c>
      <c r="BO69" s="2">
        <v>1574.4348283858999</v>
      </c>
      <c r="BP69" s="2">
        <v>6127941.0199999996</v>
      </c>
      <c r="BQ69" s="2">
        <v>1425.1025627906977</v>
      </c>
      <c r="BR69" s="20"/>
      <c r="BS69" s="20"/>
    </row>
    <row r="70" spans="2:84">
      <c r="B70" t="s">
        <v>68</v>
      </c>
      <c r="C70" s="2">
        <v>398.3489049378569</v>
      </c>
      <c r="D70" s="2">
        <v>2371769.38</v>
      </c>
      <c r="E70" s="2">
        <v>398.3489049378569</v>
      </c>
      <c r="F70" s="2">
        <v>2288827.44</v>
      </c>
      <c r="G70" s="2">
        <v>388.0026173927784</v>
      </c>
      <c r="H70" s="2">
        <v>2276866.04</v>
      </c>
      <c r="I70" s="2">
        <v>385.25652115059222</v>
      </c>
      <c r="J70" s="2">
        <v>2244261.44</v>
      </c>
      <c r="K70" s="2">
        <v>379.80393298358433</v>
      </c>
      <c r="L70" s="2">
        <v>2271671.37</v>
      </c>
      <c r="M70" s="2">
        <v>385.48640251145429</v>
      </c>
      <c r="N70" s="20"/>
      <c r="O70" s="20"/>
      <c r="P70" s="2"/>
      <c r="Q70" s="2">
        <v>21.431525025193118</v>
      </c>
      <c r="R70" s="2">
        <v>127603.29999999799</v>
      </c>
      <c r="S70" s="2">
        <v>21.431525025192812</v>
      </c>
      <c r="T70" s="2">
        <v>229296.20000000199</v>
      </c>
      <c r="U70" s="2">
        <v>38.870350906933716</v>
      </c>
      <c r="V70" s="2">
        <v>170571.78999999899</v>
      </c>
      <c r="W70" s="2">
        <v>28.861554991539592</v>
      </c>
      <c r="X70" s="2">
        <v>144891.17000000499</v>
      </c>
      <c r="Y70" s="2">
        <v>24.52042139109917</v>
      </c>
      <c r="Z70" s="2">
        <v>70384.060000002195</v>
      </c>
      <c r="AA70" s="2">
        <v>11.943672153402714</v>
      </c>
      <c r="AB70" s="20"/>
      <c r="AC70" s="20"/>
      <c r="AD70" s="2"/>
      <c r="AE70" s="2">
        <v>462.2257457171649</v>
      </c>
      <c r="AF70" s="2">
        <v>2752092.09</v>
      </c>
      <c r="AG70" s="2">
        <v>462.2257457171649</v>
      </c>
      <c r="AH70" s="2">
        <v>2716871.4699999988</v>
      </c>
      <c r="AI70" s="2">
        <v>460.56475165282234</v>
      </c>
      <c r="AJ70" s="2">
        <v>2734440.0500000007</v>
      </c>
      <c r="AK70" s="2">
        <v>462.68021150592227</v>
      </c>
      <c r="AL70" s="2">
        <v>2691742.8900000006</v>
      </c>
      <c r="AM70" s="2">
        <v>455.53272804196996</v>
      </c>
      <c r="AN70" s="2">
        <v>2569209.4900000002</v>
      </c>
      <c r="AO70" s="2">
        <v>435.97649584252508</v>
      </c>
      <c r="AP70" s="20"/>
      <c r="AQ70" s="20"/>
      <c r="AR70" s="2"/>
      <c r="AS70" s="2">
        <v>2180.5119717836747</v>
      </c>
      <c r="AT70" s="2">
        <v>-12982768.279999999</v>
      </c>
      <c r="AU70" s="2">
        <v>2180.5119717836747</v>
      </c>
      <c r="AV70" s="2">
        <v>-14964923.949999999</v>
      </c>
      <c r="AW70" s="2">
        <v>2536.8577640278013</v>
      </c>
      <c r="AX70" s="2">
        <v>-13029709.890000001</v>
      </c>
      <c r="AY70" s="2">
        <v>2204.688644670051</v>
      </c>
      <c r="AZ70" s="2">
        <v>-12333811.380000001</v>
      </c>
      <c r="BA70" s="2">
        <v>2087.2924995769167</v>
      </c>
      <c r="BB70" s="2">
        <v>-13082377.359999999</v>
      </c>
      <c r="BC70" s="2">
        <v>2219.9859765823858</v>
      </c>
      <c r="BD70" s="20"/>
      <c r="BE70" s="20"/>
      <c r="BF70" s="2"/>
      <c r="BG70" s="2">
        <v>1338.8945616392341</v>
      </c>
      <c r="BH70" s="2">
        <v>7971778.2199999997</v>
      </c>
      <c r="BI70" s="2">
        <v>1338.8945616392341</v>
      </c>
      <c r="BJ70" s="2">
        <v>7230835.25</v>
      </c>
      <c r="BK70" s="2">
        <v>1225.7730547550432</v>
      </c>
      <c r="BL70" s="2">
        <v>6883378.5099999998</v>
      </c>
      <c r="BM70" s="2">
        <v>1164.7002554991539</v>
      </c>
      <c r="BN70" s="2">
        <v>6687300.0700000003</v>
      </c>
      <c r="BO70" s="2">
        <v>1131.7143459130141</v>
      </c>
      <c r="BP70" s="2">
        <v>6544980.8600000003</v>
      </c>
      <c r="BQ70" s="2">
        <v>1110.6364941455965</v>
      </c>
      <c r="BR70" s="20"/>
      <c r="BS70" s="20"/>
    </row>
    <row r="71" spans="2:84">
      <c r="B71" t="s">
        <v>76</v>
      </c>
      <c r="C71" s="2">
        <v>504.75472796143248</v>
      </c>
      <c r="D71" s="2">
        <v>1465807.73</v>
      </c>
      <c r="E71" s="2">
        <v>504.75472796143248</v>
      </c>
      <c r="F71" s="2">
        <v>1492953.9900000002</v>
      </c>
      <c r="G71" s="2">
        <v>525.50298838437175</v>
      </c>
      <c r="H71" s="2">
        <v>1555807.0899999999</v>
      </c>
      <c r="I71" s="2">
        <v>546.28057935393258</v>
      </c>
      <c r="J71" s="2">
        <v>1466827.2000000002</v>
      </c>
      <c r="K71" s="2">
        <v>516.67037689327231</v>
      </c>
      <c r="L71" s="2">
        <v>1571760.98</v>
      </c>
      <c r="M71" s="2">
        <v>553.04749472202673</v>
      </c>
      <c r="N71" s="20"/>
      <c r="O71" s="20"/>
      <c r="P71" s="2"/>
      <c r="Q71" s="2">
        <v>98.970492424242124</v>
      </c>
      <c r="R71" s="2">
        <v>287410.30999999901</v>
      </c>
      <c r="S71" s="2">
        <v>98.970492424242082</v>
      </c>
      <c r="T71" s="2">
        <v>296608.52999999898</v>
      </c>
      <c r="U71" s="2">
        <v>104.40286166842625</v>
      </c>
      <c r="V71" s="2">
        <v>292214.50000000099</v>
      </c>
      <c r="W71" s="2">
        <v>102.60340589887676</v>
      </c>
      <c r="X71" s="2">
        <v>300238.255999999</v>
      </c>
      <c r="Y71" s="2">
        <v>105.75493342726277</v>
      </c>
      <c r="Z71" s="2">
        <v>192751.83</v>
      </c>
      <c r="AA71" s="2">
        <v>67.822600281491901</v>
      </c>
      <c r="AB71" s="20"/>
      <c r="AC71" s="20"/>
      <c r="AD71" s="2"/>
      <c r="AE71" s="2">
        <v>745.45134641873244</v>
      </c>
      <c r="AF71" s="2">
        <v>2164790.709999999</v>
      </c>
      <c r="AG71" s="2">
        <v>745.45134641873244</v>
      </c>
      <c r="AH71" s="2">
        <v>2118616.3800000008</v>
      </c>
      <c r="AI71" s="2">
        <v>745.72910242872251</v>
      </c>
      <c r="AJ71" s="2">
        <v>2111983.3900000006</v>
      </c>
      <c r="AK71" s="2">
        <v>741.56720154494406</v>
      </c>
      <c r="AL71" s="2">
        <v>1995432.9100000001</v>
      </c>
      <c r="AM71" s="2">
        <v>702.86470940471997</v>
      </c>
      <c r="AN71" s="2">
        <v>1921669.9800000004</v>
      </c>
      <c r="AO71" s="2">
        <v>676.16818437719928</v>
      </c>
      <c r="AP71" s="20"/>
      <c r="AQ71" s="20"/>
      <c r="AR71" s="2"/>
      <c r="AS71" s="2">
        <v>3037.1108712121213</v>
      </c>
      <c r="AT71" s="2">
        <v>-8819769.9700000007</v>
      </c>
      <c r="AU71" s="2">
        <v>3037.1108712121213</v>
      </c>
      <c r="AV71" s="2">
        <v>-10463066.42</v>
      </c>
      <c r="AW71" s="2">
        <v>3682.8815276311157</v>
      </c>
      <c r="AX71" s="2">
        <v>-8719661.9600000009</v>
      </c>
      <c r="AY71" s="2">
        <v>3061.6790589887642</v>
      </c>
      <c r="AZ71" s="2">
        <v>-8070576.1600000001</v>
      </c>
      <c r="BA71" s="2">
        <v>2842.7531384290241</v>
      </c>
      <c r="BB71" s="2">
        <v>-7958450.5199999996</v>
      </c>
      <c r="BC71" s="2">
        <v>2800.2992681210412</v>
      </c>
      <c r="BD71" s="20"/>
      <c r="BE71" s="20"/>
      <c r="BF71" s="2"/>
      <c r="BG71" s="2">
        <v>2126.4398760330578</v>
      </c>
      <c r="BH71" s="2">
        <v>6175181.4000000004</v>
      </c>
      <c r="BI71" s="2">
        <v>2126.4398760330578</v>
      </c>
      <c r="BJ71" s="2">
        <v>6224751.2999999998</v>
      </c>
      <c r="BK71" s="2">
        <v>2191.0423442449842</v>
      </c>
      <c r="BL71" s="2">
        <v>5927607.2599999998</v>
      </c>
      <c r="BM71" s="2">
        <v>2081.3227738764044</v>
      </c>
      <c r="BN71" s="2">
        <v>5726725.2000000002</v>
      </c>
      <c r="BO71" s="2">
        <v>2017.1628038041565</v>
      </c>
      <c r="BP71" s="2">
        <v>5426101.6200000001</v>
      </c>
      <c r="BQ71" s="2">
        <v>1909.2546164672765</v>
      </c>
      <c r="BR71" s="20"/>
      <c r="BS71" s="20"/>
    </row>
    <row r="72" spans="2:84">
      <c r="B72" t="s">
        <v>33</v>
      </c>
      <c r="C72" s="2">
        <v>286.57136605496532</v>
      </c>
      <c r="D72" s="2">
        <v>16318806.439999999</v>
      </c>
      <c r="E72" s="2">
        <v>286.57136605496532</v>
      </c>
      <c r="F72" s="2">
        <v>16453367.17</v>
      </c>
      <c r="G72" s="2">
        <v>289.22894809007329</v>
      </c>
      <c r="H72" s="2">
        <v>17159444.560000002</v>
      </c>
      <c r="I72" s="2">
        <v>302.63570652557326</v>
      </c>
      <c r="J72" s="2">
        <v>17939492.780000001</v>
      </c>
      <c r="K72" s="2">
        <v>317.42887339644346</v>
      </c>
      <c r="L72" s="2">
        <v>17995970.43</v>
      </c>
      <c r="M72" s="2">
        <v>318.93611750110767</v>
      </c>
      <c r="N72" s="20"/>
      <c r="O72" s="20"/>
      <c r="P72" s="2"/>
      <c r="Q72" s="2">
        <v>67.476442707875862</v>
      </c>
      <c r="R72" s="2">
        <v>3842446.03000001</v>
      </c>
      <c r="S72" s="2">
        <v>67.476442707876203</v>
      </c>
      <c r="T72" s="2">
        <v>3630603.48000002</v>
      </c>
      <c r="U72" s="2">
        <v>63.821320864169671</v>
      </c>
      <c r="V72" s="2">
        <v>3569474.5800000099</v>
      </c>
      <c r="W72" s="2">
        <v>62.953696296296471</v>
      </c>
      <c r="X72" s="2">
        <v>3585587.68</v>
      </c>
      <c r="Y72" s="2">
        <v>63.444885074758915</v>
      </c>
      <c r="Z72" s="2">
        <v>1172608.6299999999</v>
      </c>
      <c r="AA72" s="2">
        <v>20.78172140008861</v>
      </c>
      <c r="AB72" s="20"/>
      <c r="AC72" s="20"/>
      <c r="AD72" s="2"/>
      <c r="AE72" s="2">
        <v>454.98934621125636</v>
      </c>
      <c r="AF72" s="2">
        <v>25909368.319999993</v>
      </c>
      <c r="AG72" s="2">
        <v>454.98934621125636</v>
      </c>
      <c r="AH72" s="2">
        <v>25803390.030000016</v>
      </c>
      <c r="AI72" s="2">
        <v>453.59027598572635</v>
      </c>
      <c r="AJ72" s="2">
        <v>25938235.810000002</v>
      </c>
      <c r="AK72" s="2">
        <v>457.46447636684309</v>
      </c>
      <c r="AL72" s="2">
        <v>25700463.269999981</v>
      </c>
      <c r="AM72" s="2">
        <v>454.75472476333681</v>
      </c>
      <c r="AN72" s="2">
        <v>23355787.980000004</v>
      </c>
      <c r="AO72" s="2">
        <v>413.92623801506431</v>
      </c>
      <c r="AP72" s="20"/>
      <c r="AQ72" s="20"/>
      <c r="AR72" s="2"/>
      <c r="AS72" s="2">
        <v>1991.69471244183</v>
      </c>
      <c r="AT72" s="2">
        <v>-113417055.40000001</v>
      </c>
      <c r="AU72" s="2">
        <v>1991.69471244183</v>
      </c>
      <c r="AV72" s="2">
        <v>-129479447.33</v>
      </c>
      <c r="AW72" s="2">
        <v>2276.0814831156504</v>
      </c>
      <c r="AX72" s="2">
        <v>-117786148.56999999</v>
      </c>
      <c r="AY72" s="2">
        <v>2077.3571176366841</v>
      </c>
      <c r="AZ72" s="2">
        <v>-110541536.12</v>
      </c>
      <c r="BA72" s="2">
        <v>1955.9680813943203</v>
      </c>
      <c r="BB72" s="2">
        <v>-117398668.45999999</v>
      </c>
      <c r="BC72" s="2">
        <v>2080.6144166592821</v>
      </c>
      <c r="BD72" s="20"/>
      <c r="BE72" s="20"/>
      <c r="BF72" s="2"/>
      <c r="BG72" s="2">
        <v>2524.4905068048115</v>
      </c>
      <c r="BH72" s="2">
        <v>143757111.91</v>
      </c>
      <c r="BI72" s="2">
        <v>2524.4905068048115</v>
      </c>
      <c r="BJ72" s="2">
        <v>137543774.53</v>
      </c>
      <c r="BK72" s="2">
        <v>2417.8419415683725</v>
      </c>
      <c r="BL72" s="2">
        <v>133304575.11</v>
      </c>
      <c r="BM72" s="2">
        <v>2351.0507074074076</v>
      </c>
      <c r="BN72" s="2">
        <v>122943747.84999999</v>
      </c>
      <c r="BO72" s="2">
        <v>2175.4179925683447</v>
      </c>
      <c r="BP72" s="2">
        <v>117291982.05</v>
      </c>
      <c r="BQ72" s="2">
        <v>2078.7236517501105</v>
      </c>
      <c r="BR72" s="20"/>
      <c r="BS72" s="20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</row>
    <row r="73" spans="2:84">
      <c r="B73" t="s">
        <v>70</v>
      </c>
      <c r="C73" s="2">
        <v>363.37753592135118</v>
      </c>
      <c r="D73" s="2">
        <v>2883037.37</v>
      </c>
      <c r="E73" s="2">
        <v>363.37753592135118</v>
      </c>
      <c r="F73" s="2">
        <v>2842841.23</v>
      </c>
      <c r="G73" s="2">
        <v>368.29138878093016</v>
      </c>
      <c r="H73" s="2">
        <v>2873125.7</v>
      </c>
      <c r="I73" s="2">
        <v>403.01945574414367</v>
      </c>
      <c r="J73" s="2">
        <v>2932078.34</v>
      </c>
      <c r="K73" s="2">
        <v>411.63531377228696</v>
      </c>
      <c r="L73" s="2">
        <v>2695060.0300000003</v>
      </c>
      <c r="M73" s="2">
        <v>374.26191223441191</v>
      </c>
      <c r="N73" s="20"/>
      <c r="O73" s="20"/>
      <c r="P73" s="2"/>
      <c r="Q73" s="2">
        <v>62.402267456515901</v>
      </c>
      <c r="R73" s="2">
        <v>495099.58999999601</v>
      </c>
      <c r="S73" s="2">
        <v>62.402267456515759</v>
      </c>
      <c r="T73" s="2">
        <v>422278.84999999503</v>
      </c>
      <c r="U73" s="2">
        <v>54.706419225287604</v>
      </c>
      <c r="V73" s="2">
        <v>527397.28</v>
      </c>
      <c r="W73" s="2">
        <v>73.979138729134519</v>
      </c>
      <c r="X73" s="2">
        <v>556463.820000001</v>
      </c>
      <c r="Y73" s="2">
        <v>78.12211427769212</v>
      </c>
      <c r="Z73" s="2">
        <v>660196.84000000299</v>
      </c>
      <c r="AA73" s="2">
        <v>91.681272045549647</v>
      </c>
      <c r="AB73" s="20"/>
      <c r="AC73" s="20"/>
      <c r="AD73" s="2"/>
      <c r="AE73" s="2">
        <v>492.17489538694196</v>
      </c>
      <c r="AF73" s="2">
        <v>3904915.6199999973</v>
      </c>
      <c r="AG73" s="2">
        <v>492.17489538694196</v>
      </c>
      <c r="AH73" s="2">
        <v>3738247.3599999994</v>
      </c>
      <c r="AI73" s="2">
        <v>484.29166472340967</v>
      </c>
      <c r="AJ73" s="2">
        <v>3693007.9099999964</v>
      </c>
      <c r="AK73" s="2">
        <v>518.0260779913026</v>
      </c>
      <c r="AL73" s="2">
        <v>3611593.9600000009</v>
      </c>
      <c r="AM73" s="2">
        <v>507.03270532079193</v>
      </c>
      <c r="AN73" s="2">
        <v>3483282.6099999994</v>
      </c>
      <c r="AO73" s="2">
        <v>483.72206776836543</v>
      </c>
      <c r="AP73" s="20"/>
      <c r="AQ73" s="20"/>
      <c r="AR73" s="2"/>
      <c r="AS73" s="2">
        <v>2647.6519649609277</v>
      </c>
      <c r="AT73" s="2">
        <v>-21006470.690000001</v>
      </c>
      <c r="AU73" s="2">
        <v>2647.6519649609277</v>
      </c>
      <c r="AV73" s="2">
        <v>-23277993.140000001</v>
      </c>
      <c r="AW73" s="2">
        <v>3015.6747169322452</v>
      </c>
      <c r="AX73" s="2">
        <v>-20335413.390000001</v>
      </c>
      <c r="AY73" s="2">
        <v>2852.4917085145185</v>
      </c>
      <c r="AZ73" s="2">
        <v>-21279720.850000001</v>
      </c>
      <c r="BA73" s="2">
        <v>2987.466074687632</v>
      </c>
      <c r="BB73" s="2">
        <v>-23593380.34</v>
      </c>
      <c r="BC73" s="2">
        <v>3276.4033245382584</v>
      </c>
      <c r="BD73" s="20"/>
      <c r="BE73" s="20"/>
      <c r="BF73" s="2"/>
      <c r="BG73" s="2">
        <v>2368.1099054701285</v>
      </c>
      <c r="BH73" s="2">
        <v>18788583.989999998</v>
      </c>
      <c r="BI73" s="2">
        <v>2368.1099054701285</v>
      </c>
      <c r="BJ73" s="2">
        <v>17508508.98</v>
      </c>
      <c r="BK73" s="2">
        <v>2268.2353905946366</v>
      </c>
      <c r="BL73" s="2">
        <v>15724168.039999999</v>
      </c>
      <c r="BM73" s="2">
        <v>2205.6625108710896</v>
      </c>
      <c r="BN73" s="2">
        <v>13087259.960000001</v>
      </c>
      <c r="BO73" s="2">
        <v>1837.324155552436</v>
      </c>
      <c r="BP73" s="2">
        <v>11814758.16</v>
      </c>
      <c r="BQ73" s="2">
        <v>1640.7107568393278</v>
      </c>
      <c r="BR73" s="20"/>
      <c r="BS73" s="20"/>
    </row>
    <row r="74" spans="2:84">
      <c r="B74" t="s">
        <v>77</v>
      </c>
      <c r="C74" s="2">
        <v>353.25537484710441</v>
      </c>
      <c r="D74" s="2">
        <v>277541090.58999997</v>
      </c>
      <c r="E74" s="2">
        <v>353.25537484710441</v>
      </c>
      <c r="F74" s="2">
        <v>288196037.88999999</v>
      </c>
      <c r="G74" s="2">
        <v>369.87283731788449</v>
      </c>
      <c r="H74" s="2">
        <v>267988865.39999998</v>
      </c>
      <c r="I74" s="2">
        <v>344.50120503301173</v>
      </c>
      <c r="J74" s="2">
        <v>262947235.05000001</v>
      </c>
      <c r="K74" s="2">
        <v>340.33014124593592</v>
      </c>
      <c r="L74" s="2">
        <v>250585264.30000001</v>
      </c>
      <c r="M74" s="2">
        <v>326.30583960330546</v>
      </c>
      <c r="N74" s="20"/>
      <c r="O74" s="20"/>
      <c r="P74" s="2"/>
      <c r="Q74" s="2">
        <v>175.2921231004992</v>
      </c>
      <c r="R74" s="2">
        <v>137721236.47999999</v>
      </c>
      <c r="S74" s="2">
        <v>175.29212310049931</v>
      </c>
      <c r="T74" s="2">
        <v>115851570.37</v>
      </c>
      <c r="U74" s="2">
        <v>148.68472639044325</v>
      </c>
      <c r="V74" s="2">
        <v>153961936.44</v>
      </c>
      <c r="W74" s="2">
        <v>197.9189417203151</v>
      </c>
      <c r="X74" s="2">
        <v>159610981.72</v>
      </c>
      <c r="Y74" s="2">
        <v>206.58299731822981</v>
      </c>
      <c r="Z74" s="2">
        <v>144669211.53999901</v>
      </c>
      <c r="AA74" s="2">
        <v>188.38461498594825</v>
      </c>
      <c r="AB74" s="20"/>
      <c r="AC74" s="20"/>
      <c r="AD74" s="2"/>
      <c r="AE74" s="2">
        <v>947.95129565070181</v>
      </c>
      <c r="AF74" s="2">
        <v>744774050.5999999</v>
      </c>
      <c r="AG74" s="2">
        <v>947.95129565070181</v>
      </c>
      <c r="AH74" s="2">
        <v>711739530.53999996</v>
      </c>
      <c r="AI74" s="2">
        <v>913.4515572091542</v>
      </c>
      <c r="AJ74" s="2">
        <v>740216369.55000019</v>
      </c>
      <c r="AK74" s="2">
        <v>951.552337499229</v>
      </c>
      <c r="AL74" s="2">
        <v>729185740.30000019</v>
      </c>
      <c r="AM74" s="2">
        <v>943.77826769554167</v>
      </c>
      <c r="AN74" s="2">
        <v>679157675.13999939</v>
      </c>
      <c r="AO74" s="2">
        <v>884.38207261968864</v>
      </c>
      <c r="AP74" s="20"/>
      <c r="AQ74" s="20"/>
      <c r="AR74" s="2"/>
      <c r="AS74" s="2">
        <v>3429.3439009020362</v>
      </c>
      <c r="AT74" s="2">
        <v>-2694322334.5900002</v>
      </c>
      <c r="AU74" s="2">
        <v>3429.3439009020362</v>
      </c>
      <c r="AV74" s="2">
        <v>-3165520014.46</v>
      </c>
      <c r="AW74" s="2">
        <v>4062.6508188907255</v>
      </c>
      <c r="AX74" s="2">
        <v>-2899657485.3000002</v>
      </c>
      <c r="AY74" s="2">
        <v>3727.5261282883239</v>
      </c>
      <c r="AZ74" s="2">
        <v>-2736006729.0799999</v>
      </c>
      <c r="BA74" s="2">
        <v>3541.1878599163369</v>
      </c>
      <c r="BB74" s="2">
        <v>-2829226803.7600002</v>
      </c>
      <c r="BC74" s="2">
        <v>3684.1481090597517</v>
      </c>
      <c r="BD74" s="20"/>
      <c r="BE74" s="20"/>
      <c r="BF74" s="2"/>
      <c r="BG74" s="2">
        <v>7161.7422862739559</v>
      </c>
      <c r="BH74" s="2">
        <v>5626744576.8299999</v>
      </c>
      <c r="BI74" s="2">
        <v>7161.7422862739559</v>
      </c>
      <c r="BJ74" s="2">
        <v>5283674178.2600002</v>
      </c>
      <c r="BK74" s="2">
        <v>6781.104882927606</v>
      </c>
      <c r="BL74" s="2">
        <v>4961423532.3299999</v>
      </c>
      <c r="BM74" s="2">
        <v>6377.9380647612043</v>
      </c>
      <c r="BN74" s="2">
        <v>4658409490.75</v>
      </c>
      <c r="BO74" s="2">
        <v>6029.3357321931499</v>
      </c>
      <c r="BP74" s="2">
        <v>4393491950.2700005</v>
      </c>
      <c r="BQ74" s="2">
        <v>5721.0949080664532</v>
      </c>
      <c r="BR74" s="20"/>
      <c r="BS74" s="20"/>
      <c r="BZ74" s="19"/>
      <c r="CA74" s="19"/>
      <c r="CB74" s="19"/>
      <c r="CC74" s="19"/>
      <c r="CD74" s="19"/>
      <c r="CE74" s="19"/>
      <c r="CF74" s="19"/>
    </row>
    <row r="75" spans="2:84">
      <c r="B75" t="s">
        <v>47</v>
      </c>
      <c r="C75" s="2">
        <v>210.76551559911653</v>
      </c>
      <c r="D75" s="2">
        <v>3053570.79</v>
      </c>
      <c r="E75" s="2">
        <v>210.76551559911653</v>
      </c>
      <c r="F75" s="2">
        <v>3534104.21</v>
      </c>
      <c r="G75" s="2">
        <v>248.21633726647002</v>
      </c>
      <c r="H75" s="2">
        <v>3500300.5300000003</v>
      </c>
      <c r="I75" s="2">
        <v>249.96790187816899</v>
      </c>
      <c r="J75" s="2">
        <v>3230462.1900000004</v>
      </c>
      <c r="K75" s="2">
        <v>234.27820654144611</v>
      </c>
      <c r="L75" s="2">
        <v>3155595.5</v>
      </c>
      <c r="M75" s="2">
        <v>232.16564891112418</v>
      </c>
      <c r="N75" s="20"/>
      <c r="O75" s="20"/>
      <c r="P75" s="2"/>
      <c r="Q75" s="2">
        <v>56.874044036444012</v>
      </c>
      <c r="R75" s="2">
        <v>823991.15000000503</v>
      </c>
      <c r="S75" s="2">
        <v>56.874044036444303</v>
      </c>
      <c r="T75" s="2">
        <v>509998.44999999698</v>
      </c>
      <c r="U75" s="2">
        <v>35.819528725944444</v>
      </c>
      <c r="V75" s="2">
        <v>510059.51999999699</v>
      </c>
      <c r="W75" s="2">
        <v>36.425017496250589</v>
      </c>
      <c r="X75" s="2">
        <v>675271.36999999895</v>
      </c>
      <c r="Y75" s="2">
        <v>48.971743418666975</v>
      </c>
      <c r="Z75" s="2">
        <v>563669.53000000096</v>
      </c>
      <c r="AA75" s="2">
        <v>41.470683490288472</v>
      </c>
      <c r="AB75" s="20"/>
      <c r="AC75" s="20"/>
      <c r="AD75" s="2"/>
      <c r="AE75" s="2">
        <v>323.41863680287139</v>
      </c>
      <c r="AF75" s="2">
        <v>4685689.2100000009</v>
      </c>
      <c r="AG75" s="2">
        <v>323.41863680287139</v>
      </c>
      <c r="AH75" s="2">
        <v>4512540.4199999981</v>
      </c>
      <c r="AI75" s="2">
        <v>316.93639696586587</v>
      </c>
      <c r="AJ75" s="2">
        <v>4427057.92</v>
      </c>
      <c r="AK75" s="2">
        <v>316.15067628365352</v>
      </c>
      <c r="AL75" s="2">
        <v>4298856.2199999988</v>
      </c>
      <c r="AM75" s="2">
        <v>311.75982449778803</v>
      </c>
      <c r="AN75" s="2">
        <v>4114119.6800000016</v>
      </c>
      <c r="AO75" s="2">
        <v>302.68685108887593</v>
      </c>
      <c r="AP75" s="20"/>
      <c r="AQ75" s="20"/>
      <c r="AR75" s="2"/>
      <c r="AS75" s="2">
        <v>1253.8534635560463</v>
      </c>
      <c r="AT75" s="2">
        <v>-18165828.98</v>
      </c>
      <c r="AU75" s="2">
        <v>1253.8534635560463</v>
      </c>
      <c r="AV75" s="2">
        <v>-20851819.02</v>
      </c>
      <c r="AW75" s="2">
        <v>1464.5188242730721</v>
      </c>
      <c r="AX75" s="2">
        <v>-15895035.439999999</v>
      </c>
      <c r="AY75" s="2">
        <v>1135.1164350496322</v>
      </c>
      <c r="AZ75" s="2">
        <v>-14602669.960000001</v>
      </c>
      <c r="BA75" s="2">
        <v>1059.0086271665821</v>
      </c>
      <c r="BB75" s="2">
        <v>-15177499.310000001</v>
      </c>
      <c r="BC75" s="2">
        <v>1116.6494489405534</v>
      </c>
      <c r="BD75" s="20"/>
      <c r="BE75" s="20"/>
      <c r="BF75" s="2"/>
      <c r="BG75" s="2">
        <v>1174.6606978188847</v>
      </c>
      <c r="BH75" s="2">
        <v>17018484.190000001</v>
      </c>
      <c r="BI75" s="2">
        <v>1174.6606978188847</v>
      </c>
      <c r="BJ75" s="2">
        <v>14732304.720000001</v>
      </c>
      <c r="BK75" s="2">
        <v>1034.7172861356933</v>
      </c>
      <c r="BL75" s="2">
        <v>13808144.779999999</v>
      </c>
      <c r="BM75" s="2">
        <v>986.08475183889163</v>
      </c>
      <c r="BN75" s="2">
        <v>12978875.800000001</v>
      </c>
      <c r="BO75" s="2">
        <v>941.24851693378787</v>
      </c>
      <c r="BP75" s="2">
        <v>12450345.27</v>
      </c>
      <c r="BQ75" s="2">
        <v>916.00539067098293</v>
      </c>
      <c r="BR75" s="20"/>
      <c r="BS75" s="20"/>
    </row>
    <row r="76" spans="2:84">
      <c r="B76" t="s">
        <v>51</v>
      </c>
      <c r="C76" s="2">
        <v>270.32996289109047</v>
      </c>
      <c r="D76" s="2">
        <v>15880804</v>
      </c>
      <c r="E76" s="2">
        <v>270.32996289109047</v>
      </c>
      <c r="F76" s="2">
        <v>14452648</v>
      </c>
      <c r="G76" s="2">
        <v>247.31592456962935</v>
      </c>
      <c r="H76" s="2">
        <v>14959735</v>
      </c>
      <c r="I76" s="2">
        <v>258.57289776164549</v>
      </c>
      <c r="J76" s="2">
        <v>15028587</v>
      </c>
      <c r="K76" s="2">
        <v>261.49861669363679</v>
      </c>
      <c r="L76" s="2">
        <v>14056219</v>
      </c>
      <c r="M76" s="2">
        <v>246.42308164302869</v>
      </c>
      <c r="N76" s="20"/>
      <c r="O76" s="20"/>
      <c r="P76" s="2"/>
      <c r="Q76" s="2">
        <v>210.7142103292139</v>
      </c>
      <c r="R76" s="2">
        <v>12378617</v>
      </c>
      <c r="S76" s="2">
        <v>210.7142103292139</v>
      </c>
      <c r="T76" s="2">
        <v>2666448</v>
      </c>
      <c r="U76" s="2">
        <v>45.628666278791201</v>
      </c>
      <c r="V76" s="2">
        <v>6317448</v>
      </c>
      <c r="W76" s="2">
        <v>109.19450350012963</v>
      </c>
      <c r="X76" s="2">
        <v>8172442</v>
      </c>
      <c r="Y76" s="2">
        <v>142.20114492526665</v>
      </c>
      <c r="Z76" s="2">
        <v>9248251</v>
      </c>
      <c r="AA76" s="2">
        <v>162.13339527708141</v>
      </c>
      <c r="AB76" s="20"/>
      <c r="AC76" s="20"/>
      <c r="AD76" s="2"/>
      <c r="AE76" s="2">
        <v>662.0106730671024</v>
      </c>
      <c r="AF76" s="2">
        <v>38890479</v>
      </c>
      <c r="AG76" s="2">
        <v>662.0106730671024</v>
      </c>
      <c r="AH76" s="2">
        <v>34939971</v>
      </c>
      <c r="AI76" s="2">
        <v>597.89813135288682</v>
      </c>
      <c r="AJ76" s="2">
        <v>35231918</v>
      </c>
      <c r="AK76" s="2">
        <v>608.96928528217097</v>
      </c>
      <c r="AL76" s="2">
        <v>35332431</v>
      </c>
      <c r="AM76" s="2">
        <v>614.78712742078619</v>
      </c>
      <c r="AN76" s="2">
        <v>34154084</v>
      </c>
      <c r="AO76" s="2">
        <v>598.76376641363231</v>
      </c>
      <c r="AP76" s="20"/>
      <c r="AQ76" s="20"/>
      <c r="AR76" s="2"/>
      <c r="AS76" s="2">
        <v>2772.9250331937492</v>
      </c>
      <c r="AT76" s="2">
        <v>-162898254</v>
      </c>
      <c r="AU76" s="2">
        <v>2772.9250331937492</v>
      </c>
      <c r="AV76" s="2">
        <v>-190523763</v>
      </c>
      <c r="AW76" s="2">
        <v>3260.2717923269106</v>
      </c>
      <c r="AX76" s="2">
        <v>-173595406</v>
      </c>
      <c r="AY76" s="2">
        <v>3000.5255552674789</v>
      </c>
      <c r="AZ76" s="2">
        <v>-168077848</v>
      </c>
      <c r="BA76" s="2">
        <v>2924.5680082128379</v>
      </c>
      <c r="BB76" s="2">
        <v>-169230868</v>
      </c>
      <c r="BC76" s="2">
        <v>2966.8285619116073</v>
      </c>
      <c r="BD76" s="20"/>
      <c r="BE76" s="20"/>
      <c r="BF76" s="2"/>
      <c r="BG76" s="2">
        <v>4560.8902563578795</v>
      </c>
      <c r="BH76" s="2">
        <v>267934059</v>
      </c>
      <c r="BI76" s="2">
        <v>4560.8902563578795</v>
      </c>
      <c r="BJ76" s="2">
        <v>255755964</v>
      </c>
      <c r="BK76" s="2">
        <v>4376.5351996988265</v>
      </c>
      <c r="BL76" s="2">
        <v>247643667</v>
      </c>
      <c r="BM76" s="2">
        <v>4280.4194451646354</v>
      </c>
      <c r="BN76" s="2">
        <v>238830140</v>
      </c>
      <c r="BO76" s="2">
        <v>4155.6635520523396</v>
      </c>
      <c r="BP76" s="2">
        <v>231361314</v>
      </c>
      <c r="BQ76" s="2">
        <v>4056.0529093108466</v>
      </c>
      <c r="BR76" s="20"/>
      <c r="BS76" s="20"/>
    </row>
    <row r="77" spans="2:84">
      <c r="B77" t="s">
        <v>7</v>
      </c>
      <c r="C77" s="2">
        <v>277.13597920981039</v>
      </c>
      <c r="D77" s="2">
        <v>6825027.7599999998</v>
      </c>
      <c r="E77" s="2">
        <v>277.13597920981039</v>
      </c>
      <c r="F77" s="2">
        <v>6839765.8000000007</v>
      </c>
      <c r="G77" s="2">
        <v>284.35045314708577</v>
      </c>
      <c r="H77" s="2">
        <v>6951040.46</v>
      </c>
      <c r="I77" s="2">
        <v>293.73903228532794</v>
      </c>
      <c r="J77" s="2">
        <v>6813304.3499999996</v>
      </c>
      <c r="K77" s="2">
        <v>291.59053111358384</v>
      </c>
      <c r="L77" s="2">
        <v>6770892.8899999997</v>
      </c>
      <c r="M77" s="2">
        <v>293.77355475529328</v>
      </c>
      <c r="N77" s="20"/>
      <c r="O77" s="20"/>
      <c r="P77" s="2"/>
      <c r="Q77" s="2">
        <v>78.333135582896773</v>
      </c>
      <c r="R77" s="2">
        <v>1929110.13</v>
      </c>
      <c r="S77" s="2">
        <v>78.333135582896816</v>
      </c>
      <c r="T77" s="2">
        <v>1673274.3899999899</v>
      </c>
      <c r="U77" s="2">
        <v>69.563248939884843</v>
      </c>
      <c r="V77" s="2">
        <v>1349286.44</v>
      </c>
      <c r="W77" s="2">
        <v>57.018527721433401</v>
      </c>
      <c r="X77" s="2">
        <v>1379189.3600000101</v>
      </c>
      <c r="Y77" s="2">
        <v>59.025479756912183</v>
      </c>
      <c r="Z77" s="2">
        <v>1005540.24999999</v>
      </c>
      <c r="AA77" s="2">
        <v>43.628091374522299</v>
      </c>
      <c r="AB77" s="20"/>
      <c r="AC77" s="20"/>
      <c r="AD77" s="2"/>
      <c r="AE77" s="2">
        <v>426.31529581353794</v>
      </c>
      <c r="AF77" s="2">
        <v>10498866.789999999</v>
      </c>
      <c r="AG77" s="2">
        <v>426.31529581353794</v>
      </c>
      <c r="AH77" s="2">
        <v>10116780.670000009</v>
      </c>
      <c r="AI77" s="2">
        <v>420.58620894653734</v>
      </c>
      <c r="AJ77" s="2">
        <v>10135879.580000006</v>
      </c>
      <c r="AK77" s="2">
        <v>428.32486392833022</v>
      </c>
      <c r="AL77" s="2">
        <v>10016447.5</v>
      </c>
      <c r="AM77" s="2">
        <v>428.67617478387399</v>
      </c>
      <c r="AN77" s="2">
        <v>9452029.1899999976</v>
      </c>
      <c r="AO77" s="2">
        <v>410.10192598056221</v>
      </c>
      <c r="AP77" s="20"/>
      <c r="AQ77" s="20"/>
      <c r="AR77" s="2"/>
      <c r="AS77" s="2">
        <v>1837.6319937467008</v>
      </c>
      <c r="AT77" s="2">
        <v>-45255363.109999999</v>
      </c>
      <c r="AU77" s="2">
        <v>1837.6319937467008</v>
      </c>
      <c r="AV77" s="2">
        <v>-51824013.149999999</v>
      </c>
      <c r="AW77" s="2">
        <v>2154.4862871040159</v>
      </c>
      <c r="AX77" s="2">
        <v>-44518076.729999997</v>
      </c>
      <c r="AY77" s="2">
        <v>1881.2574683062878</v>
      </c>
      <c r="AZ77" s="2">
        <v>-42568699.229999997</v>
      </c>
      <c r="BA77" s="2">
        <v>1821.8222729607121</v>
      </c>
      <c r="BB77" s="2">
        <v>-42574040</v>
      </c>
      <c r="BC77" s="2">
        <v>1847.1902117320376</v>
      </c>
      <c r="BD77" s="20"/>
      <c r="BE77" s="20"/>
      <c r="BF77" s="2"/>
      <c r="BG77" s="2">
        <v>1447.7715117553905</v>
      </c>
      <c r="BH77" s="2">
        <v>35654269.020000003</v>
      </c>
      <c r="BI77" s="2">
        <v>1447.7715117553905</v>
      </c>
      <c r="BJ77" s="2">
        <v>34143339.259999998</v>
      </c>
      <c r="BK77" s="2">
        <v>1419.4453837199633</v>
      </c>
      <c r="BL77" s="2">
        <v>32715804.109999999</v>
      </c>
      <c r="BM77" s="2">
        <v>1382.513696331981</v>
      </c>
      <c r="BN77" s="2">
        <v>30950323.079999998</v>
      </c>
      <c r="BO77" s="2">
        <v>1324.5879945219549</v>
      </c>
      <c r="BP77" s="2">
        <v>30212743.149999999</v>
      </c>
      <c r="BQ77" s="2">
        <v>1310.8618166435265</v>
      </c>
      <c r="BR77" s="20"/>
      <c r="BS77" s="20"/>
    </row>
    <row r="78" spans="2:84">
      <c r="B78" t="s">
        <v>66</v>
      </c>
      <c r="C78" s="2">
        <v>476.34564180618975</v>
      </c>
      <c r="D78" s="2">
        <v>1877754.52</v>
      </c>
      <c r="E78" s="2">
        <v>476.34564180618975</v>
      </c>
      <c r="F78" s="2">
        <v>1882790.28</v>
      </c>
      <c r="G78" s="2">
        <v>487.89590049235557</v>
      </c>
      <c r="H78" s="2">
        <v>1831642.13</v>
      </c>
      <c r="I78" s="2">
        <v>478.23554308093992</v>
      </c>
      <c r="J78" s="2">
        <v>1726126.17</v>
      </c>
      <c r="K78" s="2">
        <v>453.64682522996054</v>
      </c>
      <c r="L78" s="2">
        <v>1731339.54</v>
      </c>
      <c r="M78" s="2">
        <v>459.24125729442972</v>
      </c>
      <c r="N78" s="20"/>
      <c r="O78" s="20"/>
      <c r="P78" s="2"/>
      <c r="Q78" s="2">
        <v>152.89730086250637</v>
      </c>
      <c r="R78" s="2">
        <v>602721.16000000096</v>
      </c>
      <c r="S78" s="2">
        <v>152.8973008625066</v>
      </c>
      <c r="T78" s="2">
        <v>230185.19000000099</v>
      </c>
      <c r="U78" s="2">
        <v>59.648922000518525</v>
      </c>
      <c r="V78" s="2">
        <v>311115.55000000098</v>
      </c>
      <c r="W78" s="2">
        <v>81.23121409921697</v>
      </c>
      <c r="X78" s="2">
        <v>362700.84</v>
      </c>
      <c r="Y78" s="2">
        <v>95.322165571616296</v>
      </c>
      <c r="Z78" s="2">
        <v>311330.890000001</v>
      </c>
      <c r="AA78" s="2">
        <v>82.581137931034746</v>
      </c>
      <c r="AB78" s="20"/>
      <c r="AC78" s="20"/>
      <c r="AD78" s="2"/>
      <c r="AE78" s="2">
        <v>768.46445712836135</v>
      </c>
      <c r="AF78" s="2">
        <v>3029286.8900000006</v>
      </c>
      <c r="AG78" s="2">
        <v>768.46445712836135</v>
      </c>
      <c r="AH78" s="2">
        <v>2614418.540000001</v>
      </c>
      <c r="AI78" s="2">
        <v>677.48601710287664</v>
      </c>
      <c r="AJ78" s="2">
        <v>2610949.84</v>
      </c>
      <c r="AK78" s="2">
        <v>681.71014099216711</v>
      </c>
      <c r="AL78" s="2">
        <v>2563353.66</v>
      </c>
      <c r="AM78" s="2">
        <v>673.68033114323259</v>
      </c>
      <c r="AN78" s="2">
        <v>2500178.59</v>
      </c>
      <c r="AO78" s="2">
        <v>663.17734482758613</v>
      </c>
      <c r="AP78" s="20"/>
      <c r="AQ78" s="20"/>
      <c r="AR78" s="2"/>
      <c r="AS78" s="2">
        <v>2811.6593835616436</v>
      </c>
      <c r="AT78" s="2">
        <v>-11083561.289999999</v>
      </c>
      <c r="AU78" s="2">
        <v>2811.6593835616436</v>
      </c>
      <c r="AV78" s="2">
        <v>-12051504.83</v>
      </c>
      <c r="AW78" s="2">
        <v>3122.960567504535</v>
      </c>
      <c r="AX78" s="2">
        <v>-11387649.35</v>
      </c>
      <c r="AY78" s="2">
        <v>2973.2765926892948</v>
      </c>
      <c r="AZ78" s="2">
        <v>-11131764.16</v>
      </c>
      <c r="BA78" s="2">
        <v>2925.5621971090673</v>
      </c>
      <c r="BB78" s="2">
        <v>-11609608.02</v>
      </c>
      <c r="BC78" s="2">
        <v>3079.471623342175</v>
      </c>
      <c r="BD78" s="20"/>
      <c r="BE78" s="20"/>
      <c r="BF78" s="2"/>
      <c r="BG78" s="2">
        <v>3085.5540613901571</v>
      </c>
      <c r="BH78" s="2">
        <v>12163254.109999999</v>
      </c>
      <c r="BI78" s="2">
        <v>3085.5540613901571</v>
      </c>
      <c r="BJ78" s="2">
        <v>10257664.07</v>
      </c>
      <c r="BK78" s="2">
        <v>2658.1145555843482</v>
      </c>
      <c r="BL78" s="2">
        <v>9619771.6500000004</v>
      </c>
      <c r="BM78" s="2">
        <v>2511.6897258485642</v>
      </c>
      <c r="BN78" s="2">
        <v>9500196.9199999999</v>
      </c>
      <c r="BO78" s="2">
        <v>2496.7666018396844</v>
      </c>
      <c r="BP78" s="2">
        <v>9509995.3800000008</v>
      </c>
      <c r="BQ78" s="2">
        <v>2522.5451936339523</v>
      </c>
      <c r="BR78" s="20"/>
      <c r="BS78" s="20"/>
    </row>
    <row r="79" spans="2:84">
      <c r="B79" t="s">
        <v>12</v>
      </c>
      <c r="C79" s="2">
        <v>279.95080120656172</v>
      </c>
      <c r="D79" s="2">
        <v>6775089.3399999999</v>
      </c>
      <c r="E79" s="2">
        <v>279.95080120656172</v>
      </c>
      <c r="F79" s="2">
        <v>6080397.9100000001</v>
      </c>
      <c r="G79" s="2">
        <v>253.84703001711685</v>
      </c>
      <c r="H79" s="2">
        <v>5958617.8399999999</v>
      </c>
      <c r="I79" s="2">
        <v>250.63589803987549</v>
      </c>
      <c r="J79" s="2">
        <v>5512804.0700000003</v>
      </c>
      <c r="K79" s="2">
        <v>234.11916889625007</v>
      </c>
      <c r="L79" s="2">
        <v>6246598</v>
      </c>
      <c r="M79" s="2">
        <v>267.25700594703289</v>
      </c>
      <c r="N79" s="20"/>
      <c r="O79" s="20"/>
      <c r="P79" s="2"/>
      <c r="Q79" s="2">
        <v>112.12707780670229</v>
      </c>
      <c r="R79" s="2">
        <v>2713587.41</v>
      </c>
      <c r="S79" s="2">
        <v>112.1270778067022</v>
      </c>
      <c r="T79" s="2">
        <v>1910973.03</v>
      </c>
      <c r="U79" s="2">
        <v>79.780112303260552</v>
      </c>
      <c r="V79" s="2">
        <v>2548560.15</v>
      </c>
      <c r="W79" s="2">
        <v>107.19946790611593</v>
      </c>
      <c r="X79" s="2">
        <v>2344999.85</v>
      </c>
      <c r="Y79" s="2">
        <v>99.588051556461551</v>
      </c>
      <c r="Z79" s="2">
        <v>1597750</v>
      </c>
      <c r="AA79" s="2">
        <v>68.35879005690326</v>
      </c>
      <c r="AB79" s="20"/>
      <c r="AC79" s="20"/>
      <c r="AD79" s="2"/>
      <c r="AE79" s="2">
        <v>459.15229701252025</v>
      </c>
      <c r="AF79" s="2">
        <v>11111944.740000002</v>
      </c>
      <c r="AG79" s="2">
        <v>459.15229701252025</v>
      </c>
      <c r="AH79" s="2">
        <v>10929999.370000005</v>
      </c>
      <c r="AI79" s="2">
        <v>456.31024798563874</v>
      </c>
      <c r="AJ79" s="2">
        <v>10707562.979999997</v>
      </c>
      <c r="AK79" s="2">
        <v>450.38962648271206</v>
      </c>
      <c r="AL79" s="2">
        <v>10767062.219999999</v>
      </c>
      <c r="AM79" s="2">
        <v>457.25834373805577</v>
      </c>
      <c r="AN79" s="2">
        <v>9663023</v>
      </c>
      <c r="AO79" s="2">
        <v>413.42673169896892</v>
      </c>
      <c r="AP79" s="20"/>
      <c r="AQ79" s="20"/>
      <c r="AR79" s="2"/>
      <c r="AS79" s="2">
        <v>2189.9184740299988</v>
      </c>
      <c r="AT79" s="2">
        <v>-52998216.990000002</v>
      </c>
      <c r="AU79" s="2">
        <v>2189.9184740299988</v>
      </c>
      <c r="AV79" s="2">
        <v>-59846377.859999999</v>
      </c>
      <c r="AW79" s="2">
        <v>2498.4919575836011</v>
      </c>
      <c r="AX79" s="2">
        <v>-49234427.759999998</v>
      </c>
      <c r="AY79" s="2">
        <v>2070.935802136788</v>
      </c>
      <c r="AZ79" s="2">
        <v>-44203681.909999996</v>
      </c>
      <c r="BA79" s="2">
        <v>1877.2532343822991</v>
      </c>
      <c r="BB79" s="2">
        <v>-48106852</v>
      </c>
      <c r="BC79" s="2">
        <v>2058.2232490480469</v>
      </c>
      <c r="BD79" s="20"/>
      <c r="BE79" s="20"/>
      <c r="BF79" s="2"/>
      <c r="BG79" s="2">
        <v>2843.7021156150577</v>
      </c>
      <c r="BH79" s="2">
        <v>68820434.900000006</v>
      </c>
      <c r="BI79" s="2">
        <v>2843.7021156150577</v>
      </c>
      <c r="BJ79" s="2">
        <v>65621603.950000003</v>
      </c>
      <c r="BK79" s="2">
        <v>2739.5985450674239</v>
      </c>
      <c r="BL79" s="2">
        <v>62607158.140000001</v>
      </c>
      <c r="BM79" s="2">
        <v>2633.429719020779</v>
      </c>
      <c r="BN79" s="2">
        <v>59441323.990000002</v>
      </c>
      <c r="BO79" s="2">
        <v>2524.3693035206184</v>
      </c>
      <c r="BP79" s="2">
        <v>55701927</v>
      </c>
      <c r="BQ79" s="2">
        <v>2383.1740469772817</v>
      </c>
      <c r="BR79" s="20"/>
      <c r="BS79" s="20"/>
    </row>
    <row r="80" spans="2:84" ht="15" thickBot="1">
      <c r="C80" s="27">
        <v>341.98529341850411</v>
      </c>
      <c r="D80" s="27">
        <v>1726304640.0700037</v>
      </c>
      <c r="E80" s="27">
        <v>341.98529341850411</v>
      </c>
      <c r="F80" s="27">
        <v>1719581801.6217277</v>
      </c>
      <c r="G80" s="27">
        <v>341.76799660655678</v>
      </c>
      <c r="H80" s="27">
        <v>1667425585.9200006</v>
      </c>
      <c r="I80" s="27">
        <v>339.66005145402397</v>
      </c>
      <c r="J80" s="27">
        <v>1646836270.6399996</v>
      </c>
      <c r="K80" s="27">
        <v>335.07832982347941</v>
      </c>
      <c r="L80" s="27">
        <v>1615464136.5899999</v>
      </c>
      <c r="M80" s="27">
        <v>331.93756947664292</v>
      </c>
      <c r="N80" s="54"/>
      <c r="O80" s="54"/>
      <c r="P80" s="27"/>
      <c r="Q80" s="27">
        <v>108.07149025601603</v>
      </c>
      <c r="R80" s="27">
        <v>904628459.93779576</v>
      </c>
      <c r="S80" s="27">
        <v>108.07149025601605</v>
      </c>
      <c r="T80" s="27">
        <v>814600487.25537264</v>
      </c>
      <c r="U80" s="27">
        <v>74.958157879400318</v>
      </c>
      <c r="V80" s="27">
        <v>861277938.27999961</v>
      </c>
      <c r="W80" s="27">
        <v>80.314273596680934</v>
      </c>
      <c r="X80" s="27">
        <v>782091914.46599996</v>
      </c>
      <c r="Y80" s="27">
        <v>89.043831356778398</v>
      </c>
      <c r="Z80" s="27">
        <v>668151334.46000063</v>
      </c>
      <c r="AA80" s="27">
        <v>75.412455582540545</v>
      </c>
      <c r="AB80" s="54"/>
      <c r="AC80" s="54"/>
      <c r="AD80" s="27"/>
      <c r="AE80" s="27">
        <v>576.17309806322839</v>
      </c>
      <c r="AF80" s="27">
        <v>4090940374.0410023</v>
      </c>
      <c r="AG80" s="27">
        <v>576.17309798001008</v>
      </c>
      <c r="AH80" s="27">
        <v>3897433358.0110016</v>
      </c>
      <c r="AI80" s="27">
        <v>549.05547352383303</v>
      </c>
      <c r="AJ80" s="27">
        <v>3921871758.2600002</v>
      </c>
      <c r="AK80" s="27">
        <v>548.73210897858098</v>
      </c>
      <c r="AL80" s="27">
        <v>3746611497.2099972</v>
      </c>
      <c r="AM80" s="27">
        <v>543.70073862028164</v>
      </c>
      <c r="AN80" s="27">
        <v>3544640834.260004</v>
      </c>
      <c r="AO80" s="27">
        <v>524.18605340025726</v>
      </c>
      <c r="AP80" s="54"/>
      <c r="AQ80" s="54"/>
      <c r="AR80" s="27"/>
      <c r="AS80" s="27">
        <v>2363.9067916139115</v>
      </c>
      <c r="AT80" s="27">
        <v>-13956106507.469999</v>
      </c>
      <c r="AU80" s="27">
        <v>2363.9067916139115</v>
      </c>
      <c r="AV80" s="27">
        <v>-16090299288.239998</v>
      </c>
      <c r="AW80" s="27">
        <v>2733.1618420578266</v>
      </c>
      <c r="AX80" s="27">
        <v>-13898076721.859999</v>
      </c>
      <c r="AY80" s="27">
        <v>2397.0661570296329</v>
      </c>
      <c r="AZ80" s="27">
        <v>-13265741734.030001</v>
      </c>
      <c r="BA80" s="27">
        <v>2303.6456019587131</v>
      </c>
      <c r="BB80" s="27">
        <v>-13366524899.259996</v>
      </c>
      <c r="BC80" s="27">
        <v>2427.5330003899294</v>
      </c>
      <c r="BD80" s="54"/>
      <c r="BE80" s="54"/>
      <c r="BF80" s="27"/>
      <c r="BG80" s="27">
        <v>2817.5672330162638</v>
      </c>
      <c r="BH80" s="27">
        <v>25550529231.050003</v>
      </c>
      <c r="BI80" s="27">
        <v>2817.5672330162638</v>
      </c>
      <c r="BJ80" s="27">
        <v>24236969257.570992</v>
      </c>
      <c r="BK80" s="27">
        <v>2655.232187817779</v>
      </c>
      <c r="BL80" s="27">
        <v>23020756190.890015</v>
      </c>
      <c r="BM80" s="27">
        <v>2562.988617292689</v>
      </c>
      <c r="BN80" s="27">
        <v>21878860125.109997</v>
      </c>
      <c r="BO80" s="27">
        <v>2429.7246973604274</v>
      </c>
      <c r="BP80" s="27">
        <v>20948489155.217003</v>
      </c>
      <c r="BQ80" s="27">
        <v>2299.2617238888065</v>
      </c>
      <c r="BR80" s="54"/>
      <c r="BS80" s="54"/>
    </row>
    <row r="81" ht="15" thickTop="1"/>
  </sheetData>
  <mergeCells count="5">
    <mergeCell ref="C3:M3"/>
    <mergeCell ref="Q3:AA3"/>
    <mergeCell ref="AE3:AO3"/>
    <mergeCell ref="AS3:BC3"/>
    <mergeCell ref="BG3:BQ3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21F7-4C60-428C-8607-90F6182AEAF9}">
  <sheetPr>
    <tabColor theme="4" tint="0.59999389629810485"/>
  </sheetPr>
  <dimension ref="B3:BK62"/>
  <sheetViews>
    <sheetView topLeftCell="A12" workbookViewId="0">
      <selection activeCell="E53" sqref="E53"/>
    </sheetView>
  </sheetViews>
  <sheetFormatPr defaultRowHeight="14.45"/>
  <cols>
    <col min="2" max="2" width="45.85546875" bestFit="1" customWidth="1"/>
    <col min="3" max="3" width="13.28515625" style="2" bestFit="1" customWidth="1"/>
  </cols>
  <sheetData>
    <row r="3" spans="2:63"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</row>
    <row r="5" spans="2:63">
      <c r="B5" t="s">
        <v>65</v>
      </c>
      <c r="C5" s="2">
        <v>1224</v>
      </c>
    </row>
    <row r="6" spans="2:63">
      <c r="B6" t="s">
        <v>62</v>
      </c>
      <c r="C6" s="2">
        <v>1263</v>
      </c>
    </row>
    <row r="7" spans="2:63">
      <c r="B7" t="s">
        <v>46</v>
      </c>
      <c r="C7" s="2">
        <v>1619</v>
      </c>
    </row>
    <row r="8" spans="2:63">
      <c r="B8" t="s">
        <v>60</v>
      </c>
      <c r="C8" s="2">
        <v>2445</v>
      </c>
    </row>
    <row r="9" spans="2:63">
      <c r="B9" t="s">
        <v>75</v>
      </c>
      <c r="C9" s="2">
        <v>2715</v>
      </c>
    </row>
    <row r="10" spans="2:63">
      <c r="B10" t="s">
        <v>76</v>
      </c>
      <c r="C10" s="2">
        <v>2904</v>
      </c>
    </row>
    <row r="11" spans="2:63">
      <c r="B11" t="s">
        <v>45</v>
      </c>
      <c r="C11" s="2">
        <v>3348</v>
      </c>
    </row>
    <row r="12" spans="2:63">
      <c r="B12" t="s">
        <v>31</v>
      </c>
      <c r="C12" s="2">
        <v>3739</v>
      </c>
    </row>
    <row r="13" spans="2:63">
      <c r="B13" t="s">
        <v>66</v>
      </c>
      <c r="C13" s="2">
        <v>3942</v>
      </c>
    </row>
    <row r="14" spans="2:63">
      <c r="B14" t="s">
        <v>64</v>
      </c>
      <c r="C14" s="2">
        <v>4364</v>
      </c>
    </row>
    <row r="15" spans="2:63">
      <c r="B15" t="s">
        <v>61</v>
      </c>
      <c r="C15" s="2">
        <v>5576</v>
      </c>
    </row>
    <row r="16" spans="2:63">
      <c r="B16" t="s">
        <v>72</v>
      </c>
      <c r="C16" s="2">
        <v>5934</v>
      </c>
    </row>
    <row r="17" spans="2:3">
      <c r="B17" t="s">
        <v>68</v>
      </c>
      <c r="C17" s="2">
        <v>5954</v>
      </c>
    </row>
    <row r="18" spans="2:3">
      <c r="B18" t="s">
        <v>63</v>
      </c>
      <c r="C18" s="2">
        <v>7385</v>
      </c>
    </row>
    <row r="19" spans="2:3">
      <c r="B19" t="s">
        <v>70</v>
      </c>
      <c r="C19" s="2">
        <v>7934</v>
      </c>
    </row>
    <row r="20" spans="2:3">
      <c r="B20" t="s">
        <v>3</v>
      </c>
      <c r="C20" s="2">
        <v>9731</v>
      </c>
    </row>
    <row r="21" spans="2:3">
      <c r="B21" t="s">
        <v>71</v>
      </c>
      <c r="C21" s="2">
        <v>10756</v>
      </c>
    </row>
    <row r="22" spans="2:3">
      <c r="B22" t="s">
        <v>73</v>
      </c>
      <c r="C22" s="2">
        <v>11549</v>
      </c>
    </row>
    <row r="23" spans="2:3">
      <c r="B23" t="s">
        <v>74</v>
      </c>
      <c r="C23" s="2">
        <v>11869</v>
      </c>
    </row>
    <row r="24" spans="2:3">
      <c r="B24" t="s">
        <v>69</v>
      </c>
      <c r="C24" s="2">
        <v>12224</v>
      </c>
    </row>
    <row r="25" spans="2:3">
      <c r="B25" t="s">
        <v>52</v>
      </c>
      <c r="C25" s="2">
        <v>12227</v>
      </c>
    </row>
    <row r="26" spans="2:3">
      <c r="B26" t="s">
        <v>67</v>
      </c>
      <c r="C26" s="2">
        <v>12775</v>
      </c>
    </row>
    <row r="27" spans="2:3">
      <c r="B27" t="s">
        <v>5</v>
      </c>
      <c r="C27" s="2">
        <v>14180</v>
      </c>
    </row>
    <row r="28" spans="2:3">
      <c r="B28" t="s">
        <v>47</v>
      </c>
      <c r="C28" s="2">
        <v>14488</v>
      </c>
    </row>
    <row r="29" spans="2:3">
      <c r="B29" s="15" t="s">
        <v>48</v>
      </c>
      <c r="C29" s="14">
        <v>18485</v>
      </c>
    </row>
    <row r="30" spans="2:3" s="8" customFormat="1">
      <c r="B30" s="8" t="s">
        <v>34</v>
      </c>
      <c r="C30" s="10">
        <v>19703</v>
      </c>
    </row>
    <row r="31" spans="2:3">
      <c r="B31" s="15" t="s">
        <v>9</v>
      </c>
      <c r="C31" s="14">
        <v>21908</v>
      </c>
    </row>
    <row r="32" spans="2:3">
      <c r="B32" s="15" t="s">
        <v>14</v>
      </c>
      <c r="C32" s="14">
        <v>22738</v>
      </c>
    </row>
    <row r="33" spans="2:3">
      <c r="B33" s="15" t="s">
        <v>13</v>
      </c>
      <c r="C33" s="14">
        <v>23976</v>
      </c>
    </row>
    <row r="34" spans="2:3">
      <c r="B34" s="15" t="s">
        <v>12</v>
      </c>
      <c r="C34" s="14">
        <v>242021</v>
      </c>
    </row>
    <row r="35" spans="2:3">
      <c r="B35" s="15" t="s">
        <v>8</v>
      </c>
      <c r="C35" s="14">
        <v>24280</v>
      </c>
    </row>
    <row r="36" spans="2:3">
      <c r="B36" s="15" t="s">
        <v>7</v>
      </c>
      <c r="C36" s="14">
        <v>24627</v>
      </c>
    </row>
    <row r="37" spans="2:3">
      <c r="B37" s="15" t="s">
        <v>11</v>
      </c>
      <c r="C37" s="14">
        <v>27994</v>
      </c>
    </row>
    <row r="38" spans="2:3">
      <c r="B38" s="15" t="s">
        <v>17</v>
      </c>
      <c r="C38" s="14">
        <v>30041</v>
      </c>
    </row>
    <row r="39" spans="2:3">
      <c r="B39" s="15" t="s">
        <v>15</v>
      </c>
      <c r="C39" s="14">
        <v>30904</v>
      </c>
    </row>
    <row r="40" spans="2:3">
      <c r="B40" s="15" t="s">
        <v>6</v>
      </c>
      <c r="C40" s="14">
        <v>33865</v>
      </c>
    </row>
    <row r="41" spans="2:3">
      <c r="B41" s="15" t="s">
        <v>1</v>
      </c>
      <c r="C41" s="14">
        <v>37016</v>
      </c>
    </row>
    <row r="42" spans="2:3">
      <c r="B42" s="15" t="s">
        <v>4</v>
      </c>
      <c r="C42" s="14">
        <v>41065</v>
      </c>
    </row>
    <row r="43" spans="2:3">
      <c r="B43" s="15" t="s">
        <v>30</v>
      </c>
      <c r="C43" s="14">
        <v>42082</v>
      </c>
    </row>
    <row r="44" spans="2:3">
      <c r="B44" t="s">
        <v>35</v>
      </c>
      <c r="C44" s="2">
        <v>44519</v>
      </c>
    </row>
    <row r="45" spans="2:3">
      <c r="B45" t="s">
        <v>10</v>
      </c>
      <c r="C45" s="2">
        <v>47865</v>
      </c>
    </row>
    <row r="46" spans="2:3">
      <c r="B46" t="s">
        <v>33</v>
      </c>
      <c r="C46" s="2">
        <v>56945</v>
      </c>
    </row>
    <row r="47" spans="2:3">
      <c r="B47" t="s">
        <v>50</v>
      </c>
      <c r="C47" s="2">
        <v>57765</v>
      </c>
    </row>
    <row r="48" spans="2:3">
      <c r="B48" t="s">
        <v>51</v>
      </c>
      <c r="C48" s="2">
        <v>58746</v>
      </c>
    </row>
    <row r="49" spans="2:3">
      <c r="B49" t="s">
        <v>27</v>
      </c>
      <c r="C49" s="2">
        <v>60031</v>
      </c>
    </row>
    <row r="50" spans="2:3">
      <c r="B50" t="s">
        <v>24</v>
      </c>
      <c r="C50" s="2">
        <v>61507</v>
      </c>
    </row>
    <row r="51" spans="2:3">
      <c r="B51" t="s">
        <v>49</v>
      </c>
      <c r="C51" s="2">
        <v>68193</v>
      </c>
    </row>
    <row r="52" spans="2:3">
      <c r="B52" t="s">
        <v>28</v>
      </c>
      <c r="C52" s="2">
        <v>68742</v>
      </c>
    </row>
    <row r="53" spans="2:3">
      <c r="B53" t="s">
        <v>26</v>
      </c>
      <c r="C53" s="2">
        <v>75109</v>
      </c>
    </row>
    <row r="54" spans="2:3">
      <c r="B54" t="s">
        <v>23</v>
      </c>
      <c r="C54" s="2">
        <v>90556</v>
      </c>
    </row>
    <row r="55" spans="2:3">
      <c r="B55" t="s">
        <v>32</v>
      </c>
      <c r="C55" s="2">
        <v>100053</v>
      </c>
    </row>
    <row r="56" spans="2:3">
      <c r="B56" t="s">
        <v>16</v>
      </c>
      <c r="C56" s="2">
        <v>164138</v>
      </c>
    </row>
    <row r="57" spans="2:3">
      <c r="B57" t="s">
        <v>22</v>
      </c>
      <c r="C57" s="2">
        <v>171564</v>
      </c>
    </row>
    <row r="58" spans="2:3">
      <c r="B58" t="s">
        <v>78</v>
      </c>
      <c r="C58" s="2">
        <v>353315</v>
      </c>
    </row>
    <row r="59" spans="2:3">
      <c r="B59" t="s">
        <v>77</v>
      </c>
      <c r="C59" s="2">
        <v>785667</v>
      </c>
    </row>
    <row r="60" spans="2:3">
      <c r="B60" t="s">
        <v>19</v>
      </c>
      <c r="C60" s="2">
        <v>1069683</v>
      </c>
    </row>
    <row r="61" spans="2:3">
      <c r="B61" t="s">
        <v>79</v>
      </c>
      <c r="C61" s="2">
        <v>1439974</v>
      </c>
    </row>
    <row r="62" spans="2:3">
      <c r="B62" t="s">
        <v>80</v>
      </c>
      <c r="C62" s="2">
        <v>5367402</v>
      </c>
    </row>
  </sheetData>
  <sortState xmlns:xlrd2="http://schemas.microsoft.com/office/spreadsheetml/2017/richdata2" ref="B5:C62">
    <sortCondition ref="C5:C6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1EE3-0418-43D3-A796-D46147F838F2}">
  <sheetPr>
    <tabColor theme="4" tint="0.59999389629810485"/>
  </sheetPr>
  <dimension ref="B2:BH61"/>
  <sheetViews>
    <sheetView topLeftCell="A18" workbookViewId="0">
      <selection activeCell="E53" sqref="E53"/>
    </sheetView>
  </sheetViews>
  <sheetFormatPr defaultRowHeight="14.45"/>
  <cols>
    <col min="2" max="2" width="45.85546875" bestFit="1" customWidth="1"/>
    <col min="3" max="3" width="15.28515625" style="2" bestFit="1" customWidth="1"/>
  </cols>
  <sheetData>
    <row r="2" spans="2:60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5" spans="2:60">
      <c r="B5" t="s">
        <v>62</v>
      </c>
      <c r="C5" s="2">
        <v>143640</v>
      </c>
    </row>
    <row r="6" spans="2:60">
      <c r="B6" t="s">
        <v>65</v>
      </c>
      <c r="C6" s="2">
        <v>150306</v>
      </c>
    </row>
    <row r="7" spans="2:60">
      <c r="B7" t="s">
        <v>46</v>
      </c>
      <c r="C7" s="2">
        <v>211428</v>
      </c>
    </row>
    <row r="8" spans="2:60">
      <c r="B8" t="s">
        <v>60</v>
      </c>
      <c r="C8" s="2">
        <v>223164</v>
      </c>
    </row>
    <row r="9" spans="2:60">
      <c r="B9" t="s">
        <v>61</v>
      </c>
      <c r="C9" s="2">
        <v>272028</v>
      </c>
    </row>
    <row r="10" spans="2:60">
      <c r="B10" t="s">
        <v>76</v>
      </c>
      <c r="C10" s="2">
        <v>366775</v>
      </c>
    </row>
    <row r="11" spans="2:60">
      <c r="B11" t="s">
        <v>75</v>
      </c>
      <c r="C11" s="2">
        <v>416093</v>
      </c>
    </row>
    <row r="12" spans="2:60">
      <c r="B12" t="s">
        <v>31</v>
      </c>
      <c r="C12" s="2">
        <v>487852</v>
      </c>
    </row>
    <row r="13" spans="2:60">
      <c r="B13" t="s">
        <v>45</v>
      </c>
      <c r="C13" s="2">
        <v>517137</v>
      </c>
    </row>
    <row r="14" spans="2:60">
      <c r="B14" t="s">
        <v>72</v>
      </c>
      <c r="C14" s="2">
        <v>526974</v>
      </c>
    </row>
    <row r="15" spans="2:60">
      <c r="B15" t="s">
        <v>64</v>
      </c>
      <c r="C15" s="2">
        <v>648183</v>
      </c>
    </row>
    <row r="16" spans="2:60">
      <c r="B16" t="s">
        <v>63</v>
      </c>
      <c r="C16" s="2">
        <v>768943</v>
      </c>
    </row>
    <row r="17" spans="2:4">
      <c r="B17" t="s">
        <v>66</v>
      </c>
      <c r="C17" s="2">
        <v>824650</v>
      </c>
    </row>
    <row r="18" spans="2:4">
      <c r="B18" t="s">
        <v>68</v>
      </c>
      <c r="C18" s="2">
        <v>1113618</v>
      </c>
    </row>
    <row r="19" spans="2:4">
      <c r="B19" t="s">
        <v>73</v>
      </c>
      <c r="C19" s="2">
        <v>1484955</v>
      </c>
    </row>
    <row r="20" spans="2:4">
      <c r="B20" t="s">
        <v>69</v>
      </c>
      <c r="C20" s="2">
        <v>1489619</v>
      </c>
    </row>
    <row r="21" spans="2:4">
      <c r="B21" t="s">
        <v>70</v>
      </c>
      <c r="C21" s="2">
        <v>1890331</v>
      </c>
    </row>
    <row r="22" spans="2:4">
      <c r="B22" t="s">
        <v>67</v>
      </c>
      <c r="C22" s="2">
        <v>2265235</v>
      </c>
    </row>
    <row r="23" spans="2:4">
      <c r="B23" t="s">
        <v>74</v>
      </c>
      <c r="C23" s="2">
        <v>2746916</v>
      </c>
    </row>
    <row r="24" spans="2:4">
      <c r="B24" t="s">
        <v>3</v>
      </c>
      <c r="C24" s="2">
        <v>3112205</v>
      </c>
    </row>
    <row r="25" spans="2:4">
      <c r="B25" t="s">
        <v>47</v>
      </c>
      <c r="C25" s="2">
        <v>3233382</v>
      </c>
    </row>
    <row r="26" spans="2:4">
      <c r="B26" t="s">
        <v>48</v>
      </c>
      <c r="C26" s="2">
        <v>3334198</v>
      </c>
    </row>
    <row r="27" spans="2:4">
      <c r="B27" t="s">
        <v>12</v>
      </c>
      <c r="C27" s="2">
        <v>3612652</v>
      </c>
    </row>
    <row r="28" spans="2:4">
      <c r="B28" t="s">
        <v>9</v>
      </c>
      <c r="C28" s="2">
        <v>3865723</v>
      </c>
    </row>
    <row r="29" spans="2:4">
      <c r="B29" t="s">
        <v>7</v>
      </c>
      <c r="C29" s="2">
        <v>3968110</v>
      </c>
    </row>
    <row r="30" spans="2:4">
      <c r="B30" t="s">
        <v>71</v>
      </c>
      <c r="C30" s="2">
        <v>4293749</v>
      </c>
    </row>
    <row r="31" spans="2:4">
      <c r="B31" t="s">
        <v>5</v>
      </c>
      <c r="C31" s="17">
        <v>4689108</v>
      </c>
      <c r="D31" s="16"/>
    </row>
    <row r="32" spans="2:4">
      <c r="B32" t="s">
        <v>11</v>
      </c>
      <c r="C32" s="17">
        <v>4739211</v>
      </c>
      <c r="D32" s="16"/>
    </row>
    <row r="33" spans="2:4">
      <c r="B33" t="s">
        <v>6</v>
      </c>
      <c r="C33" s="17">
        <v>5799630</v>
      </c>
      <c r="D33" s="16"/>
    </row>
    <row r="34" spans="2:4">
      <c r="B34" t="s">
        <v>13</v>
      </c>
      <c r="C34" s="17">
        <v>5987852</v>
      </c>
      <c r="D34" s="16"/>
    </row>
    <row r="35" spans="2:4">
      <c r="B35" t="s">
        <v>14</v>
      </c>
      <c r="C35" s="17">
        <v>6119406</v>
      </c>
      <c r="D35" s="16"/>
    </row>
    <row r="36" spans="2:4">
      <c r="B36" t="s">
        <v>15</v>
      </c>
      <c r="C36" s="17">
        <v>6258950</v>
      </c>
      <c r="D36" s="16"/>
    </row>
    <row r="37" spans="2:4">
      <c r="B37" t="s">
        <v>8</v>
      </c>
      <c r="C37" s="17">
        <v>6880719</v>
      </c>
      <c r="D37" s="16"/>
    </row>
    <row r="38" spans="2:4">
      <c r="B38" t="s">
        <v>30</v>
      </c>
      <c r="C38" s="17">
        <v>8790584</v>
      </c>
      <c r="D38" s="16"/>
    </row>
    <row r="39" spans="2:4">
      <c r="B39" t="s">
        <v>1</v>
      </c>
      <c r="C39" s="17">
        <v>9369754</v>
      </c>
      <c r="D39" s="16"/>
    </row>
    <row r="40" spans="2:4">
      <c r="B40" t="s">
        <v>4</v>
      </c>
      <c r="C40" s="17">
        <v>10929731</v>
      </c>
      <c r="D40" s="16"/>
    </row>
    <row r="41" spans="2:4">
      <c r="B41" t="s">
        <v>10</v>
      </c>
      <c r="C41" s="17">
        <v>12002649</v>
      </c>
      <c r="D41" s="16"/>
    </row>
    <row r="42" spans="2:4">
      <c r="B42" t="s">
        <v>23</v>
      </c>
      <c r="C42" s="17">
        <v>14047185</v>
      </c>
      <c r="D42" s="16"/>
    </row>
    <row r="43" spans="2:4" s="8" customFormat="1">
      <c r="B43" s="8" t="s">
        <v>34</v>
      </c>
      <c r="C43" s="10">
        <v>14554661</v>
      </c>
    </row>
    <row r="44" spans="2:4">
      <c r="B44" t="s">
        <v>49</v>
      </c>
      <c r="C44" s="17">
        <v>14597626</v>
      </c>
      <c r="D44" s="16"/>
    </row>
    <row r="45" spans="2:4">
      <c r="B45" t="s">
        <v>27</v>
      </c>
      <c r="C45" s="17">
        <v>14600710</v>
      </c>
      <c r="D45" s="16"/>
    </row>
    <row r="46" spans="2:4">
      <c r="B46" t="s">
        <v>33</v>
      </c>
      <c r="C46" s="2">
        <v>16222772</v>
      </c>
    </row>
    <row r="47" spans="2:4">
      <c r="B47" t="s">
        <v>35</v>
      </c>
      <c r="C47" s="2">
        <v>16863386</v>
      </c>
    </row>
    <row r="48" spans="2:4">
      <c r="B48" t="s">
        <v>24</v>
      </c>
      <c r="C48" s="2">
        <v>17077231</v>
      </c>
    </row>
    <row r="49" spans="2:3">
      <c r="B49" t="s">
        <v>17</v>
      </c>
      <c r="C49" s="2">
        <v>18833000</v>
      </c>
    </row>
    <row r="50" spans="2:3">
      <c r="B50" t="s">
        <v>50</v>
      </c>
      <c r="C50" s="2">
        <v>19575439</v>
      </c>
    </row>
    <row r="51" spans="2:3">
      <c r="B51" t="s">
        <v>51</v>
      </c>
      <c r="C51" s="2">
        <v>21718930</v>
      </c>
    </row>
    <row r="52" spans="2:3">
      <c r="B52" t="s">
        <v>26</v>
      </c>
      <c r="C52" s="2">
        <v>21722909</v>
      </c>
    </row>
    <row r="53" spans="2:3">
      <c r="B53" t="s">
        <v>52</v>
      </c>
      <c r="C53" s="2">
        <v>22208000</v>
      </c>
    </row>
    <row r="54" spans="2:3">
      <c r="B54" t="s">
        <v>28</v>
      </c>
      <c r="C54" s="2">
        <v>22616934</v>
      </c>
    </row>
    <row r="55" spans="2:3">
      <c r="B55" t="s">
        <v>32</v>
      </c>
      <c r="C55" s="2">
        <v>34737152</v>
      </c>
    </row>
    <row r="56" spans="2:3">
      <c r="B56" t="s">
        <v>16</v>
      </c>
      <c r="C56" s="2">
        <v>36361363</v>
      </c>
    </row>
    <row r="57" spans="2:3">
      <c r="B57" t="s">
        <v>22</v>
      </c>
      <c r="C57" s="2">
        <v>63300972</v>
      </c>
    </row>
    <row r="58" spans="2:3">
      <c r="B58" t="s">
        <v>78</v>
      </c>
      <c r="C58" s="2">
        <v>172363928</v>
      </c>
    </row>
    <row r="59" spans="2:3">
      <c r="B59" t="s">
        <v>19</v>
      </c>
      <c r="C59" s="2">
        <v>322583803</v>
      </c>
    </row>
    <row r="60" spans="2:3">
      <c r="B60" t="s">
        <v>77</v>
      </c>
      <c r="C60" s="2">
        <v>6104202130</v>
      </c>
    </row>
    <row r="61" spans="2:3">
      <c r="B61" t="s">
        <v>79</v>
      </c>
      <c r="C61" s="2">
        <v>819468209</v>
      </c>
    </row>
  </sheetData>
  <sortState xmlns:xlrd2="http://schemas.microsoft.com/office/spreadsheetml/2017/richdata2" ref="B5:C61">
    <sortCondition ref="C5:C6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56F6-5EE8-4DFE-A792-E336C8924DC5}">
  <sheetPr>
    <tabColor theme="4" tint="0.59999389629810485"/>
  </sheetPr>
  <dimension ref="B4:BG67"/>
  <sheetViews>
    <sheetView topLeftCell="A23" workbookViewId="0">
      <selection activeCell="E53" sqref="E53"/>
    </sheetView>
  </sheetViews>
  <sheetFormatPr defaultRowHeight="14.45"/>
  <cols>
    <col min="2" max="2" width="47.42578125" style="5" bestFit="1" customWidth="1"/>
    <col min="3" max="3" width="26.28515625" style="5" bestFit="1" customWidth="1"/>
  </cols>
  <sheetData>
    <row r="4" spans="2:59">
      <c r="C4" s="5" t="s">
        <v>19</v>
      </c>
      <c r="E4" t="s">
        <v>46</v>
      </c>
      <c r="F4" t="s">
        <v>1</v>
      </c>
      <c r="G4" t="s">
        <v>4</v>
      </c>
      <c r="H4" t="s">
        <v>28</v>
      </c>
      <c r="I4" t="s">
        <v>17</v>
      </c>
      <c r="J4" t="s">
        <v>63</v>
      </c>
      <c r="K4" t="s">
        <v>65</v>
      </c>
      <c r="L4" t="s">
        <v>60</v>
      </c>
      <c r="M4" t="s">
        <v>69</v>
      </c>
      <c r="N4" t="s">
        <v>22</v>
      </c>
      <c r="O4" t="s">
        <v>49</v>
      </c>
      <c r="P4" t="s">
        <v>24</v>
      </c>
      <c r="Q4" t="s">
        <v>23</v>
      </c>
      <c r="R4" t="s">
        <v>48</v>
      </c>
      <c r="S4" t="s">
        <v>13</v>
      </c>
      <c r="T4" t="s">
        <v>45</v>
      </c>
      <c r="U4" t="s">
        <v>15</v>
      </c>
      <c r="V4" t="s">
        <v>9</v>
      </c>
      <c r="W4" t="s">
        <v>31</v>
      </c>
      <c r="X4" t="s">
        <v>10</v>
      </c>
      <c r="Y4" t="s">
        <v>74</v>
      </c>
      <c r="Z4" t="s">
        <v>14</v>
      </c>
      <c r="AA4" t="s">
        <v>75</v>
      </c>
      <c r="AB4" t="s">
        <v>62</v>
      </c>
      <c r="AC4" t="s">
        <v>61</v>
      </c>
      <c r="AD4" t="s">
        <v>79</v>
      </c>
      <c r="AE4" t="s">
        <v>78</v>
      </c>
      <c r="AF4" t="s">
        <v>0</v>
      </c>
      <c r="AG4" t="s">
        <v>11</v>
      </c>
      <c r="AH4" t="s">
        <v>32</v>
      </c>
      <c r="AI4" t="s">
        <v>71</v>
      </c>
      <c r="AJ4" t="s">
        <v>5</v>
      </c>
      <c r="AK4" t="s">
        <v>16</v>
      </c>
      <c r="AL4" t="s">
        <v>30</v>
      </c>
      <c r="AM4" t="s">
        <v>35</v>
      </c>
      <c r="AN4" t="s">
        <v>50</v>
      </c>
      <c r="AO4" t="s">
        <v>3</v>
      </c>
      <c r="AP4" t="s">
        <v>8</v>
      </c>
      <c r="AQ4" t="s">
        <v>72</v>
      </c>
      <c r="AR4" t="s">
        <v>26</v>
      </c>
      <c r="AS4" t="s">
        <v>67</v>
      </c>
      <c r="AT4" t="s">
        <v>27</v>
      </c>
      <c r="AU4" t="s">
        <v>73</v>
      </c>
      <c r="AV4" t="s">
        <v>6</v>
      </c>
      <c r="AW4" t="s">
        <v>64</v>
      </c>
      <c r="AX4" t="s">
        <v>68</v>
      </c>
      <c r="AY4" t="s">
        <v>76</v>
      </c>
      <c r="AZ4" t="s">
        <v>33</v>
      </c>
      <c r="BA4" t="s">
        <v>70</v>
      </c>
      <c r="BB4" t="s">
        <v>77</v>
      </c>
      <c r="BC4" t="s">
        <v>47</v>
      </c>
      <c r="BD4" t="s">
        <v>51</v>
      </c>
      <c r="BE4" t="s">
        <v>7</v>
      </c>
      <c r="BF4" t="s">
        <v>66</v>
      </c>
      <c r="BG4" t="s">
        <v>12</v>
      </c>
    </row>
    <row r="5" spans="2:59">
      <c r="C5" s="2">
        <v>5441967781.4899998</v>
      </c>
      <c r="D5" s="7"/>
      <c r="E5" s="7">
        <v>7636750.2300000004</v>
      </c>
      <c r="F5" s="7">
        <v>107903130</v>
      </c>
      <c r="G5" s="7">
        <v>117319854.15000001</v>
      </c>
      <c r="H5" s="7">
        <v>355222140.95999998</v>
      </c>
      <c r="I5" s="7">
        <v>218882370.19</v>
      </c>
      <c r="J5" s="7">
        <v>30935757.32</v>
      </c>
      <c r="K5" s="7">
        <v>4107141.05</v>
      </c>
      <c r="L5" s="7">
        <v>6762884.2699999996</v>
      </c>
      <c r="M5" s="7">
        <v>27476985.579999998</v>
      </c>
      <c r="N5" s="7">
        <v>722729529.95000005</v>
      </c>
      <c r="O5" s="7">
        <v>260850600.69999999</v>
      </c>
      <c r="P5" s="7">
        <v>184715512.52000001</v>
      </c>
      <c r="Q5" s="7">
        <v>374379688.02999997</v>
      </c>
      <c r="R5" s="7">
        <v>44751962.329999998</v>
      </c>
      <c r="S5" s="7">
        <v>100253380.67</v>
      </c>
      <c r="T5" s="7">
        <v>17224917.59</v>
      </c>
      <c r="U5" s="7">
        <v>112746369.25</v>
      </c>
      <c r="V5" s="7">
        <v>73393852.230000004</v>
      </c>
      <c r="W5" s="7">
        <v>14820767.640000001</v>
      </c>
      <c r="X5" s="7">
        <v>241537364.38999999</v>
      </c>
      <c r="Y5" s="7">
        <v>44286240.880000003</v>
      </c>
      <c r="Z5" s="7">
        <v>134092073.84</v>
      </c>
      <c r="AA5" s="7">
        <v>3396363.58</v>
      </c>
      <c r="AB5" s="7">
        <v>1388092.47</v>
      </c>
      <c r="AC5" s="7">
        <v>8660072.4399999995</v>
      </c>
      <c r="AD5" s="7">
        <v>14541862886.780001</v>
      </c>
      <c r="AE5" s="7">
        <v>1543593954.55</v>
      </c>
      <c r="AF5" s="7">
        <v>120214531.77</v>
      </c>
      <c r="AG5" s="7">
        <v>80671321.200000003</v>
      </c>
      <c r="AH5" s="7">
        <v>487485344.06999999</v>
      </c>
      <c r="AI5" s="7">
        <v>29485914.649999999</v>
      </c>
      <c r="AJ5" s="7">
        <v>70221046.799999997</v>
      </c>
      <c r="AK5" s="7">
        <v>612921822.63</v>
      </c>
      <c r="AL5" s="7">
        <v>202725770</v>
      </c>
      <c r="AM5" s="7">
        <v>175540157.78</v>
      </c>
      <c r="AN5" s="7">
        <v>332625426.42000002</v>
      </c>
      <c r="AO5" s="7">
        <v>65725324.729999997</v>
      </c>
      <c r="AP5" s="7">
        <v>150726619.22</v>
      </c>
      <c r="AQ5" s="7">
        <v>12312163.550000001</v>
      </c>
      <c r="AR5" s="7">
        <v>344289009.16000003</v>
      </c>
      <c r="AS5" s="7">
        <v>29856811.91</v>
      </c>
      <c r="AT5" s="7">
        <v>247347034.08000001</v>
      </c>
      <c r="AU5" s="7">
        <v>23489842.23</v>
      </c>
      <c r="AV5" s="7">
        <v>142363582.15000001</v>
      </c>
      <c r="AW5" s="7">
        <v>10451141.310000001</v>
      </c>
      <c r="AX5" s="7">
        <v>11007773.59</v>
      </c>
      <c r="AY5" s="7">
        <v>11786150.050000001</v>
      </c>
      <c r="AZ5" s="7">
        <v>276498406.77999997</v>
      </c>
      <c r="BA5" s="7">
        <v>32659917.02</v>
      </c>
      <c r="BB5" s="7">
        <v>7221195997.2799997</v>
      </c>
      <c r="BC5" s="7">
        <v>21827765.379999999</v>
      </c>
      <c r="BD5" s="7">
        <v>458893258</v>
      </c>
      <c r="BE5" s="7">
        <v>72128719.439999998</v>
      </c>
      <c r="BF5" s="7">
        <v>15912270.99</v>
      </c>
      <c r="BG5" s="7">
        <v>83788526.129999995</v>
      </c>
    </row>
    <row r="11" spans="2:59">
      <c r="B11" s="5" t="s">
        <v>62</v>
      </c>
      <c r="C11" s="5">
        <v>1388092.47</v>
      </c>
    </row>
    <row r="12" spans="2:59">
      <c r="B12" s="5" t="s">
        <v>75</v>
      </c>
      <c r="C12" s="5">
        <v>3396363.58</v>
      </c>
    </row>
    <row r="13" spans="2:59">
      <c r="B13" s="5" t="s">
        <v>65</v>
      </c>
      <c r="C13" s="5">
        <v>4107141.05</v>
      </c>
    </row>
    <row r="14" spans="2:59">
      <c r="B14" s="5" t="s">
        <v>60</v>
      </c>
      <c r="C14" s="5">
        <v>6762884.2699999996</v>
      </c>
    </row>
    <row r="15" spans="2:59">
      <c r="B15" s="5" t="s">
        <v>46</v>
      </c>
      <c r="C15" s="5">
        <v>7636750.2300000004</v>
      </c>
    </row>
    <row r="16" spans="2:59">
      <c r="B16" s="5" t="s">
        <v>61</v>
      </c>
      <c r="C16" s="5">
        <v>8660072.4399999995</v>
      </c>
    </row>
    <row r="17" spans="2:3">
      <c r="B17" s="5" t="s">
        <v>64</v>
      </c>
      <c r="C17" s="5">
        <v>10451141.310000001</v>
      </c>
    </row>
    <row r="18" spans="2:3">
      <c r="B18" s="5" t="s">
        <v>68</v>
      </c>
      <c r="C18" s="5">
        <v>11007773.59</v>
      </c>
    </row>
    <row r="19" spans="2:3">
      <c r="B19" s="5" t="s">
        <v>76</v>
      </c>
      <c r="C19" s="5">
        <v>11786150.050000001</v>
      </c>
    </row>
    <row r="20" spans="2:3">
      <c r="B20" s="5" t="s">
        <v>72</v>
      </c>
      <c r="C20" s="5">
        <v>12312163.550000001</v>
      </c>
    </row>
    <row r="21" spans="2:3">
      <c r="B21" s="5" t="s">
        <v>31</v>
      </c>
      <c r="C21" s="5">
        <v>14820767.640000001</v>
      </c>
    </row>
    <row r="22" spans="2:3">
      <c r="B22" s="5" t="s">
        <v>66</v>
      </c>
      <c r="C22" s="5">
        <v>15912270.99</v>
      </c>
    </row>
    <row r="23" spans="2:3">
      <c r="B23" s="5" t="s">
        <v>45</v>
      </c>
      <c r="C23" s="5">
        <v>17224917.59</v>
      </c>
    </row>
    <row r="24" spans="2:3">
      <c r="B24" s="5" t="s">
        <v>47</v>
      </c>
      <c r="C24" s="5">
        <v>21827765.379999999</v>
      </c>
    </row>
    <row r="25" spans="2:3">
      <c r="B25" s="5" t="s">
        <v>73</v>
      </c>
      <c r="C25" s="5">
        <v>23489842.23</v>
      </c>
    </row>
    <row r="26" spans="2:3">
      <c r="B26" s="5" t="s">
        <v>69</v>
      </c>
      <c r="C26" s="5">
        <v>27476985.579999998</v>
      </c>
    </row>
    <row r="27" spans="2:3">
      <c r="B27" s="5" t="s">
        <v>71</v>
      </c>
      <c r="C27" s="5">
        <v>29485914.649999999</v>
      </c>
    </row>
    <row r="28" spans="2:3">
      <c r="B28" s="5" t="s">
        <v>67</v>
      </c>
      <c r="C28" s="5">
        <v>29856811.91</v>
      </c>
    </row>
    <row r="29" spans="2:3">
      <c r="B29" s="5" t="s">
        <v>63</v>
      </c>
      <c r="C29" s="5">
        <v>30935757.32</v>
      </c>
    </row>
    <row r="30" spans="2:3">
      <c r="B30" s="5" t="s">
        <v>70</v>
      </c>
      <c r="C30" s="5">
        <v>32659917.02</v>
      </c>
    </row>
    <row r="31" spans="2:3">
      <c r="B31" s="5" t="s">
        <v>74</v>
      </c>
      <c r="C31" s="5">
        <v>44286240.880000003</v>
      </c>
    </row>
    <row r="32" spans="2:3">
      <c r="B32" s="5" t="s">
        <v>48</v>
      </c>
      <c r="C32" s="5">
        <v>44751962.329999998</v>
      </c>
    </row>
    <row r="33" spans="2:3">
      <c r="B33" s="5" t="s">
        <v>3</v>
      </c>
      <c r="C33" s="5">
        <v>65725324.729999997</v>
      </c>
    </row>
    <row r="34" spans="2:3">
      <c r="B34" s="14" t="s">
        <v>5</v>
      </c>
      <c r="C34" s="14">
        <v>70221046.799999997</v>
      </c>
    </row>
    <row r="35" spans="2:3">
      <c r="B35" s="14" t="s">
        <v>7</v>
      </c>
      <c r="C35" s="14">
        <v>72128719.439999998</v>
      </c>
    </row>
    <row r="36" spans="2:3">
      <c r="B36" s="14" t="s">
        <v>9</v>
      </c>
      <c r="C36" s="14">
        <v>73393852.230000004</v>
      </c>
    </row>
    <row r="37" spans="2:3">
      <c r="B37" s="14" t="s">
        <v>11</v>
      </c>
      <c r="C37" s="14">
        <v>80671321.200000003</v>
      </c>
    </row>
    <row r="38" spans="2:3">
      <c r="B38" s="14" t="s">
        <v>12</v>
      </c>
      <c r="C38" s="14">
        <v>83788526.129999995</v>
      </c>
    </row>
    <row r="39" spans="2:3">
      <c r="B39" s="14" t="s">
        <v>13</v>
      </c>
      <c r="C39" s="14">
        <v>100253380.67</v>
      </c>
    </row>
    <row r="40" spans="2:3">
      <c r="B40" s="14" t="s">
        <v>1</v>
      </c>
      <c r="C40" s="14">
        <v>107903130</v>
      </c>
    </row>
    <row r="41" spans="2:3">
      <c r="B41" s="14" t="s">
        <v>15</v>
      </c>
      <c r="C41" s="14">
        <v>112746369.25</v>
      </c>
    </row>
    <row r="42" spans="2:3">
      <c r="B42" s="14" t="s">
        <v>4</v>
      </c>
      <c r="C42" s="14">
        <v>117319854.15000001</v>
      </c>
    </row>
    <row r="43" spans="2:3" s="8" customFormat="1">
      <c r="B43" s="10" t="s">
        <v>0</v>
      </c>
      <c r="C43" s="10">
        <v>120214531.77</v>
      </c>
    </row>
    <row r="44" spans="2:3">
      <c r="B44" s="14" t="s">
        <v>14</v>
      </c>
      <c r="C44" s="14">
        <v>134092073.84</v>
      </c>
    </row>
    <row r="45" spans="2:3">
      <c r="B45" s="14" t="s">
        <v>6</v>
      </c>
      <c r="C45" s="14">
        <v>142363582.15000001</v>
      </c>
    </row>
    <row r="46" spans="2:3">
      <c r="B46" s="14" t="s">
        <v>8</v>
      </c>
      <c r="C46" s="14">
        <v>150726619.22</v>
      </c>
    </row>
    <row r="47" spans="2:3">
      <c r="B47" s="14" t="s">
        <v>35</v>
      </c>
      <c r="C47" s="14">
        <v>175540157.78</v>
      </c>
    </row>
    <row r="48" spans="2:3">
      <c r="B48" s="14" t="s">
        <v>24</v>
      </c>
      <c r="C48" s="14">
        <v>184715512.52000001</v>
      </c>
    </row>
    <row r="49" spans="2:3">
      <c r="B49" s="5" t="s">
        <v>30</v>
      </c>
      <c r="C49" s="5">
        <v>202725770</v>
      </c>
    </row>
    <row r="50" spans="2:3">
      <c r="B50" s="5" t="s">
        <v>52</v>
      </c>
      <c r="C50" s="5">
        <v>217544151.36000001</v>
      </c>
    </row>
    <row r="51" spans="2:3">
      <c r="B51" s="5" t="s">
        <v>17</v>
      </c>
      <c r="C51" s="5">
        <v>218882370.19</v>
      </c>
    </row>
    <row r="52" spans="2:3">
      <c r="B52" s="5" t="s">
        <v>10</v>
      </c>
      <c r="C52" s="5">
        <v>241537364.38999999</v>
      </c>
    </row>
    <row r="53" spans="2:3">
      <c r="B53" s="5" t="s">
        <v>27</v>
      </c>
      <c r="C53" s="5">
        <v>247347034.08000001</v>
      </c>
    </row>
    <row r="54" spans="2:3">
      <c r="B54" s="5" t="s">
        <v>49</v>
      </c>
      <c r="C54" s="5">
        <v>260850600.69999999</v>
      </c>
    </row>
    <row r="55" spans="2:3">
      <c r="B55" s="5" t="s">
        <v>33</v>
      </c>
      <c r="C55" s="5">
        <v>276498406.77999997</v>
      </c>
    </row>
    <row r="56" spans="2:3">
      <c r="B56" s="5" t="s">
        <v>50</v>
      </c>
      <c r="C56" s="5">
        <v>332625426.42000002</v>
      </c>
    </row>
    <row r="57" spans="2:3">
      <c r="B57" s="5" t="s">
        <v>26</v>
      </c>
      <c r="C57" s="5">
        <v>344289009.16000003</v>
      </c>
    </row>
    <row r="58" spans="2:3">
      <c r="B58" s="5" t="s">
        <v>28</v>
      </c>
      <c r="C58" s="5">
        <v>355222140.95999998</v>
      </c>
    </row>
    <row r="59" spans="2:3">
      <c r="B59" s="5" t="s">
        <v>23</v>
      </c>
      <c r="C59" s="5">
        <v>374379688.02999997</v>
      </c>
    </row>
    <row r="60" spans="2:3">
      <c r="B60" s="5" t="s">
        <v>51</v>
      </c>
      <c r="C60" s="5">
        <v>458893258</v>
      </c>
    </row>
    <row r="61" spans="2:3">
      <c r="B61" s="5" t="s">
        <v>32</v>
      </c>
      <c r="C61" s="5">
        <v>487485344.06999999</v>
      </c>
    </row>
    <row r="62" spans="2:3">
      <c r="B62" s="5" t="s">
        <v>16</v>
      </c>
      <c r="C62" s="5">
        <v>612921822.63</v>
      </c>
    </row>
    <row r="63" spans="2:3">
      <c r="B63" s="5" t="s">
        <v>22</v>
      </c>
      <c r="C63" s="5">
        <v>722729529.95000005</v>
      </c>
    </row>
    <row r="64" spans="2:3">
      <c r="B64" s="5" t="s">
        <v>78</v>
      </c>
      <c r="C64" s="5">
        <v>1543593954.55</v>
      </c>
    </row>
    <row r="65" spans="2:3">
      <c r="B65" s="5" t="s">
        <v>19</v>
      </c>
      <c r="C65" s="5">
        <v>5441967781.4899998</v>
      </c>
    </row>
    <row r="66" spans="2:3">
      <c r="B66" s="5" t="s">
        <v>77</v>
      </c>
      <c r="C66" s="5">
        <v>7221195997.2799997</v>
      </c>
    </row>
    <row r="67" spans="2:3">
      <c r="B67" s="5" t="s">
        <v>79</v>
      </c>
      <c r="C67" s="5">
        <v>14541862886.780001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39EF-B459-4057-B2BB-D254368E3C03}">
  <sheetPr>
    <tabColor rgb="FF00B0F0"/>
  </sheetPr>
  <dimension ref="A2:P57"/>
  <sheetViews>
    <sheetView tabSelected="1" workbookViewId="0"/>
  </sheetViews>
  <sheetFormatPr defaultRowHeight="14.45"/>
  <cols>
    <col min="2" max="2" width="38.7109375" bestFit="1" customWidth="1"/>
    <col min="3" max="7" width="13.7109375" customWidth="1"/>
    <col min="8" max="10" width="13.7109375" style="2" customWidth="1"/>
  </cols>
  <sheetData>
    <row r="2" spans="2:13">
      <c r="B2" s="29" t="s">
        <v>81</v>
      </c>
    </row>
    <row r="4" spans="2:13">
      <c r="B4" s="110" t="s">
        <v>82</v>
      </c>
      <c r="C4" s="110"/>
      <c r="D4" s="110"/>
      <c r="E4" s="110"/>
      <c r="F4" s="110"/>
      <c r="G4" s="110"/>
      <c r="H4" s="110"/>
      <c r="I4" s="110"/>
      <c r="J4" s="110"/>
      <c r="M4" s="29"/>
    </row>
    <row r="6" spans="2:13">
      <c r="B6" s="81" t="s">
        <v>83</v>
      </c>
      <c r="C6" s="81">
        <v>2017</v>
      </c>
      <c r="D6" s="81">
        <v>2018</v>
      </c>
      <c r="E6" s="81">
        <v>2019</v>
      </c>
      <c r="F6" s="81">
        <v>2020</v>
      </c>
      <c r="G6" s="81">
        <v>2021</v>
      </c>
      <c r="H6" s="81">
        <v>2022</v>
      </c>
      <c r="I6" s="81">
        <v>2023</v>
      </c>
      <c r="J6" s="81">
        <v>2024</v>
      </c>
    </row>
    <row r="8" spans="2:13">
      <c r="B8" t="s">
        <v>84</v>
      </c>
      <c r="H8" s="82">
        <v>16842121.130793929</v>
      </c>
      <c r="I8" s="82">
        <v>19810830.39402993</v>
      </c>
      <c r="J8" s="82">
        <v>21498740.304665193</v>
      </c>
    </row>
    <row r="10" spans="2:13">
      <c r="B10" s="81" t="s">
        <v>85</v>
      </c>
      <c r="C10" s="81">
        <v>2017</v>
      </c>
      <c r="D10" s="81">
        <v>2018</v>
      </c>
      <c r="E10" s="81">
        <v>2019</v>
      </c>
      <c r="F10" s="81">
        <v>2020</v>
      </c>
      <c r="G10" s="81">
        <v>2021</v>
      </c>
      <c r="H10" s="81">
        <v>2022</v>
      </c>
      <c r="I10" s="81">
        <v>2023</v>
      </c>
      <c r="J10" s="81">
        <v>2024</v>
      </c>
    </row>
    <row r="11" spans="2:13">
      <c r="B11" t="s">
        <v>86</v>
      </c>
      <c r="H11" s="82">
        <v>1370149.06</v>
      </c>
      <c r="I11" s="82">
        <v>1741822.4263668375</v>
      </c>
      <c r="J11" s="82">
        <v>1974901.3672793368</v>
      </c>
    </row>
    <row r="12" spans="2:13">
      <c r="B12" t="s">
        <v>87</v>
      </c>
      <c r="H12" s="82">
        <v>948218.34</v>
      </c>
      <c r="I12" s="82">
        <v>880390.36539365514</v>
      </c>
      <c r="J12" s="82">
        <v>1115655.4781275832</v>
      </c>
    </row>
    <row r="13" spans="2:13">
      <c r="B13" t="s">
        <v>88</v>
      </c>
      <c r="H13" s="82">
        <v>1475945.42</v>
      </c>
      <c r="I13" s="82">
        <v>1156048.1794315281</v>
      </c>
      <c r="J13" s="82">
        <v>1194581.3300064453</v>
      </c>
    </row>
    <row r="14" spans="2:13">
      <c r="B14" t="s">
        <v>89</v>
      </c>
      <c r="H14" s="82">
        <v>98991.890000000014</v>
      </c>
      <c r="I14" s="82">
        <v>109699.75600077838</v>
      </c>
      <c r="J14" s="82">
        <v>113873.65316039741</v>
      </c>
    </row>
    <row r="15" spans="2:13">
      <c r="B15" t="s">
        <v>90</v>
      </c>
      <c r="H15" s="82">
        <v>3131450.7399999984</v>
      </c>
      <c r="I15" s="82">
        <v>3634981.7188751218</v>
      </c>
      <c r="J15" s="82">
        <v>3928606.3261460471</v>
      </c>
    </row>
    <row r="16" spans="2:13" ht="15" thickBot="1">
      <c r="B16" s="83" t="s">
        <v>91</v>
      </c>
      <c r="C16" s="83"/>
      <c r="D16" s="83"/>
      <c r="E16" s="83"/>
      <c r="F16" s="83"/>
      <c r="G16" s="83"/>
      <c r="H16" s="75">
        <f>SUM(H11:H15)</f>
        <v>7024755.4499999983</v>
      </c>
      <c r="I16" s="75">
        <f t="shared" ref="I16:J16" si="0">SUM(I11:I15)</f>
        <v>7522942.4460679209</v>
      </c>
      <c r="J16" s="75">
        <f t="shared" si="0"/>
        <v>8327618.1547198091</v>
      </c>
    </row>
    <row r="17" spans="2:11" ht="15" thickTop="1"/>
    <row r="18" spans="2:11">
      <c r="B18" s="81" t="s">
        <v>92</v>
      </c>
      <c r="C18" s="81">
        <v>2017</v>
      </c>
      <c r="D18" s="81">
        <v>2018</v>
      </c>
      <c r="E18" s="81">
        <v>2019</v>
      </c>
      <c r="F18" s="81">
        <v>2020</v>
      </c>
      <c r="G18" s="81">
        <v>2021</v>
      </c>
      <c r="H18" s="81">
        <v>2022</v>
      </c>
      <c r="I18" s="81">
        <v>2023</v>
      </c>
      <c r="J18" s="81">
        <v>2024</v>
      </c>
    </row>
    <row r="19" spans="2:11">
      <c r="B19" t="s">
        <v>93</v>
      </c>
      <c r="C19" s="82">
        <v>75940822.876199976</v>
      </c>
      <c r="D19" s="82">
        <v>81417867.25999999</v>
      </c>
      <c r="E19" s="82">
        <v>93115010.946199983</v>
      </c>
      <c r="F19" s="82">
        <v>107699549.18620001</v>
      </c>
      <c r="G19" s="82">
        <v>120174531.76899999</v>
      </c>
      <c r="H19" s="82">
        <v>135402100.8362</v>
      </c>
      <c r="I19" s="82">
        <v>178343597.11900002</v>
      </c>
      <c r="J19" s="82">
        <v>218082233.11899999</v>
      </c>
    </row>
    <row r="20" spans="2:11">
      <c r="B20" t="s">
        <v>94</v>
      </c>
      <c r="C20" s="82">
        <v>-8653827.2600000016</v>
      </c>
      <c r="D20" s="82">
        <v>-11201223</v>
      </c>
      <c r="E20" s="82">
        <v>-13884648.640000001</v>
      </c>
      <c r="F20" s="82">
        <v>-16832452.810000002</v>
      </c>
      <c r="G20" s="82">
        <v>-20122110.789999999</v>
      </c>
      <c r="H20" s="82">
        <v>-23794530.520000003</v>
      </c>
      <c r="I20" s="82">
        <v>-27951819.635000005</v>
      </c>
      <c r="J20" s="82">
        <v>-33090354.458437495</v>
      </c>
    </row>
    <row r="21" spans="2:11">
      <c r="B21" t="s">
        <v>95</v>
      </c>
      <c r="C21" s="106">
        <v>-13282880.74</v>
      </c>
      <c r="D21" s="82"/>
      <c r="E21" s="106">
        <v>-22586135.4362</v>
      </c>
      <c r="F21" s="106">
        <v>-30524431.816199999</v>
      </c>
      <c r="G21" s="82"/>
      <c r="H21" s="82"/>
      <c r="I21" s="82"/>
      <c r="J21" s="82"/>
      <c r="K21" t="s">
        <v>96</v>
      </c>
    </row>
    <row r="22" spans="2:11" ht="15" thickBot="1">
      <c r="B22" t="s">
        <v>91</v>
      </c>
      <c r="C22" s="84">
        <f>SUM(C19:C21)</f>
        <v>54004114.876199968</v>
      </c>
      <c r="D22" s="84">
        <f t="shared" ref="D22:J22" si="1">SUM(D19:D21)</f>
        <v>70216644.25999999</v>
      </c>
      <c r="E22" s="84">
        <f t="shared" si="1"/>
        <v>56644226.869999982</v>
      </c>
      <c r="F22" s="84">
        <f t="shared" si="1"/>
        <v>60342664.560000002</v>
      </c>
      <c r="G22" s="84">
        <f t="shared" si="1"/>
        <v>100052420.979</v>
      </c>
      <c r="H22" s="84">
        <f t="shared" si="1"/>
        <v>111607570.31619999</v>
      </c>
      <c r="I22" s="84">
        <f t="shared" si="1"/>
        <v>150391777.48400003</v>
      </c>
      <c r="J22" s="84">
        <f t="shared" si="1"/>
        <v>184991878.66056249</v>
      </c>
    </row>
    <row r="23" spans="2:11" ht="15" thickTop="1">
      <c r="B23" t="s">
        <v>97</v>
      </c>
      <c r="C23" s="85">
        <f>SUM(C19:C20)</f>
        <v>67286995.61619997</v>
      </c>
      <c r="D23" s="85">
        <f t="shared" ref="D23:J23" si="2">SUM(D19:D20)</f>
        <v>70216644.25999999</v>
      </c>
      <c r="E23" s="85">
        <f t="shared" si="2"/>
        <v>79230362.306199983</v>
      </c>
      <c r="F23" s="85">
        <f t="shared" si="2"/>
        <v>90867096.376200005</v>
      </c>
      <c r="G23" s="85">
        <f t="shared" si="2"/>
        <v>100052420.979</v>
      </c>
      <c r="H23" s="85">
        <f t="shared" si="2"/>
        <v>111607570.31619999</v>
      </c>
      <c r="I23" s="85">
        <f t="shared" si="2"/>
        <v>150391777.48400003</v>
      </c>
      <c r="J23" s="85">
        <f t="shared" si="2"/>
        <v>184991878.66056249</v>
      </c>
    </row>
    <row r="25" spans="2:11">
      <c r="B25" s="81" t="s">
        <v>98</v>
      </c>
      <c r="C25" s="81"/>
      <c r="D25" s="81"/>
      <c r="E25" s="81"/>
      <c r="F25" s="81"/>
      <c r="G25" s="81"/>
      <c r="H25" s="81">
        <v>2022</v>
      </c>
      <c r="I25" s="81">
        <v>2023</v>
      </c>
      <c r="J25" s="81">
        <v>2024</v>
      </c>
    </row>
    <row r="26" spans="2:11">
      <c r="B26" t="s">
        <v>99</v>
      </c>
      <c r="H26" s="65">
        <v>18754.666666666668</v>
      </c>
      <c r="I26" s="65">
        <v>19346.326617091348</v>
      </c>
      <c r="J26" s="65">
        <v>19956.651868433306</v>
      </c>
    </row>
    <row r="27" spans="2:11">
      <c r="B27" t="s">
        <v>100</v>
      </c>
      <c r="H27" s="65">
        <v>1246.1666666666667</v>
      </c>
      <c r="I27" s="65">
        <v>1284.4256395441057</v>
      </c>
      <c r="J27" s="65">
        <v>1323.8592137367539</v>
      </c>
    </row>
    <row r="28" spans="2:11">
      <c r="B28" t="s">
        <v>101</v>
      </c>
      <c r="H28" s="65">
        <v>77.25</v>
      </c>
      <c r="I28" s="65">
        <v>78.612831369204841</v>
      </c>
      <c r="J28" s="65">
        <v>79.999705577773938</v>
      </c>
    </row>
    <row r="29" spans="2:11">
      <c r="B29" t="s">
        <v>102</v>
      </c>
      <c r="H29" s="65">
        <v>150.66666666666666</v>
      </c>
      <c r="I29" s="65">
        <v>148.85468297871296</v>
      </c>
      <c r="J29" s="65">
        <v>147.06449100460048</v>
      </c>
    </row>
    <row r="30" spans="2:11">
      <c r="B30" t="s">
        <v>103</v>
      </c>
      <c r="H30" s="65">
        <v>4014</v>
      </c>
      <c r="I30" s="65">
        <v>4170.76971801944</v>
      </c>
      <c r="J30" s="65">
        <v>4333.662192513194</v>
      </c>
    </row>
    <row r="31" spans="2:11">
      <c r="B31" t="s">
        <v>104</v>
      </c>
      <c r="H31" s="65">
        <v>72.416666666666671</v>
      </c>
      <c r="I31" s="65">
        <v>71.864264555368109</v>
      </c>
      <c r="J31" s="65">
        <v>71.31607622670569</v>
      </c>
    </row>
    <row r="32" spans="2:11">
      <c r="B32" t="s">
        <v>105</v>
      </c>
      <c r="H32" s="65">
        <v>1</v>
      </c>
      <c r="I32" s="65">
        <v>1</v>
      </c>
      <c r="J32" s="65">
        <v>1</v>
      </c>
    </row>
    <row r="33" spans="1:16">
      <c r="B33" t="s">
        <v>106</v>
      </c>
      <c r="H33" s="65">
        <v>0</v>
      </c>
      <c r="I33" s="65">
        <v>0</v>
      </c>
      <c r="J33" s="65">
        <v>0</v>
      </c>
    </row>
    <row r="34" spans="1:16">
      <c r="B34" t="s">
        <v>106</v>
      </c>
      <c r="H34" s="65">
        <v>0</v>
      </c>
      <c r="I34" s="65">
        <v>0</v>
      </c>
      <c r="J34" s="65">
        <v>0</v>
      </c>
    </row>
    <row r="35" spans="1:16" ht="15" thickBot="1">
      <c r="B35" s="83" t="s">
        <v>107</v>
      </c>
      <c r="C35" s="83"/>
      <c r="D35" s="83"/>
      <c r="E35" s="83"/>
      <c r="F35" s="83"/>
      <c r="G35" s="83"/>
      <c r="H35" s="75">
        <v>24316.166666666672</v>
      </c>
      <c r="I35" s="75">
        <v>25101.853753558178</v>
      </c>
      <c r="J35" s="75">
        <v>25913.553547492334</v>
      </c>
    </row>
    <row r="36" spans="1:16" ht="15" thickTop="1"/>
    <row r="37" spans="1:16">
      <c r="H37" s="86"/>
      <c r="I37" s="86"/>
      <c r="J37" s="86"/>
    </row>
    <row r="38" spans="1:16">
      <c r="B38" s="87" t="s">
        <v>108</v>
      </c>
      <c r="C38" s="87">
        <v>17228</v>
      </c>
      <c r="D38" s="87">
        <v>18163</v>
      </c>
      <c r="E38" s="87">
        <v>18632</v>
      </c>
      <c r="F38" s="87">
        <v>19281</v>
      </c>
      <c r="G38" s="87">
        <v>19703</v>
      </c>
      <c r="H38" s="88">
        <f>SUM(H26:H28)</f>
        <v>20078.083333333336</v>
      </c>
      <c r="I38" s="88">
        <f t="shared" ref="I38:J38" si="3">SUM(I26:I28)</f>
        <v>20709.365088004659</v>
      </c>
      <c r="J38" s="88">
        <f t="shared" si="3"/>
        <v>21360.510787747833</v>
      </c>
    </row>
    <row r="39" spans="1:16">
      <c r="H39"/>
      <c r="I39"/>
      <c r="J39"/>
    </row>
    <row r="40" spans="1:16">
      <c r="A40" s="89"/>
      <c r="B40" s="90"/>
      <c r="C40" s="90"/>
      <c r="D40" s="90"/>
      <c r="E40" s="90"/>
      <c r="F40" s="90"/>
      <c r="G40" s="90"/>
      <c r="H40" s="91"/>
      <c r="I40" s="91"/>
      <c r="J40" s="91"/>
      <c r="K40" s="90"/>
      <c r="L40" s="90"/>
      <c r="M40" s="90"/>
      <c r="N40" s="90"/>
      <c r="O40" s="90"/>
      <c r="P40" s="92"/>
    </row>
    <row r="41" spans="1:16">
      <c r="A41" s="93"/>
      <c r="B41" s="72" t="s">
        <v>109</v>
      </c>
      <c r="C41" s="94">
        <v>857</v>
      </c>
      <c r="D41" s="94">
        <v>834</v>
      </c>
      <c r="E41" s="94">
        <v>847</v>
      </c>
      <c r="F41" s="94">
        <v>852</v>
      </c>
      <c r="G41" s="94">
        <v>897</v>
      </c>
      <c r="H41" s="95">
        <f>H8/H38</f>
        <v>838.83112004186626</v>
      </c>
      <c r="I41" s="95">
        <f>I8/I38</f>
        <v>956.6121563767698</v>
      </c>
      <c r="J41" s="95">
        <f>J8/J38</f>
        <v>1006.4712645821488</v>
      </c>
      <c r="K41" s="29" t="s">
        <v>110</v>
      </c>
      <c r="P41" s="96"/>
    </row>
    <row r="42" spans="1:16">
      <c r="A42" s="97"/>
      <c r="B42" s="98"/>
      <c r="C42" s="98"/>
      <c r="D42" s="98"/>
      <c r="E42" s="98"/>
      <c r="F42" s="98"/>
      <c r="G42" s="98"/>
      <c r="H42" s="99"/>
      <c r="I42" s="99"/>
      <c r="J42" s="99"/>
      <c r="K42" s="98"/>
      <c r="L42" s="98"/>
      <c r="M42" s="98"/>
      <c r="N42" s="98"/>
      <c r="O42" s="98"/>
      <c r="P42" s="100"/>
    </row>
    <row r="44" spans="1:16">
      <c r="A44" s="89"/>
      <c r="B44" s="90"/>
      <c r="C44" s="90"/>
      <c r="D44" s="90"/>
      <c r="E44" s="90"/>
      <c r="F44" s="90"/>
      <c r="G44" s="90"/>
      <c r="H44" s="101"/>
      <c r="I44" s="101"/>
      <c r="J44" s="101"/>
      <c r="K44" s="90"/>
      <c r="L44" s="90"/>
      <c r="M44" s="90"/>
      <c r="N44" s="90"/>
      <c r="O44" s="90"/>
      <c r="P44" s="92"/>
    </row>
    <row r="45" spans="1:16">
      <c r="A45" s="93"/>
      <c r="B45" s="87" t="s">
        <v>111</v>
      </c>
      <c r="C45" s="87"/>
      <c r="D45" s="87"/>
      <c r="E45" s="87"/>
      <c r="F45" s="87"/>
      <c r="G45" s="87"/>
      <c r="H45" s="88">
        <v>1464</v>
      </c>
      <c r="I45" s="88">
        <v>1464</v>
      </c>
      <c r="J45" s="88">
        <v>1464</v>
      </c>
      <c r="P45" s="96"/>
    </row>
    <row r="46" spans="1:16">
      <c r="A46" s="93"/>
      <c r="H46" s="86"/>
      <c r="I46" s="86"/>
      <c r="J46" s="86"/>
      <c r="P46" s="96"/>
    </row>
    <row r="47" spans="1:16" ht="15" thickBot="1">
      <c r="A47" s="93"/>
      <c r="B47" s="102" t="s">
        <v>112</v>
      </c>
      <c r="C47" s="103">
        <v>17136</v>
      </c>
      <c r="D47" s="103">
        <v>17231</v>
      </c>
      <c r="E47" s="103">
        <v>10844</v>
      </c>
      <c r="F47" s="103">
        <v>11219</v>
      </c>
      <c r="G47" s="103">
        <v>12072</v>
      </c>
      <c r="H47" s="104">
        <f>H8/H45</f>
        <v>11504.181100269077</v>
      </c>
      <c r="I47" s="104">
        <f>I8/I45</f>
        <v>13531.987974064161</v>
      </c>
      <c r="J47" s="104">
        <f>J8/J45</f>
        <v>14684.931902093711</v>
      </c>
      <c r="K47" s="29" t="s">
        <v>113</v>
      </c>
      <c r="P47" s="96"/>
    </row>
    <row r="48" spans="1:16" ht="15" thickTop="1">
      <c r="A48" s="97"/>
      <c r="B48" s="98"/>
      <c r="C48" s="98"/>
      <c r="D48" s="98"/>
      <c r="E48" s="98"/>
      <c r="F48" s="98"/>
      <c r="G48" s="98"/>
      <c r="H48" s="99"/>
      <c r="I48" s="99"/>
      <c r="J48" s="99"/>
      <c r="K48" s="98"/>
      <c r="L48" s="98"/>
      <c r="M48" s="98"/>
      <c r="N48" s="98"/>
      <c r="O48" s="98"/>
      <c r="P48" s="100"/>
    </row>
    <row r="50" spans="1:16">
      <c r="A50" s="89"/>
      <c r="B50" s="90"/>
      <c r="C50" s="90"/>
      <c r="D50" s="90"/>
      <c r="E50" s="90"/>
      <c r="F50" s="90"/>
      <c r="G50" s="90"/>
      <c r="H50" s="101"/>
      <c r="I50" s="101"/>
      <c r="J50" s="101"/>
      <c r="K50" s="90"/>
      <c r="L50" s="90"/>
      <c r="M50" s="90"/>
      <c r="N50" s="90"/>
      <c r="O50" s="90"/>
      <c r="P50" s="92"/>
    </row>
    <row r="51" spans="1:16">
      <c r="A51" s="93"/>
      <c r="B51" s="72" t="s">
        <v>114</v>
      </c>
      <c r="C51" s="94">
        <v>353.6</v>
      </c>
      <c r="D51" s="94">
        <v>323.70999999999998</v>
      </c>
      <c r="E51" s="94">
        <v>312.27</v>
      </c>
      <c r="F51" s="94">
        <v>332.21</v>
      </c>
      <c r="G51" s="94">
        <v>334.74</v>
      </c>
      <c r="H51" s="105">
        <f>H16/H38</f>
        <v>349.87181462373968</v>
      </c>
      <c r="I51" s="105">
        <f>I16/I38</f>
        <v>363.26282404598595</v>
      </c>
      <c r="J51" s="105">
        <f>J16/J38</f>
        <v>389.8604409542699</v>
      </c>
      <c r="K51" s="29" t="s">
        <v>110</v>
      </c>
      <c r="P51" s="96"/>
    </row>
    <row r="52" spans="1:16">
      <c r="A52" s="97"/>
      <c r="B52" s="98"/>
      <c r="C52" s="98"/>
      <c r="D52" s="98"/>
      <c r="E52" s="98"/>
      <c r="F52" s="98"/>
      <c r="G52" s="98"/>
      <c r="H52" s="99"/>
      <c r="I52" s="99"/>
      <c r="J52" s="99"/>
      <c r="K52" s="98"/>
      <c r="L52" s="98"/>
      <c r="M52" s="98"/>
      <c r="N52" s="98"/>
      <c r="O52" s="98"/>
      <c r="P52" s="100"/>
    </row>
    <row r="54" spans="1:16">
      <c r="A54" s="89"/>
      <c r="B54" s="90"/>
      <c r="C54" s="90"/>
      <c r="D54" s="90"/>
      <c r="E54" s="90"/>
      <c r="F54" s="90"/>
      <c r="G54" s="90"/>
      <c r="H54" s="101"/>
      <c r="I54" s="101"/>
      <c r="J54" s="101"/>
      <c r="K54" s="90"/>
      <c r="L54" s="90"/>
      <c r="M54" s="90"/>
      <c r="N54" s="90"/>
      <c r="O54" s="90"/>
      <c r="P54" s="92"/>
    </row>
    <row r="55" spans="1:16">
      <c r="A55" s="93"/>
      <c r="B55" s="72" t="s">
        <v>115</v>
      </c>
      <c r="C55" s="94">
        <v>3135</v>
      </c>
      <c r="D55" s="94">
        <v>3866</v>
      </c>
      <c r="E55" s="94">
        <v>3040</v>
      </c>
      <c r="F55" s="94">
        <v>3130</v>
      </c>
      <c r="G55" s="94">
        <v>5078</v>
      </c>
      <c r="H55"/>
      <c r="I55"/>
      <c r="J55"/>
      <c r="K55" s="29" t="s">
        <v>110</v>
      </c>
      <c r="P55" s="96"/>
    </row>
    <row r="56" spans="1:16">
      <c r="A56" s="93"/>
      <c r="B56" s="72" t="s">
        <v>116</v>
      </c>
      <c r="C56" s="95">
        <f>C23/C38</f>
        <v>3905.676550742975</v>
      </c>
      <c r="D56" s="95">
        <f t="shared" ref="D56:J56" si="4">D23/D38</f>
        <v>3865.916658041072</v>
      </c>
      <c r="E56" s="95">
        <f t="shared" si="4"/>
        <v>4252.3809739265771</v>
      </c>
      <c r="F56" s="95">
        <f t="shared" si="4"/>
        <v>4712.7792322078731</v>
      </c>
      <c r="G56" s="95">
        <f t="shared" si="4"/>
        <v>5078.0297913515706</v>
      </c>
      <c r="H56" s="95">
        <f t="shared" si="4"/>
        <v>5558.6765162444945</v>
      </c>
      <c r="I56" s="95">
        <f t="shared" si="4"/>
        <v>7262.0177801158379</v>
      </c>
      <c r="J56" s="95">
        <f t="shared" si="4"/>
        <v>8660.4613765449794</v>
      </c>
      <c r="K56" s="29"/>
      <c r="P56" s="96"/>
    </row>
    <row r="57" spans="1:16">
      <c r="A57" s="97"/>
      <c r="B57" s="98"/>
      <c r="C57" s="98"/>
      <c r="D57" s="98"/>
      <c r="E57" s="98"/>
      <c r="F57" s="98"/>
      <c r="G57" s="98"/>
      <c r="H57" s="99"/>
      <c r="I57" s="99"/>
      <c r="J57" s="99"/>
      <c r="K57" s="98"/>
      <c r="L57" s="98"/>
      <c r="M57" s="98"/>
      <c r="N57" s="98"/>
      <c r="O57" s="98"/>
      <c r="P57" s="100"/>
    </row>
  </sheetData>
  <mergeCells count="1">
    <mergeCell ref="B4:J4"/>
  </mergeCell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CDB2-B9C5-4BF9-8368-953A7A04D06D}">
  <sheetPr>
    <tabColor theme="5" tint="0.59999389629810485"/>
  </sheetPr>
  <dimension ref="A3:BM81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8.85546875"/>
    <col min="8" max="9" width="9.7109375" customWidth="1"/>
    <col min="10" max="11" width="9.140625" style="37"/>
    <col min="12" max="12" width="22.85546875" style="37" customWidth="1"/>
    <col min="13" max="18" width="11.7109375" style="44" customWidth="1"/>
    <col min="19" max="16384" width="9.140625" style="37"/>
  </cols>
  <sheetData>
    <row r="3" spans="2:65">
      <c r="B3" s="26" t="s">
        <v>117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80" t="s">
        <v>118</v>
      </c>
      <c r="I4" s="80" t="s">
        <v>119</v>
      </c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1">
        <f>C20</f>
        <v>0.99711519655936098</v>
      </c>
      <c r="D5" s="21">
        <f t="shared" ref="D5:F5" si="0">D20</f>
        <v>0.99914205278669077</v>
      </c>
      <c r="E5" s="21">
        <f t="shared" si="0"/>
        <v>0.99408885410853798</v>
      </c>
      <c r="F5" s="21">
        <f t="shared" si="0"/>
        <v>0.99552420482767856</v>
      </c>
      <c r="G5" s="21">
        <f>G20</f>
        <v>0.99495747157505576</v>
      </c>
      <c r="H5" s="21"/>
      <c r="I5" s="21"/>
      <c r="K5" s="40"/>
      <c r="L5" s="41" t="s">
        <v>121</v>
      </c>
      <c r="M5" s="43">
        <f t="shared" ref="M5:Q7" si="1">C5</f>
        <v>0.99711519655936098</v>
      </c>
      <c r="N5" s="43">
        <f t="shared" si="1"/>
        <v>0.99914205278669077</v>
      </c>
      <c r="O5" s="43">
        <f t="shared" si="1"/>
        <v>0.99408885410853798</v>
      </c>
      <c r="P5" s="43">
        <f t="shared" si="1"/>
        <v>0.99552420482767856</v>
      </c>
      <c r="Q5" s="43">
        <f t="shared" si="1"/>
        <v>0.99495747157505576</v>
      </c>
      <c r="R5" s="46">
        <f>AVERAGE(M5:Q5)</f>
        <v>0.99616555597146461</v>
      </c>
    </row>
    <row r="6" spans="2:65" ht="18" customHeight="1">
      <c r="B6" t="s">
        <v>122</v>
      </c>
      <c r="C6" s="21">
        <f>C80</f>
        <v>0.97703094098328702</v>
      </c>
      <c r="D6" s="21">
        <f t="shared" ref="D6:G6" si="2">D80</f>
        <v>0.95970668056554975</v>
      </c>
      <c r="E6" s="21">
        <f t="shared" si="2"/>
        <v>0.97530938934861577</v>
      </c>
      <c r="F6" s="21">
        <f t="shared" si="2"/>
        <v>0.9739097260627364</v>
      </c>
      <c r="G6" s="21">
        <f t="shared" si="2"/>
        <v>0.9732727599562262</v>
      </c>
      <c r="H6" s="21"/>
      <c r="I6" s="21"/>
      <c r="K6" s="40"/>
      <c r="L6" s="41" t="s">
        <v>122</v>
      </c>
      <c r="M6" s="43">
        <f t="shared" si="1"/>
        <v>0.97703094098328702</v>
      </c>
      <c r="N6" s="43">
        <f t="shared" si="1"/>
        <v>0.95970668056554975</v>
      </c>
      <c r="O6" s="43">
        <f t="shared" si="1"/>
        <v>0.97530938934861577</v>
      </c>
      <c r="P6" s="43">
        <f t="shared" si="1"/>
        <v>0.9739097260627364</v>
      </c>
      <c r="Q6" s="43">
        <f t="shared" si="1"/>
        <v>0.9732727599562262</v>
      </c>
      <c r="R6" s="46">
        <f t="shared" ref="R6:R7" si="3">AVERAGE(M6:Q6)</f>
        <v>0.97184589938328314</v>
      </c>
    </row>
    <row r="7" spans="2:65" ht="18" customHeight="1">
      <c r="B7" t="s">
        <v>123</v>
      </c>
      <c r="C7" s="21">
        <f>C10</f>
        <v>1</v>
      </c>
      <c r="D7" s="21">
        <f t="shared" ref="D7:G7" si="4">D10</f>
        <v>0.99511001586914105</v>
      </c>
      <c r="E7" s="21">
        <f t="shared" si="4"/>
        <v>0.98400001525878911</v>
      </c>
      <c r="F7" s="21">
        <f t="shared" si="4"/>
        <v>0.87206268310546908</v>
      </c>
      <c r="G7" s="21">
        <f t="shared" si="4"/>
        <v>0.9350282287597661</v>
      </c>
      <c r="H7" s="21"/>
      <c r="I7" s="21"/>
      <c r="K7" s="40"/>
      <c r="L7" s="41" t="s">
        <v>34</v>
      </c>
      <c r="M7" s="43">
        <f t="shared" si="1"/>
        <v>1</v>
      </c>
      <c r="N7" s="43">
        <f t="shared" si="1"/>
        <v>0.99511001586914105</v>
      </c>
      <c r="O7" s="43">
        <f t="shared" si="1"/>
        <v>0.98400001525878911</v>
      </c>
      <c r="P7" s="43">
        <f t="shared" si="1"/>
        <v>0.87206268310546908</v>
      </c>
      <c r="Q7" s="43">
        <f t="shared" si="1"/>
        <v>0.9350282287597661</v>
      </c>
      <c r="R7" s="46">
        <f t="shared" si="3"/>
        <v>0.95724018859863302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</row>
    <row r="10" spans="2:65">
      <c r="B10" t="s">
        <v>0</v>
      </c>
      <c r="C10" s="48">
        <f>VLOOKUP($B10,$B$23:$G$79,2,FALSE)</f>
        <v>1</v>
      </c>
      <c r="D10" s="48">
        <f>VLOOKUP($B10,$B$23:$G$79,3,FALSE)</f>
        <v>0.99511001586914105</v>
      </c>
      <c r="E10" s="20">
        <f>VLOOKUP($B10,$B$23:$G$79,4,FALSE)</f>
        <v>0.98400001525878911</v>
      </c>
      <c r="F10" s="20">
        <f>VLOOKUP($B10,$B$23:$G$79,5,FALSE)</f>
        <v>0.87206268310546908</v>
      </c>
      <c r="G10" s="20">
        <f>VLOOKUP($B10,$B$23:$G$79,6,FALSE)</f>
        <v>0.9350282287597661</v>
      </c>
      <c r="H10" s="20">
        <f>AVERAGE($C$5:$G$5)</f>
        <v>0.99616555597146461</v>
      </c>
      <c r="I10" s="20">
        <f>AVERAGE($C$6:$G$6)</f>
        <v>0.97184589938328314</v>
      </c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23"/>
      <c r="I12" s="23"/>
    </row>
    <row r="13" spans="2:65">
      <c r="B13" t="s">
        <v>1</v>
      </c>
      <c r="C13" s="20">
        <f t="shared" ref="C13:C19" si="5">VLOOKUP($B13,$B$23:$G$79,2,FALSE)</f>
        <v>0.99409446716308592</v>
      </c>
      <c r="D13" s="20">
        <f t="shared" ref="D13:D19" si="6">VLOOKUP($B13,$B$23:$G$79,3,FALSE)</f>
        <v>1</v>
      </c>
      <c r="E13" s="20">
        <f t="shared" ref="E13:E19" si="7">VLOOKUP($B13,$B$23:$G$79,4,FALSE)</f>
        <v>1</v>
      </c>
      <c r="F13" s="20">
        <f t="shared" ref="F13:F19" si="8">VLOOKUP($B13,$B$23:$G$79,5,FALSE)</f>
        <v>0.997226104736328</v>
      </c>
      <c r="G13" s="20">
        <f t="shared" ref="G13:G19" si="9">VLOOKUP($B13,$B$23:$G$79,6,FALSE)</f>
        <v>0.99823944091796901</v>
      </c>
      <c r="H13" s="20">
        <f t="shared" ref="H13:H19" si="10">AVERAGE($C$5:$G$5)</f>
        <v>0.99616555597146461</v>
      </c>
      <c r="I13" s="20">
        <f t="shared" ref="I13:I19" si="11">AVERAGE($C$6:$G$6)</f>
        <v>0.97184589938328314</v>
      </c>
    </row>
    <row r="14" spans="2:65">
      <c r="B14" t="s">
        <v>6</v>
      </c>
      <c r="C14" s="20">
        <f t="shared" si="5"/>
        <v>0.99920212786865203</v>
      </c>
      <c r="D14" s="20">
        <f t="shared" si="6"/>
        <v>1</v>
      </c>
      <c r="E14" s="20">
        <f t="shared" si="7"/>
        <v>0.98646034240722702</v>
      </c>
      <c r="F14" s="20">
        <f t="shared" si="8"/>
        <v>0.98480789184570294</v>
      </c>
      <c r="G14" s="20">
        <f t="shared" si="9"/>
        <v>0.97617156982421904</v>
      </c>
      <c r="H14" s="20">
        <f t="shared" si="10"/>
        <v>0.99616555597146461</v>
      </c>
      <c r="I14" s="20">
        <f t="shared" si="11"/>
        <v>0.97184589938328314</v>
      </c>
      <c r="J14" s="36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0">
        <f t="shared" si="5"/>
        <v>1</v>
      </c>
      <c r="D15" s="20">
        <f t="shared" si="6"/>
        <v>1</v>
      </c>
      <c r="E15" s="20">
        <f t="shared" si="7"/>
        <v>1</v>
      </c>
      <c r="F15" s="20">
        <f t="shared" si="8"/>
        <v>1</v>
      </c>
      <c r="G15" s="20">
        <f t="shared" si="9"/>
        <v>1</v>
      </c>
      <c r="H15" s="20">
        <f t="shared" si="10"/>
        <v>0.99616555597146461</v>
      </c>
      <c r="I15" s="20">
        <f t="shared" si="11"/>
        <v>0.97184589938328314</v>
      </c>
      <c r="J15" s="36"/>
      <c r="K15" s="36"/>
      <c r="L15" s="36"/>
      <c r="M15" s="42"/>
      <c r="N15" s="42"/>
      <c r="O15" s="42"/>
      <c r="P15" s="42"/>
      <c r="Q15" s="42"/>
      <c r="R15" s="4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</row>
    <row r="16" spans="2:65">
      <c r="B16" t="s">
        <v>4</v>
      </c>
      <c r="C16" s="20">
        <f t="shared" si="5"/>
        <v>1</v>
      </c>
      <c r="D16" s="20">
        <f t="shared" si="6"/>
        <v>0.99875625610351604</v>
      </c>
      <c r="E16" s="20">
        <f t="shared" si="7"/>
        <v>0.99824249267578091</v>
      </c>
      <c r="F16" s="20">
        <f t="shared" si="8"/>
        <v>1</v>
      </c>
      <c r="G16" s="20">
        <f t="shared" si="9"/>
        <v>1</v>
      </c>
      <c r="H16" s="20">
        <f t="shared" si="10"/>
        <v>0.99616555597146461</v>
      </c>
      <c r="I16" s="20">
        <f t="shared" si="11"/>
        <v>0.97184589938328314</v>
      </c>
      <c r="J16" s="36"/>
      <c r="K16" s="36"/>
      <c r="L16" s="36"/>
      <c r="M16" s="42"/>
      <c r="N16" s="42"/>
      <c r="O16" s="42"/>
      <c r="P16" s="42"/>
      <c r="Q16" s="42"/>
      <c r="R16" s="4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10">
      <c r="B17" t="s">
        <v>11</v>
      </c>
      <c r="C17" s="20">
        <f t="shared" si="5"/>
        <v>0.99588478088378907</v>
      </c>
      <c r="D17" s="20">
        <f t="shared" si="6"/>
        <v>0.99523811340332002</v>
      </c>
      <c r="E17" s="20">
        <f t="shared" si="7"/>
        <v>0.99732620239257797</v>
      </c>
      <c r="F17" s="20">
        <f t="shared" si="8"/>
        <v>0.98681320210429702</v>
      </c>
      <c r="G17" s="20">
        <f t="shared" si="9"/>
        <v>1</v>
      </c>
      <c r="H17" s="20">
        <f t="shared" si="10"/>
        <v>0.99616555597146461</v>
      </c>
      <c r="I17" s="20">
        <f t="shared" si="11"/>
        <v>0.97184589938328314</v>
      </c>
    </row>
    <row r="18" spans="2:10">
      <c r="B18" t="s">
        <v>13</v>
      </c>
      <c r="C18" s="20">
        <f t="shared" si="5"/>
        <v>0.99062499999999998</v>
      </c>
      <c r="D18" s="20">
        <f t="shared" si="6"/>
        <v>1</v>
      </c>
      <c r="E18" s="20">
        <f t="shared" si="7"/>
        <v>1</v>
      </c>
      <c r="F18" s="20">
        <f t="shared" si="8"/>
        <v>1</v>
      </c>
      <c r="G18" s="20">
        <f t="shared" si="9"/>
        <v>0.99029129028320295</v>
      </c>
      <c r="H18" s="20">
        <f t="shared" si="10"/>
        <v>0.99616555597146461</v>
      </c>
      <c r="I18" s="20">
        <f t="shared" si="11"/>
        <v>0.97184589938328314</v>
      </c>
    </row>
    <row r="19" spans="2:10">
      <c r="B19" t="s">
        <v>14</v>
      </c>
      <c r="C19" s="20">
        <f t="shared" si="5"/>
        <v>1</v>
      </c>
      <c r="D19" s="20">
        <f t="shared" si="6"/>
        <v>1</v>
      </c>
      <c r="E19" s="20">
        <f t="shared" si="7"/>
        <v>0.97659294128417995</v>
      </c>
      <c r="F19" s="20">
        <f t="shared" si="8"/>
        <v>0.99982223510742196</v>
      </c>
      <c r="G19" s="20">
        <f t="shared" si="9"/>
        <v>1</v>
      </c>
      <c r="H19" s="20">
        <f t="shared" si="10"/>
        <v>0.99616555597146461</v>
      </c>
      <c r="I19" s="20">
        <f t="shared" si="11"/>
        <v>0.97184589938328314</v>
      </c>
    </row>
    <row r="20" spans="2:10" ht="15" thickBot="1">
      <c r="C20" s="24">
        <f>AVERAGE(C13:C19)</f>
        <v>0.99711519655936098</v>
      </c>
      <c r="D20" s="24">
        <f>AVERAGE(D13:D19)</f>
        <v>0.99914205278669077</v>
      </c>
      <c r="E20" s="24">
        <f>AVERAGE(E13:E19)</f>
        <v>0.99408885410853798</v>
      </c>
      <c r="F20" s="24">
        <f>AVERAGE(F13:F19)</f>
        <v>0.99552420482767856</v>
      </c>
      <c r="G20" s="24">
        <f>AVERAGE(G13:G19)</f>
        <v>0.99495747157505576</v>
      </c>
      <c r="H20" s="24">
        <f>AVERAGE(C5:G5)</f>
        <v>0.99616555597146461</v>
      </c>
      <c r="I20" s="24">
        <f>AVERAGE(C6:G6)</f>
        <v>0.97184589938328314</v>
      </c>
    </row>
    <row r="21" spans="2:10" ht="15" thickTop="1"/>
    <row r="22" spans="2:1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</row>
    <row r="23" spans="2:10">
      <c r="B23" t="s">
        <v>19</v>
      </c>
      <c r="C23" s="20">
        <v>0.99302894592285196</v>
      </c>
      <c r="D23" s="20">
        <v>0.98439399719238296</v>
      </c>
      <c r="E23" s="20">
        <v>0.98745605468749997</v>
      </c>
      <c r="F23" s="20">
        <v>0.99314910888671903</v>
      </c>
      <c r="G23" s="20">
        <v>0.99311973571777301</v>
      </c>
      <c r="H23" s="20"/>
      <c r="I23" s="20"/>
      <c r="J23" s="47"/>
    </row>
    <row r="24" spans="2:10">
      <c r="B24" t="s">
        <v>52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/>
      <c r="I24" s="20"/>
      <c r="J24" s="47"/>
    </row>
    <row r="25" spans="2:10">
      <c r="B25" t="s">
        <v>46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/>
      <c r="I25" s="20"/>
      <c r="J25" s="47"/>
    </row>
    <row r="26" spans="2:10">
      <c r="B26" t="s">
        <v>1</v>
      </c>
      <c r="C26" s="20">
        <v>0.99409446716308592</v>
      </c>
      <c r="D26" s="20">
        <v>1</v>
      </c>
      <c r="E26" s="20">
        <v>1</v>
      </c>
      <c r="F26" s="20">
        <v>0.997226104736328</v>
      </c>
      <c r="G26" s="20">
        <v>0.99823944091796901</v>
      </c>
      <c r="H26" s="20"/>
      <c r="I26" s="20"/>
      <c r="J26" s="47"/>
    </row>
    <row r="27" spans="2:10">
      <c r="B27" t="s">
        <v>4</v>
      </c>
      <c r="C27" s="20">
        <v>1</v>
      </c>
      <c r="D27" s="20">
        <v>0.99875625610351604</v>
      </c>
      <c r="E27" s="20">
        <v>0.99824249267578091</v>
      </c>
      <c r="F27" s="20">
        <v>1</v>
      </c>
      <c r="G27" s="20">
        <v>1</v>
      </c>
      <c r="H27" s="20"/>
      <c r="I27" s="20"/>
      <c r="J27" s="47"/>
    </row>
    <row r="28" spans="2:10">
      <c r="B28" t="s">
        <v>28</v>
      </c>
      <c r="C28" s="20">
        <v>1</v>
      </c>
      <c r="D28" s="20">
        <v>1</v>
      </c>
      <c r="E28" s="20">
        <v>1</v>
      </c>
      <c r="F28" s="20">
        <v>0.99813781738281304</v>
      </c>
      <c r="G28" s="20">
        <v>1</v>
      </c>
      <c r="H28" s="20"/>
      <c r="I28" s="20"/>
      <c r="J28" s="47"/>
    </row>
    <row r="29" spans="2:10">
      <c r="B29" t="s">
        <v>17</v>
      </c>
      <c r="C29" s="20">
        <v>1</v>
      </c>
      <c r="D29" s="20">
        <v>1</v>
      </c>
      <c r="E29" s="20">
        <v>1</v>
      </c>
      <c r="F29" s="20">
        <v>1</v>
      </c>
      <c r="G29" s="20">
        <v>1</v>
      </c>
      <c r="H29" s="20"/>
      <c r="I29" s="20"/>
      <c r="J29" s="47"/>
    </row>
    <row r="30" spans="2:10">
      <c r="B30" t="s">
        <v>63</v>
      </c>
      <c r="C30" s="20">
        <v>1</v>
      </c>
      <c r="D30" s="20">
        <v>0.99687499999999996</v>
      </c>
      <c r="E30" s="20">
        <v>1</v>
      </c>
      <c r="F30" s="20">
        <v>0.99507392883300794</v>
      </c>
      <c r="G30" s="20">
        <v>1</v>
      </c>
      <c r="H30" s="20"/>
      <c r="I30" s="20"/>
      <c r="J30" s="47"/>
    </row>
    <row r="31" spans="2:10">
      <c r="B31" t="s">
        <v>65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/>
      <c r="I31" s="20"/>
      <c r="J31" s="47"/>
    </row>
    <row r="32" spans="2:10">
      <c r="B32" t="s">
        <v>60</v>
      </c>
      <c r="C32" s="20">
        <v>1</v>
      </c>
      <c r="D32" s="20">
        <v>1</v>
      </c>
      <c r="E32" s="20">
        <v>1</v>
      </c>
      <c r="F32" s="20">
        <v>1</v>
      </c>
      <c r="G32" s="20">
        <v>1</v>
      </c>
      <c r="H32" s="20"/>
      <c r="I32" s="20"/>
      <c r="J32" s="47"/>
    </row>
    <row r="33" spans="2:10">
      <c r="B33" t="s">
        <v>69</v>
      </c>
      <c r="C33" s="20">
        <v>1</v>
      </c>
      <c r="D33" s="20">
        <v>0.99074073791503903</v>
      </c>
      <c r="E33" s="20">
        <v>1</v>
      </c>
      <c r="F33" s="20">
        <v>1</v>
      </c>
      <c r="G33" s="20">
        <v>0.98630134582519502</v>
      </c>
      <c r="H33" s="20"/>
      <c r="I33" s="20"/>
      <c r="J33" s="47"/>
    </row>
    <row r="34" spans="2:10">
      <c r="B34" t="s">
        <v>22</v>
      </c>
      <c r="C34" s="20">
        <v>0.99960922241210892</v>
      </c>
      <c r="D34" s="20">
        <v>0.98795181274414101</v>
      </c>
      <c r="E34" s="20">
        <v>0.99739692687988291</v>
      </c>
      <c r="F34" s="20">
        <v>0.99300697326660203</v>
      </c>
      <c r="G34" s="20">
        <v>0.99518699645996089</v>
      </c>
      <c r="H34" s="20"/>
      <c r="I34" s="20"/>
      <c r="J34" s="47"/>
    </row>
    <row r="35" spans="2:10">
      <c r="B35" t="s">
        <v>49</v>
      </c>
      <c r="C35" s="20">
        <v>0.99943435668945302</v>
      </c>
      <c r="D35" s="20">
        <v>0.99942527770996092</v>
      </c>
      <c r="E35" s="20">
        <v>0.99937149047851603</v>
      </c>
      <c r="F35" s="20">
        <v>0.99940437316894504</v>
      </c>
      <c r="G35" s="20">
        <v>0.98901962280273392</v>
      </c>
      <c r="H35" s="20"/>
      <c r="I35" s="20"/>
      <c r="J35" s="47"/>
    </row>
    <row r="36" spans="2:10">
      <c r="B36" t="s">
        <v>24</v>
      </c>
      <c r="C36" s="20">
        <v>0.99708030700683592</v>
      </c>
      <c r="D36" s="20">
        <v>0.99826889038085898</v>
      </c>
      <c r="E36" s="20">
        <v>0.99533897399902305</v>
      </c>
      <c r="F36" s="20">
        <v>0.99726028442382797</v>
      </c>
      <c r="G36" s="20">
        <v>0.99497802734374996</v>
      </c>
      <c r="H36" s="20"/>
      <c r="I36" s="20"/>
      <c r="J36" s="47"/>
    </row>
    <row r="37" spans="2:10">
      <c r="B37" t="s">
        <v>23</v>
      </c>
      <c r="C37" s="20">
        <v>1</v>
      </c>
      <c r="D37" s="20">
        <v>1</v>
      </c>
      <c r="E37" s="20">
        <v>0.99935546875000003</v>
      </c>
      <c r="F37" s="20">
        <v>0.99711631774902298</v>
      </c>
      <c r="G37" s="20">
        <v>0.99760978698730496</v>
      </c>
      <c r="H37" s="20"/>
      <c r="I37" s="20"/>
      <c r="J37" s="47"/>
    </row>
    <row r="38" spans="2:10">
      <c r="B38" t="s">
        <v>48</v>
      </c>
      <c r="C38" s="20">
        <v>1</v>
      </c>
      <c r="D38" s="20">
        <v>0.99507392883300794</v>
      </c>
      <c r="E38" s="20">
        <v>0.99397590637207001</v>
      </c>
      <c r="F38" s="20">
        <v>1</v>
      </c>
      <c r="G38" s="20">
        <v>1</v>
      </c>
      <c r="H38" s="20"/>
      <c r="I38" s="20"/>
      <c r="J38" s="47"/>
    </row>
    <row r="39" spans="2:10">
      <c r="B39" t="s">
        <v>13</v>
      </c>
      <c r="C39" s="20">
        <v>0.99062499999999998</v>
      </c>
      <c r="D39" s="20">
        <v>1</v>
      </c>
      <c r="E39" s="20">
        <v>1</v>
      </c>
      <c r="F39" s="20">
        <v>1</v>
      </c>
      <c r="G39" s="20">
        <v>0.99029129028320295</v>
      </c>
      <c r="H39" s="20"/>
      <c r="I39" s="20"/>
      <c r="J39" s="47"/>
    </row>
    <row r="40" spans="2:10">
      <c r="B40" t="s">
        <v>45</v>
      </c>
      <c r="C40" s="20">
        <v>1</v>
      </c>
      <c r="D40" s="20">
        <v>0.97101448059082007</v>
      </c>
      <c r="E40" s="20">
        <v>0.98550727844238295</v>
      </c>
      <c r="F40" s="20">
        <v>1</v>
      </c>
      <c r="G40" s="20">
        <v>0.98181816101074204</v>
      </c>
      <c r="H40" s="20"/>
      <c r="I40" s="20"/>
      <c r="J40" s="47"/>
    </row>
    <row r="41" spans="2:10">
      <c r="B41" t="s">
        <v>15</v>
      </c>
      <c r="C41" s="20">
        <v>0.93150688171386709</v>
      </c>
      <c r="D41" s="20">
        <v>0.94464942932128904</v>
      </c>
      <c r="E41" s="20">
        <v>0.93146415710449204</v>
      </c>
      <c r="F41" s="20">
        <v>0.94786727905273394</v>
      </c>
      <c r="G41" s="20">
        <v>0.9311875915527339</v>
      </c>
      <c r="H41" s="20"/>
      <c r="I41" s="20"/>
      <c r="J41" s="47"/>
    </row>
    <row r="42" spans="2:10">
      <c r="B42" t="s">
        <v>9</v>
      </c>
      <c r="C42" s="20">
        <v>0.98879203796386705</v>
      </c>
      <c r="D42" s="20">
        <v>0.97685188293457004</v>
      </c>
      <c r="E42" s="20">
        <v>0.98499320983886707</v>
      </c>
      <c r="F42" s="20">
        <v>0.9893454742431641</v>
      </c>
      <c r="G42" s="20">
        <v>0.99424186706542994</v>
      </c>
      <c r="H42" s="20"/>
      <c r="I42" s="20"/>
      <c r="J42" s="47"/>
    </row>
    <row r="43" spans="2:10">
      <c r="B43" t="s">
        <v>31</v>
      </c>
      <c r="C43" s="20">
        <v>1</v>
      </c>
      <c r="D43" s="20">
        <v>1</v>
      </c>
      <c r="E43" s="20">
        <v>1</v>
      </c>
      <c r="F43" s="20">
        <v>1</v>
      </c>
      <c r="G43" s="20">
        <v>1</v>
      </c>
      <c r="H43" s="20"/>
      <c r="I43" s="20"/>
      <c r="J43" s="47"/>
    </row>
    <row r="44" spans="2:10">
      <c r="B44" t="s">
        <v>10</v>
      </c>
      <c r="C44" s="20">
        <v>1</v>
      </c>
      <c r="D44" s="20">
        <v>1</v>
      </c>
      <c r="E44" s="20">
        <v>0.99777030944824208</v>
      </c>
      <c r="F44" s="20">
        <v>0.99886489868164108</v>
      </c>
      <c r="G44" s="20">
        <v>1</v>
      </c>
      <c r="H44" s="20"/>
      <c r="I44" s="20"/>
      <c r="J44" s="47"/>
    </row>
    <row r="45" spans="2:10">
      <c r="B45" t="s">
        <v>74</v>
      </c>
      <c r="C45" s="20">
        <v>1</v>
      </c>
      <c r="D45" s="20">
        <v>1</v>
      </c>
      <c r="E45" s="20">
        <v>1</v>
      </c>
      <c r="F45" s="20">
        <v>0.99526069641113291</v>
      </c>
      <c r="G45" s="20">
        <v>1</v>
      </c>
      <c r="H45" s="20"/>
      <c r="I45" s="20"/>
      <c r="J45" s="47"/>
    </row>
    <row r="46" spans="2:10">
      <c r="B46" t="s">
        <v>14</v>
      </c>
      <c r="C46" s="20">
        <v>1</v>
      </c>
      <c r="D46" s="20">
        <v>1</v>
      </c>
      <c r="E46" s="20">
        <v>0.97659294128417995</v>
      </c>
      <c r="F46" s="20">
        <v>0.99982223510742196</v>
      </c>
      <c r="G46" s="20">
        <v>1</v>
      </c>
      <c r="H46" s="20"/>
      <c r="I46" s="20"/>
      <c r="J46" s="47"/>
    </row>
    <row r="47" spans="2:10">
      <c r="B47" t="s">
        <v>75</v>
      </c>
      <c r="C47" s="20">
        <v>1</v>
      </c>
      <c r="D47" s="20">
        <v>1</v>
      </c>
      <c r="E47" s="20">
        <v>1</v>
      </c>
      <c r="F47" s="20">
        <v>1</v>
      </c>
      <c r="G47" s="20">
        <v>1</v>
      </c>
      <c r="H47" s="20"/>
      <c r="I47" s="20"/>
      <c r="J47" s="47"/>
    </row>
    <row r="48" spans="2:10">
      <c r="B48" t="s">
        <v>62</v>
      </c>
      <c r="C48" s="20">
        <v>1</v>
      </c>
      <c r="D48" s="20">
        <v>0</v>
      </c>
      <c r="E48" s="20">
        <v>1</v>
      </c>
      <c r="F48" s="20">
        <v>1</v>
      </c>
      <c r="G48" s="20">
        <v>1</v>
      </c>
      <c r="H48" s="20"/>
      <c r="I48" s="20"/>
      <c r="J48" s="47"/>
    </row>
    <row r="49" spans="2:10">
      <c r="B49" t="s">
        <v>61</v>
      </c>
      <c r="C49" s="20">
        <v>1</v>
      </c>
      <c r="D49" s="20">
        <v>0.98095237731933593</v>
      </c>
      <c r="E49" s="20">
        <v>0.98863639831542993</v>
      </c>
      <c r="F49" s="20">
        <v>0.96610168457031309</v>
      </c>
      <c r="G49" s="20">
        <v>0.97590362548828091</v>
      </c>
      <c r="H49" s="20"/>
      <c r="I49" s="20"/>
      <c r="J49" s="47"/>
    </row>
    <row r="50" spans="2:10">
      <c r="B50" t="s">
        <v>79</v>
      </c>
      <c r="C50" s="20">
        <v>0.99996810913085898</v>
      </c>
      <c r="D50" s="20">
        <v>0.99981315612792998</v>
      </c>
      <c r="E50" s="20">
        <v>0.99996467590332005</v>
      </c>
      <c r="F50" s="20">
        <v>0.99948562622070303</v>
      </c>
      <c r="G50" s="20">
        <v>0.98990226745605492</v>
      </c>
      <c r="H50" s="20"/>
      <c r="I50" s="20"/>
      <c r="J50" s="47"/>
    </row>
    <row r="51" spans="2:10">
      <c r="B51" t="s">
        <v>78</v>
      </c>
      <c r="C51" s="20">
        <v>0.98855682373046905</v>
      </c>
      <c r="D51" s="20">
        <v>0.99557365417480492</v>
      </c>
      <c r="E51" s="20">
        <v>0.99593200683593808</v>
      </c>
      <c r="F51" s="20">
        <v>0.99651161193847704</v>
      </c>
      <c r="G51" s="20">
        <v>0.99431037902831998</v>
      </c>
      <c r="H51" s="20"/>
      <c r="I51" s="20"/>
      <c r="J51" s="47"/>
    </row>
    <row r="52" spans="2:10">
      <c r="B52" t="s">
        <v>0</v>
      </c>
      <c r="C52" s="20">
        <v>1</v>
      </c>
      <c r="D52" s="20">
        <v>0.99511001586914105</v>
      </c>
      <c r="E52" s="20">
        <v>0.98400001525878911</v>
      </c>
      <c r="F52" s="20">
        <v>0.87206268310546908</v>
      </c>
      <c r="G52" s="20">
        <v>0.9350282287597661</v>
      </c>
      <c r="H52" s="20"/>
      <c r="I52" s="20"/>
      <c r="J52" s="47"/>
    </row>
    <row r="53" spans="2:10">
      <c r="B53" t="s">
        <v>11</v>
      </c>
      <c r="C53" s="20">
        <v>0.99588478088378907</v>
      </c>
      <c r="D53" s="20">
        <v>0.99523811340332002</v>
      </c>
      <c r="E53" s="20">
        <v>0.99732620239257797</v>
      </c>
      <c r="F53" s="20">
        <v>0.98681320210429702</v>
      </c>
      <c r="G53" s="20">
        <v>1</v>
      </c>
      <c r="H53" s="20"/>
      <c r="I53" s="20"/>
      <c r="J53" s="47"/>
    </row>
    <row r="54" spans="2:10">
      <c r="B54" t="s">
        <v>32</v>
      </c>
      <c r="C54" s="20">
        <v>0.98606437683105497</v>
      </c>
      <c r="D54" s="20">
        <v>0.98616127014160204</v>
      </c>
      <c r="E54" s="20">
        <v>0.993856353759766</v>
      </c>
      <c r="F54" s="20">
        <v>0.991809997558594</v>
      </c>
      <c r="G54" s="20">
        <v>0.97932739257812496</v>
      </c>
      <c r="H54" s="20"/>
      <c r="I54" s="20"/>
      <c r="J54" s="47"/>
    </row>
    <row r="55" spans="2:10">
      <c r="B55" t="s">
        <v>71</v>
      </c>
      <c r="C55" s="20">
        <v>0.93617019653320299</v>
      </c>
      <c r="D55" s="20">
        <v>1</v>
      </c>
      <c r="E55" s="20">
        <v>1</v>
      </c>
      <c r="F55" s="20">
        <v>0.99090911865234399</v>
      </c>
      <c r="G55" s="20">
        <v>1</v>
      </c>
      <c r="H55" s="20"/>
      <c r="I55" s="20"/>
      <c r="J55" s="47"/>
    </row>
    <row r="56" spans="2:10">
      <c r="B56" t="s">
        <v>5</v>
      </c>
      <c r="C56" s="20">
        <v>1</v>
      </c>
      <c r="D56" s="20">
        <v>1</v>
      </c>
      <c r="E56" s="20">
        <v>1</v>
      </c>
      <c r="F56" s="20">
        <v>1</v>
      </c>
      <c r="G56" s="20">
        <v>1</v>
      </c>
      <c r="H56" s="20"/>
      <c r="I56" s="20"/>
      <c r="J56" s="47"/>
    </row>
    <row r="57" spans="2:10">
      <c r="B57" t="s">
        <v>16</v>
      </c>
      <c r="C57" s="20">
        <v>1</v>
      </c>
      <c r="D57" s="20">
        <v>1</v>
      </c>
      <c r="E57" s="20">
        <v>1</v>
      </c>
      <c r="F57" s="20">
        <v>1</v>
      </c>
      <c r="G57" s="20">
        <v>0.99865768432617197</v>
      </c>
      <c r="H57" s="20"/>
      <c r="I57" s="20"/>
      <c r="J57" s="47"/>
    </row>
    <row r="58" spans="2:10">
      <c r="B58" t="s">
        <v>30</v>
      </c>
      <c r="C58" s="20">
        <v>1</v>
      </c>
      <c r="D58" s="20">
        <v>1</v>
      </c>
      <c r="E58" s="20">
        <v>1</v>
      </c>
      <c r="F58" s="20">
        <v>1</v>
      </c>
      <c r="G58" s="20">
        <v>1</v>
      </c>
      <c r="H58" s="20"/>
      <c r="I58" s="20"/>
      <c r="J58" s="47"/>
    </row>
    <row r="59" spans="2:10">
      <c r="B59" t="s">
        <v>35</v>
      </c>
      <c r="C59" s="20">
        <v>0.98708923339843802</v>
      </c>
      <c r="D59" s="20">
        <v>0.98874595642089802</v>
      </c>
      <c r="E59" s="20">
        <v>0.99899093627929703</v>
      </c>
      <c r="F59" s="20">
        <v>0.99986091613769501</v>
      </c>
      <c r="G59" s="20">
        <v>0.99922058105468803</v>
      </c>
      <c r="H59" s="20"/>
      <c r="I59" s="20"/>
      <c r="J59" s="47"/>
    </row>
    <row r="60" spans="2:10">
      <c r="B60" t="s">
        <v>50</v>
      </c>
      <c r="C60" s="20">
        <v>1</v>
      </c>
      <c r="D60" s="20">
        <v>1</v>
      </c>
      <c r="E60" s="20">
        <v>0.99495796203613296</v>
      </c>
      <c r="F60" s="20">
        <v>0.98886413574218812</v>
      </c>
      <c r="G60" s="20">
        <v>0.983402481079102</v>
      </c>
      <c r="H60" s="20"/>
      <c r="I60" s="20"/>
      <c r="J60" s="47"/>
    </row>
    <row r="61" spans="2:10">
      <c r="B61" t="s">
        <v>3</v>
      </c>
      <c r="C61" s="20">
        <v>1</v>
      </c>
      <c r="D61" s="20">
        <v>1</v>
      </c>
      <c r="E61" s="20">
        <v>1</v>
      </c>
      <c r="F61" s="20">
        <v>1</v>
      </c>
      <c r="G61" s="20">
        <v>1</v>
      </c>
      <c r="H61" s="20"/>
      <c r="I61" s="20"/>
      <c r="J61" s="47"/>
    </row>
    <row r="62" spans="2:10">
      <c r="B62" t="s">
        <v>8</v>
      </c>
      <c r="C62" s="20">
        <v>1</v>
      </c>
      <c r="D62" s="20">
        <v>1</v>
      </c>
      <c r="E62" s="20">
        <v>1</v>
      </c>
      <c r="F62" s="20">
        <v>1</v>
      </c>
      <c r="G62" s="20">
        <v>1</v>
      </c>
      <c r="H62" s="20"/>
      <c r="I62" s="20"/>
      <c r="J62" s="47"/>
    </row>
    <row r="63" spans="2:10">
      <c r="B63" t="s">
        <v>72</v>
      </c>
      <c r="C63" s="20">
        <v>1</v>
      </c>
      <c r="D63" s="20">
        <v>1</v>
      </c>
      <c r="E63" s="20">
        <v>1</v>
      </c>
      <c r="F63" s="20">
        <v>1</v>
      </c>
      <c r="G63" s="20">
        <v>1</v>
      </c>
      <c r="H63" s="20"/>
      <c r="I63" s="20"/>
      <c r="J63" s="47"/>
    </row>
    <row r="64" spans="2:10">
      <c r="B64" t="s">
        <v>26</v>
      </c>
      <c r="C64" s="20">
        <v>1</v>
      </c>
      <c r="D64" s="20">
        <v>1</v>
      </c>
      <c r="E64" s="20">
        <v>1</v>
      </c>
      <c r="F64" s="20">
        <v>1</v>
      </c>
      <c r="G64" s="20">
        <v>1</v>
      </c>
      <c r="H64" s="20"/>
      <c r="I64" s="20"/>
      <c r="J64" s="47"/>
    </row>
    <row r="65" spans="2:10">
      <c r="B65" t="s">
        <v>67</v>
      </c>
      <c r="C65" s="20">
        <v>0.99253730773925797</v>
      </c>
      <c r="D65" s="20">
        <v>1</v>
      </c>
      <c r="E65" s="20">
        <v>1</v>
      </c>
      <c r="F65" s="20">
        <v>0.99756690979003904</v>
      </c>
      <c r="G65" s="20">
        <v>0.99831932067871099</v>
      </c>
      <c r="H65" s="20"/>
      <c r="I65" s="20"/>
      <c r="J65" s="47"/>
    </row>
    <row r="66" spans="2:10">
      <c r="B66" t="s">
        <v>27</v>
      </c>
      <c r="C66" s="20">
        <v>1</v>
      </c>
      <c r="D66" s="20">
        <v>1</v>
      </c>
      <c r="E66" s="20">
        <v>1</v>
      </c>
      <c r="F66" s="20">
        <v>1</v>
      </c>
      <c r="G66" s="20">
        <v>0.98533653259277298</v>
      </c>
      <c r="H66" s="20"/>
      <c r="I66" s="20"/>
      <c r="J66" s="47"/>
    </row>
    <row r="67" spans="2:10">
      <c r="B67" t="s">
        <v>73</v>
      </c>
      <c r="C67" s="20">
        <v>0.97580642700195297</v>
      </c>
      <c r="D67" s="20">
        <v>0.98285713195800795</v>
      </c>
      <c r="E67" s="20">
        <v>0.98153846740722694</v>
      </c>
      <c r="F67" s="20">
        <v>0.98639457702636701</v>
      </c>
      <c r="G67" s="20">
        <v>0.99143836975097699</v>
      </c>
      <c r="H67" s="20"/>
      <c r="I67" s="20"/>
      <c r="J67" s="47"/>
    </row>
    <row r="68" spans="2:10">
      <c r="B68" t="s">
        <v>6</v>
      </c>
      <c r="C68" s="20">
        <v>0.99920212786865203</v>
      </c>
      <c r="D68" s="20">
        <v>1</v>
      </c>
      <c r="E68" s="20">
        <v>0.98646034240722702</v>
      </c>
      <c r="F68" s="20">
        <v>0.98480789184570294</v>
      </c>
      <c r="G68" s="20">
        <v>0.97617156982421904</v>
      </c>
      <c r="H68" s="20"/>
      <c r="I68" s="20"/>
      <c r="J68" s="47"/>
    </row>
    <row r="69" spans="2:10">
      <c r="B69" t="s">
        <v>64</v>
      </c>
      <c r="C69" s="20">
        <v>1</v>
      </c>
      <c r="D69" s="20">
        <v>0.99476440429687496</v>
      </c>
      <c r="E69" s="20">
        <v>1</v>
      </c>
      <c r="F69" s="20">
        <v>0.95625000000000004</v>
      </c>
      <c r="G69" s="20">
        <v>0.974747467041016</v>
      </c>
      <c r="H69" s="20"/>
      <c r="I69" s="20"/>
      <c r="J69" s="47"/>
    </row>
    <row r="70" spans="2:10">
      <c r="B70" t="s">
        <v>68</v>
      </c>
      <c r="C70" s="20">
        <v>1</v>
      </c>
      <c r="D70" s="20">
        <v>1</v>
      </c>
      <c r="E70" s="20">
        <v>1</v>
      </c>
      <c r="F70" s="20">
        <v>1</v>
      </c>
      <c r="G70" s="20">
        <v>0.95774650573730502</v>
      </c>
      <c r="H70" s="20"/>
      <c r="I70" s="20"/>
      <c r="J70" s="47"/>
    </row>
    <row r="71" spans="2:10">
      <c r="B71" t="s">
        <v>76</v>
      </c>
      <c r="C71" s="20">
        <v>1</v>
      </c>
      <c r="D71" s="20">
        <v>1</v>
      </c>
      <c r="E71" s="20">
        <v>1</v>
      </c>
      <c r="F71" s="20">
        <v>1</v>
      </c>
      <c r="G71" s="20">
        <v>1</v>
      </c>
      <c r="H71" s="20"/>
      <c r="I71" s="20"/>
      <c r="J71" s="47"/>
    </row>
    <row r="72" spans="2:10">
      <c r="B72" t="s">
        <v>33</v>
      </c>
      <c r="C72" s="20">
        <v>1</v>
      </c>
      <c r="D72" s="20">
        <v>1</v>
      </c>
      <c r="E72" s="20">
        <v>1</v>
      </c>
      <c r="F72" s="20">
        <v>1</v>
      </c>
      <c r="G72" s="20">
        <v>0.99819816589355492</v>
      </c>
      <c r="H72" s="20"/>
      <c r="I72" s="20"/>
      <c r="J72" s="47"/>
    </row>
    <row r="73" spans="2:10">
      <c r="B73" t="s">
        <v>70</v>
      </c>
      <c r="C73" s="20">
        <v>0.98214286804199202</v>
      </c>
      <c r="D73" s="20">
        <v>0.99363059997558589</v>
      </c>
      <c r="E73" s="20">
        <v>0.984375</v>
      </c>
      <c r="F73" s="20">
        <v>1</v>
      </c>
      <c r="G73" s="20">
        <v>1</v>
      </c>
      <c r="H73" s="20"/>
      <c r="I73" s="20"/>
      <c r="J73" s="47"/>
    </row>
    <row r="74" spans="2:10">
      <c r="B74" t="s">
        <v>77</v>
      </c>
      <c r="C74" s="20">
        <v>0.99916091918945293</v>
      </c>
      <c r="D74" s="20">
        <v>0.99854179382324204</v>
      </c>
      <c r="E74" s="20">
        <v>0.99036872863769498</v>
      </c>
      <c r="F74" s="20">
        <v>0.99660705566406305</v>
      </c>
      <c r="G74" s="20">
        <v>0.99368347167968807</v>
      </c>
      <c r="H74" s="20"/>
      <c r="I74" s="20"/>
      <c r="J74" s="47"/>
    </row>
    <row r="75" spans="2:10">
      <c r="B75" t="s">
        <v>47</v>
      </c>
      <c r="C75" s="20">
        <v>1</v>
      </c>
      <c r="D75" s="20">
        <v>1</v>
      </c>
      <c r="E75" s="20">
        <v>1</v>
      </c>
      <c r="F75" s="20">
        <v>1</v>
      </c>
      <c r="G75" s="20">
        <v>1</v>
      </c>
      <c r="H75" s="20"/>
      <c r="I75" s="20"/>
      <c r="J75" s="47"/>
    </row>
    <row r="76" spans="2:10">
      <c r="B76" t="s">
        <v>51</v>
      </c>
      <c r="C76" s="20">
        <v>0.98445594787597701</v>
      </c>
      <c r="D76" s="20">
        <v>0.996845397949219</v>
      </c>
      <c r="E76" s="20">
        <v>0.98584907531738297</v>
      </c>
      <c r="F76" s="20">
        <v>0.99333335876464801</v>
      </c>
      <c r="G76" s="20">
        <v>0.96400627136230499</v>
      </c>
      <c r="H76" s="20"/>
      <c r="I76" s="20"/>
      <c r="J76" s="47"/>
    </row>
    <row r="77" spans="2:10">
      <c r="B77" t="s">
        <v>7</v>
      </c>
      <c r="C77" s="20">
        <v>0.97881828308105501</v>
      </c>
      <c r="D77" s="20">
        <v>0.9827833557128911</v>
      </c>
      <c r="E77" s="20">
        <v>0.93155555725097694</v>
      </c>
      <c r="F77" s="20">
        <v>0.94900222778320298</v>
      </c>
      <c r="G77" s="20">
        <v>0.98640296936035199</v>
      </c>
      <c r="H77" s="20"/>
      <c r="I77" s="20"/>
      <c r="J77" s="47"/>
    </row>
    <row r="78" spans="2:10">
      <c r="B78" t="s">
        <v>66</v>
      </c>
      <c r="C78" s="20">
        <v>0.99557525634765598</v>
      </c>
      <c r="D78" s="20">
        <v>0.99494949340820293</v>
      </c>
      <c r="E78" s="20">
        <v>0.981132049560547</v>
      </c>
      <c r="F78" s="20">
        <v>0.99090911865234399</v>
      </c>
      <c r="G78" s="20">
        <v>0.99415206909179699</v>
      </c>
      <c r="H78" s="20"/>
      <c r="I78" s="20"/>
      <c r="J78" s="47"/>
    </row>
    <row r="79" spans="2:10">
      <c r="B79" t="s">
        <v>12</v>
      </c>
      <c r="C79" s="20">
        <v>0.99515975952148394</v>
      </c>
      <c r="D79" s="20">
        <v>0.97331237792968806</v>
      </c>
      <c r="E79" s="20">
        <v>0.95022621154785203</v>
      </c>
      <c r="F79" s="20">
        <v>0.96402877807617204</v>
      </c>
      <c r="G79" s="20">
        <v>0.94859809875488299</v>
      </c>
      <c r="H79" s="20"/>
      <c r="I79" s="20"/>
      <c r="J79" s="47"/>
    </row>
    <row r="80" spans="2:10" ht="15" thickBot="1">
      <c r="C80" s="22">
        <f>AVERAGE(C23:C79)</f>
        <v>0.97703094098328702</v>
      </c>
      <c r="D80" s="22">
        <f t="shared" ref="D80:G80" si="12">AVERAGE(D23:D79)</f>
        <v>0.95970668056554975</v>
      </c>
      <c r="E80" s="22">
        <f t="shared" si="12"/>
        <v>0.97530938934861577</v>
      </c>
      <c r="F80" s="22">
        <f t="shared" si="12"/>
        <v>0.9739097260627364</v>
      </c>
      <c r="G80" s="22">
        <f t="shared" si="12"/>
        <v>0.9732727599562262</v>
      </c>
      <c r="H80" s="54"/>
      <c r="I80" s="54"/>
    </row>
    <row r="81" ht="15" thickTop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1986-432A-4DB2-8E17-17FA8DA781A0}">
  <sheetPr>
    <tabColor theme="5" tint="0.59999389629810485"/>
  </sheetPr>
  <dimension ref="A3:BM81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8.85546875"/>
    <col min="8" max="9" width="9.7109375" customWidth="1"/>
    <col min="10" max="11" width="9.140625" style="37"/>
    <col min="12" max="12" width="22.85546875" style="37" customWidth="1"/>
    <col min="13" max="18" width="11.7109375" style="44" customWidth="1"/>
    <col min="19" max="16384" width="9.140625" style="37"/>
  </cols>
  <sheetData>
    <row r="3" spans="2:65">
      <c r="B3" s="26" t="s">
        <v>127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80" t="s">
        <v>118</v>
      </c>
      <c r="I4" s="80" t="s">
        <v>119</v>
      </c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1">
        <f>C20</f>
        <v>0.98194285714285723</v>
      </c>
      <c r="D5" s="21">
        <f t="shared" ref="D5:F5" si="0">D20</f>
        <v>0.99798571428571425</v>
      </c>
      <c r="E5" s="21">
        <f t="shared" si="0"/>
        <v>0.9962428571428571</v>
      </c>
      <c r="F5" s="21">
        <f t="shared" si="0"/>
        <v>0.98980000000000001</v>
      </c>
      <c r="G5" s="21">
        <f>G20</f>
        <v>0.9922428571428572</v>
      </c>
      <c r="H5" s="21"/>
      <c r="I5" s="21"/>
      <c r="J5" s="40"/>
      <c r="K5" s="40"/>
      <c r="L5" s="41" t="s">
        <v>121</v>
      </c>
      <c r="M5" s="43">
        <f>C5</f>
        <v>0.98194285714285723</v>
      </c>
      <c r="N5" s="43">
        <f>D5</f>
        <v>0.99798571428571425</v>
      </c>
      <c r="O5" s="43">
        <f>E5</f>
        <v>0.9962428571428571</v>
      </c>
      <c r="P5" s="43">
        <f>F5</f>
        <v>0.98980000000000001</v>
      </c>
      <c r="Q5" s="43">
        <f>G5</f>
        <v>0.9922428571428572</v>
      </c>
      <c r="R5" s="46">
        <f>AVERAGE(M5:Q5)</f>
        <v>0.99164285714285716</v>
      </c>
    </row>
    <row r="6" spans="2:65" ht="18" customHeight="1">
      <c r="B6" t="s">
        <v>122</v>
      </c>
      <c r="C6" s="21">
        <f>C80</f>
        <v>0.96505263157894772</v>
      </c>
      <c r="D6" s="21">
        <f t="shared" ref="D6:G6" si="1">D80</f>
        <v>0.96318421052631598</v>
      </c>
      <c r="E6" s="21">
        <f t="shared" si="1"/>
        <v>0.9852087719298247</v>
      </c>
      <c r="F6" s="21">
        <f t="shared" si="1"/>
        <v>0.98370350877192969</v>
      </c>
      <c r="G6" s="21">
        <f t="shared" si="1"/>
        <v>0.98462280701754401</v>
      </c>
      <c r="H6" s="21"/>
      <c r="I6" s="21"/>
      <c r="J6" s="40"/>
      <c r="K6" s="40"/>
      <c r="L6" s="41" t="s">
        <v>122</v>
      </c>
      <c r="M6" s="43">
        <f t="shared" ref="M6:M7" si="2">C6</f>
        <v>0.96505263157894772</v>
      </c>
      <c r="N6" s="43">
        <f t="shared" ref="N6:Q7" si="3">D6</f>
        <v>0.96318421052631598</v>
      </c>
      <c r="O6" s="43">
        <f t="shared" si="3"/>
        <v>0.9852087719298247</v>
      </c>
      <c r="P6" s="43">
        <f t="shared" si="3"/>
        <v>0.98370350877192969</v>
      </c>
      <c r="Q6" s="43">
        <f t="shared" si="3"/>
        <v>0.98462280701754401</v>
      </c>
      <c r="R6" s="46">
        <f t="shared" ref="R6:R7" si="4">AVERAGE(M6:Q6)</f>
        <v>0.97635438596491242</v>
      </c>
    </row>
    <row r="7" spans="2:65" ht="18" customHeight="1">
      <c r="B7" t="s">
        <v>123</v>
      </c>
      <c r="C7" s="21">
        <f>C10</f>
        <v>0.995</v>
      </c>
      <c r="D7" s="21">
        <f t="shared" ref="D7:G7" si="5">D10</f>
        <v>1</v>
      </c>
      <c r="E7" s="21">
        <f t="shared" si="5"/>
        <v>0.99560000000000004</v>
      </c>
      <c r="F7" s="21">
        <f t="shared" si="5"/>
        <v>0.91839999999999999</v>
      </c>
      <c r="G7" s="21">
        <f t="shared" si="5"/>
        <v>0.93279999999999996</v>
      </c>
      <c r="H7" s="21"/>
      <c r="I7" s="21"/>
      <c r="J7" s="40"/>
      <c r="K7" s="40"/>
      <c r="L7" s="41" t="s">
        <v>34</v>
      </c>
      <c r="M7" s="43">
        <f t="shared" si="2"/>
        <v>0.995</v>
      </c>
      <c r="N7" s="43">
        <f t="shared" si="3"/>
        <v>1</v>
      </c>
      <c r="O7" s="43">
        <f t="shared" si="3"/>
        <v>0.99560000000000004</v>
      </c>
      <c r="P7" s="43">
        <f t="shared" si="3"/>
        <v>0.91839999999999999</v>
      </c>
      <c r="Q7" s="43">
        <f t="shared" si="3"/>
        <v>0.93279999999999996</v>
      </c>
      <c r="R7" s="46">
        <f t="shared" si="4"/>
        <v>0.96836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5">
      <c r="B10" t="s">
        <v>0</v>
      </c>
      <c r="C10" s="20">
        <f>VLOOKUP($B10,$B$23:$G$79,2,FALSE)</f>
        <v>0.995</v>
      </c>
      <c r="D10" s="20">
        <f>VLOOKUP($B10,$B$23:$G$79,3,FALSE)</f>
        <v>1</v>
      </c>
      <c r="E10" s="20">
        <f>VLOOKUP($B10,$B$23:$G$79,4,FALSE)</f>
        <v>0.99560000000000004</v>
      </c>
      <c r="F10" s="20">
        <f>VLOOKUP($B10,$B$23:$G$79,5,FALSE)</f>
        <v>0.91839999999999999</v>
      </c>
      <c r="G10" s="20">
        <f>VLOOKUP($B10,$B$23:$G$79,6,FALSE)</f>
        <v>0.93279999999999996</v>
      </c>
      <c r="H10" s="20">
        <f>AVERAGE($C$5:$G$5)</f>
        <v>0.99164285714285716</v>
      </c>
      <c r="I10" s="20">
        <f>AVERAGE($C$6:$G$6)</f>
        <v>0.97635438596491242</v>
      </c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23"/>
      <c r="I12" s="23"/>
    </row>
    <row r="13" spans="2:65">
      <c r="B13" t="s">
        <v>1</v>
      </c>
      <c r="C13" s="20">
        <f t="shared" ref="C13:C19" si="6">VLOOKUP($B13,$B$23:$G$79,2,FALSE)</f>
        <v>0.93920000000000003</v>
      </c>
      <c r="D13" s="20">
        <f>VLOOKUP($B13,$B$23:$G$79,3,FALSE)</f>
        <v>1</v>
      </c>
      <c r="E13" s="20">
        <f>VLOOKUP($B13,$B$23:$G$79,4,FALSE)</f>
        <v>0.99769999999999992</v>
      </c>
      <c r="F13" s="20">
        <f>VLOOKUP($B13,$B$23:$G$79,5,FALSE)</f>
        <v>0.96889999999999998</v>
      </c>
      <c r="G13" s="20">
        <f>VLOOKUP($B13,$B$23:$G$79,6,FALSE)</f>
        <v>0.99269999999999992</v>
      </c>
      <c r="H13" s="20">
        <f t="shared" ref="H13:H19" si="7">AVERAGE($C$5:$G$5)</f>
        <v>0.99164285714285716</v>
      </c>
      <c r="I13" s="20">
        <f t="shared" ref="I13:I19" si="8">AVERAGE($C$6:$G$6)</f>
        <v>0.97635438596491242</v>
      </c>
    </row>
    <row r="14" spans="2:65">
      <c r="B14" t="s">
        <v>6</v>
      </c>
      <c r="C14" s="20">
        <f t="shared" si="6"/>
        <v>0.97599999999999998</v>
      </c>
      <c r="D14" s="20">
        <f t="shared" ref="D14:D19" si="9">VLOOKUP($B14,$B$23:$G$79,3,FALSE)</f>
        <v>1</v>
      </c>
      <c r="E14" s="20">
        <f t="shared" ref="E14:E19" si="10">VLOOKUP($B14,$B$23:$G$79,4,FALSE)</f>
        <v>1</v>
      </c>
      <c r="F14" s="20">
        <f t="shared" ref="F14:F19" si="11">VLOOKUP($B14,$B$23:$G$79,5,FALSE)</f>
        <v>0.99120000000000008</v>
      </c>
      <c r="G14" s="20">
        <f t="shared" ref="G14:G19" si="12">VLOOKUP($B14,$B$23:$G$79,6,FALSE)</f>
        <v>0.9667</v>
      </c>
      <c r="H14" s="20">
        <f t="shared" si="7"/>
        <v>0.99164285714285716</v>
      </c>
      <c r="I14" s="20">
        <f t="shared" si="8"/>
        <v>0.97635438596491242</v>
      </c>
      <c r="J14" s="36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0">
        <f t="shared" si="6"/>
        <v>1</v>
      </c>
      <c r="D15" s="20">
        <f t="shared" si="9"/>
        <v>1</v>
      </c>
      <c r="E15" s="20">
        <f t="shared" si="10"/>
        <v>1</v>
      </c>
      <c r="F15" s="20">
        <f t="shared" si="11"/>
        <v>1</v>
      </c>
      <c r="G15" s="20">
        <f t="shared" si="12"/>
        <v>1</v>
      </c>
      <c r="H15" s="20">
        <f t="shared" si="7"/>
        <v>0.99164285714285716</v>
      </c>
      <c r="I15" s="20">
        <f t="shared" si="8"/>
        <v>0.97635438596491242</v>
      </c>
      <c r="J15" s="36"/>
      <c r="K15" s="36"/>
      <c r="L15" s="36"/>
      <c r="M15" s="42"/>
      <c r="N15" s="42"/>
      <c r="O15" s="42"/>
      <c r="P15" s="42"/>
      <c r="Q15" s="42"/>
      <c r="R15" s="42"/>
    </row>
    <row r="16" spans="2:65">
      <c r="B16" t="s">
        <v>4</v>
      </c>
      <c r="C16" s="20">
        <f t="shared" si="6"/>
        <v>1</v>
      </c>
      <c r="D16" s="20">
        <f t="shared" si="9"/>
        <v>1</v>
      </c>
      <c r="E16" s="20">
        <f t="shared" si="10"/>
        <v>1</v>
      </c>
      <c r="F16" s="20">
        <f t="shared" si="11"/>
        <v>0.99519999999999997</v>
      </c>
      <c r="G16" s="20">
        <f t="shared" si="12"/>
        <v>0.99590000000000001</v>
      </c>
      <c r="H16" s="20">
        <f t="shared" si="7"/>
        <v>0.99164285714285716</v>
      </c>
      <c r="I16" s="20">
        <f t="shared" si="8"/>
        <v>0.97635438596491242</v>
      </c>
      <c r="J16" s="36"/>
      <c r="K16" s="36"/>
      <c r="L16" s="36"/>
      <c r="M16" s="42"/>
      <c r="N16" s="42"/>
      <c r="O16" s="42"/>
      <c r="P16" s="42"/>
      <c r="Q16" s="42"/>
      <c r="R16" s="42"/>
    </row>
    <row r="17" spans="2:10">
      <c r="B17" t="s">
        <v>11</v>
      </c>
      <c r="C17" s="20">
        <f t="shared" si="6"/>
        <v>1</v>
      </c>
      <c r="D17" s="20">
        <f t="shared" si="9"/>
        <v>1</v>
      </c>
      <c r="E17" s="20">
        <f t="shared" si="10"/>
        <v>1</v>
      </c>
      <c r="F17" s="20">
        <f t="shared" si="11"/>
        <v>1</v>
      </c>
      <c r="G17" s="20">
        <f t="shared" si="12"/>
        <v>1</v>
      </c>
      <c r="H17" s="20">
        <f t="shared" si="7"/>
        <v>0.99164285714285716</v>
      </c>
      <c r="I17" s="20">
        <f t="shared" si="8"/>
        <v>0.97635438596491242</v>
      </c>
    </row>
    <row r="18" spans="2:10">
      <c r="B18" t="s">
        <v>13</v>
      </c>
      <c r="C18" s="20">
        <f t="shared" si="6"/>
        <v>0.95840000000000003</v>
      </c>
      <c r="D18" s="20">
        <f t="shared" si="9"/>
        <v>0.9859</v>
      </c>
      <c r="E18" s="20">
        <f t="shared" si="10"/>
        <v>0.97599999999999998</v>
      </c>
      <c r="F18" s="20">
        <f t="shared" si="11"/>
        <v>0.97329999999999994</v>
      </c>
      <c r="G18" s="20">
        <f t="shared" si="12"/>
        <v>0.99040000000000006</v>
      </c>
      <c r="H18" s="20">
        <f t="shared" si="7"/>
        <v>0.99164285714285716</v>
      </c>
      <c r="I18" s="20">
        <f t="shared" si="8"/>
        <v>0.97635438596491242</v>
      </c>
    </row>
    <row r="19" spans="2:10">
      <c r="B19" t="s">
        <v>14</v>
      </c>
      <c r="C19" s="20">
        <f t="shared" si="6"/>
        <v>1</v>
      </c>
      <c r="D19" s="20">
        <f t="shared" si="9"/>
        <v>1</v>
      </c>
      <c r="E19" s="20">
        <f t="shared" si="10"/>
        <v>1</v>
      </c>
      <c r="F19" s="20">
        <f t="shared" si="11"/>
        <v>1</v>
      </c>
      <c r="G19" s="20">
        <f t="shared" si="12"/>
        <v>1</v>
      </c>
      <c r="H19" s="20">
        <f t="shared" si="7"/>
        <v>0.99164285714285716</v>
      </c>
      <c r="I19" s="20">
        <f t="shared" si="8"/>
        <v>0.97635438596491242</v>
      </c>
    </row>
    <row r="20" spans="2:10" ht="15" thickBot="1">
      <c r="C20" s="24">
        <f>AVERAGE(C13:C19)</f>
        <v>0.98194285714285723</v>
      </c>
      <c r="D20" s="24">
        <f t="shared" ref="D20:G20" si="13">AVERAGE(D13:D19)</f>
        <v>0.99798571428571425</v>
      </c>
      <c r="E20" s="24">
        <f t="shared" si="13"/>
        <v>0.9962428571428571</v>
      </c>
      <c r="F20" s="24">
        <f t="shared" si="13"/>
        <v>0.98980000000000001</v>
      </c>
      <c r="G20" s="24">
        <f t="shared" si="13"/>
        <v>0.9922428571428572</v>
      </c>
      <c r="H20" s="24">
        <f>AVERAGE(C5:G5)</f>
        <v>0.99164285714285716</v>
      </c>
      <c r="I20" s="24">
        <f>AVERAGE(C6:G6)</f>
        <v>0.97635438596491242</v>
      </c>
    </row>
    <row r="21" spans="2:10" ht="15" thickTop="1"/>
    <row r="22" spans="2:1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</row>
    <row r="23" spans="2:10">
      <c r="B23" t="s">
        <v>19</v>
      </c>
      <c r="C23" s="20">
        <v>0.90400000000000003</v>
      </c>
      <c r="D23" s="20">
        <v>0.90339999999999998</v>
      </c>
      <c r="E23" s="20">
        <v>0.92590000000000006</v>
      </c>
      <c r="F23" s="20">
        <v>0.94569999999999999</v>
      </c>
      <c r="G23" s="20">
        <v>0.97019999999999995</v>
      </c>
      <c r="H23" s="20"/>
      <c r="I23" s="20"/>
      <c r="J23" s="47"/>
    </row>
    <row r="24" spans="2:10">
      <c r="B24" t="s">
        <v>52</v>
      </c>
      <c r="C24" s="20">
        <v>1</v>
      </c>
      <c r="D24" s="20">
        <v>1</v>
      </c>
      <c r="E24" s="20">
        <v>0.97099999999999997</v>
      </c>
      <c r="F24" s="20">
        <v>0.98629999999999995</v>
      </c>
      <c r="G24" s="20">
        <v>0.99239999999999995</v>
      </c>
      <c r="H24" s="20"/>
      <c r="I24" s="20"/>
      <c r="J24" s="47"/>
    </row>
    <row r="25" spans="2:10">
      <c r="B25" t="s">
        <v>46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/>
      <c r="I25" s="20"/>
      <c r="J25" s="47"/>
    </row>
    <row r="26" spans="2:10">
      <c r="B26" t="s">
        <v>1</v>
      </c>
      <c r="C26" s="20">
        <v>0.93920000000000003</v>
      </c>
      <c r="D26" s="20">
        <v>1</v>
      </c>
      <c r="E26" s="20">
        <v>0.99769999999999992</v>
      </c>
      <c r="F26" s="20">
        <v>0.96889999999999998</v>
      </c>
      <c r="G26" s="20">
        <v>0.99269999999999992</v>
      </c>
      <c r="H26" s="20"/>
      <c r="I26" s="20"/>
      <c r="J26" s="47"/>
    </row>
    <row r="27" spans="2:10">
      <c r="B27" t="s">
        <v>4</v>
      </c>
      <c r="C27" s="20">
        <v>1</v>
      </c>
      <c r="D27" s="20">
        <v>1</v>
      </c>
      <c r="E27" s="20">
        <v>1</v>
      </c>
      <c r="F27" s="20">
        <v>0.99519999999999997</v>
      </c>
      <c r="G27" s="20">
        <v>0.99590000000000001</v>
      </c>
      <c r="H27" s="20"/>
      <c r="I27" s="20"/>
      <c r="J27" s="47"/>
    </row>
    <row r="28" spans="2:10">
      <c r="B28" t="s">
        <v>28</v>
      </c>
      <c r="C28" s="20">
        <v>1</v>
      </c>
      <c r="D28" s="20">
        <v>1</v>
      </c>
      <c r="E28" s="20">
        <v>1</v>
      </c>
      <c r="F28" s="20">
        <v>0.98309999999999997</v>
      </c>
      <c r="G28" s="20">
        <v>0.97719999999999996</v>
      </c>
      <c r="H28" s="20"/>
      <c r="I28" s="20" t="s">
        <v>128</v>
      </c>
      <c r="J28" s="47"/>
    </row>
    <row r="29" spans="2:10">
      <c r="B29" t="s">
        <v>17</v>
      </c>
      <c r="C29" s="20">
        <v>0.91760000000000008</v>
      </c>
      <c r="D29" s="20">
        <v>0.94909999999999994</v>
      </c>
      <c r="E29" s="20">
        <v>0.93269999999999997</v>
      </c>
      <c r="F29" s="20">
        <v>0.90400000000000003</v>
      </c>
      <c r="G29" s="20">
        <v>0.90810000000000002</v>
      </c>
      <c r="H29" s="20"/>
      <c r="I29" s="20"/>
      <c r="J29" s="47"/>
    </row>
    <row r="30" spans="2:10">
      <c r="B30" t="s">
        <v>63</v>
      </c>
      <c r="C30" s="20">
        <v>1</v>
      </c>
      <c r="D30" s="20">
        <v>1</v>
      </c>
      <c r="E30" s="20">
        <v>1</v>
      </c>
      <c r="F30" s="20">
        <v>0.99529999999999996</v>
      </c>
      <c r="G30" s="20">
        <v>1</v>
      </c>
      <c r="H30" s="20"/>
      <c r="I30" s="20"/>
      <c r="J30" s="47"/>
    </row>
    <row r="31" spans="2:10">
      <c r="B31" t="s">
        <v>65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/>
      <c r="I31" s="20"/>
      <c r="J31" s="47"/>
    </row>
    <row r="32" spans="2:10">
      <c r="B32" t="s">
        <v>60</v>
      </c>
      <c r="C32" s="20">
        <v>1</v>
      </c>
      <c r="D32" s="20">
        <v>1</v>
      </c>
      <c r="E32" s="20">
        <v>1</v>
      </c>
      <c r="F32" s="20">
        <v>1</v>
      </c>
      <c r="G32" s="20">
        <v>1</v>
      </c>
      <c r="H32" s="20"/>
      <c r="I32" s="20"/>
      <c r="J32" s="47"/>
    </row>
    <row r="33" spans="2:10">
      <c r="B33" t="s">
        <v>69</v>
      </c>
      <c r="C33" s="20">
        <v>0.99590000000000001</v>
      </c>
      <c r="D33" s="20">
        <v>0.995</v>
      </c>
      <c r="E33" s="20">
        <v>0.99340000000000006</v>
      </c>
      <c r="F33" s="20">
        <v>0.99040000000000006</v>
      </c>
      <c r="G33" s="20">
        <v>0.94440000000000002</v>
      </c>
      <c r="H33" s="20"/>
      <c r="I33" s="20"/>
      <c r="J33" s="47"/>
    </row>
    <row r="34" spans="2:10">
      <c r="B34" t="s">
        <v>23</v>
      </c>
      <c r="C34" s="20">
        <v>1</v>
      </c>
      <c r="D34" s="20">
        <v>1</v>
      </c>
      <c r="E34" s="20">
        <v>1</v>
      </c>
      <c r="F34" s="20">
        <v>1</v>
      </c>
      <c r="G34" s="20">
        <v>1</v>
      </c>
      <c r="H34" s="20"/>
      <c r="I34" s="20"/>
      <c r="J34" s="47"/>
    </row>
    <row r="35" spans="2:10">
      <c r="B35" t="s">
        <v>48</v>
      </c>
      <c r="C35" s="20">
        <v>0.94459999999999988</v>
      </c>
      <c r="D35" s="20">
        <v>0.91709999999999992</v>
      </c>
      <c r="E35" s="20">
        <v>0.93389999999999995</v>
      </c>
      <c r="F35" s="20">
        <v>0.95920000000000005</v>
      </c>
      <c r="G35" s="20">
        <v>1</v>
      </c>
      <c r="H35" s="20"/>
      <c r="I35" s="20"/>
      <c r="J35" s="47"/>
    </row>
    <row r="36" spans="2:10">
      <c r="B36" t="s">
        <v>13</v>
      </c>
      <c r="C36" s="20">
        <v>0.95840000000000003</v>
      </c>
      <c r="D36" s="20">
        <v>0.9859</v>
      </c>
      <c r="E36" s="20">
        <v>0.97599999999999998</v>
      </c>
      <c r="F36" s="20">
        <v>0.97329999999999994</v>
      </c>
      <c r="G36" s="20">
        <v>0.99040000000000006</v>
      </c>
      <c r="H36" s="20"/>
      <c r="I36" s="20"/>
      <c r="J36" s="47"/>
    </row>
    <row r="37" spans="2:10">
      <c r="B37" t="s">
        <v>22</v>
      </c>
      <c r="C37" s="20">
        <v>0.9597</v>
      </c>
      <c r="D37" s="20">
        <v>0.9373999999999999</v>
      </c>
      <c r="E37" s="20">
        <v>0.96400000000000008</v>
      </c>
      <c r="F37" s="20">
        <v>0.96420000000000006</v>
      </c>
      <c r="G37" s="20">
        <v>0.97870000000000001</v>
      </c>
      <c r="H37" s="20"/>
      <c r="I37" s="20"/>
      <c r="J37" s="47"/>
    </row>
    <row r="38" spans="2:10">
      <c r="B38" t="s">
        <v>49</v>
      </c>
      <c r="C38" s="20">
        <v>0.95340000000000003</v>
      </c>
      <c r="D38" s="20">
        <v>0.95940000000000003</v>
      </c>
      <c r="E38" s="20">
        <v>0.97189999999999999</v>
      </c>
      <c r="F38" s="20">
        <v>0.99099999999999999</v>
      </c>
      <c r="G38" s="20">
        <v>1</v>
      </c>
      <c r="H38" s="20"/>
      <c r="I38" s="20"/>
      <c r="J38" s="47"/>
    </row>
    <row r="39" spans="2:10">
      <c r="B39" t="s">
        <v>24</v>
      </c>
      <c r="C39" s="20">
        <v>0.97599999999999998</v>
      </c>
      <c r="D39" s="20">
        <v>0.96909999999999996</v>
      </c>
      <c r="E39" s="20">
        <v>0.98040000000000005</v>
      </c>
      <c r="F39" s="20">
        <v>0.97950000000000004</v>
      </c>
      <c r="G39" s="20">
        <v>0.97709999999999997</v>
      </c>
      <c r="H39" s="20"/>
      <c r="I39" s="20"/>
      <c r="J39" s="47"/>
    </row>
    <row r="40" spans="2:10">
      <c r="B40" t="s">
        <v>45</v>
      </c>
      <c r="C40" s="20">
        <v>1</v>
      </c>
      <c r="D40" s="20">
        <v>1</v>
      </c>
      <c r="E40" s="20">
        <v>1</v>
      </c>
      <c r="F40" s="20">
        <v>1</v>
      </c>
      <c r="G40" s="20">
        <v>1</v>
      </c>
      <c r="H40" s="20"/>
      <c r="I40" s="20"/>
      <c r="J40" s="47"/>
    </row>
    <row r="41" spans="2:10">
      <c r="B41" t="s">
        <v>15</v>
      </c>
      <c r="C41" s="20">
        <v>0.90839999999999999</v>
      </c>
      <c r="D41" s="20">
        <v>0.93269999999999997</v>
      </c>
      <c r="E41" s="20">
        <v>0.94779999999999998</v>
      </c>
      <c r="F41" s="20">
        <v>0.91180000000000005</v>
      </c>
      <c r="G41" s="20">
        <v>0.90349999999999997</v>
      </c>
      <c r="H41" s="20"/>
      <c r="I41" s="20"/>
      <c r="J41" s="47"/>
    </row>
    <row r="42" spans="2:10">
      <c r="B42" t="s">
        <v>9</v>
      </c>
      <c r="C42" s="20">
        <v>0.97889999999999999</v>
      </c>
      <c r="D42" s="20">
        <v>0.95310000000000006</v>
      </c>
      <c r="E42" s="20">
        <v>0.96989999999999998</v>
      </c>
      <c r="F42" s="20">
        <v>0.99250000000000005</v>
      </c>
      <c r="G42" s="20">
        <v>0.98659999999999992</v>
      </c>
      <c r="H42" s="20"/>
      <c r="I42" s="20"/>
      <c r="J42" s="47"/>
    </row>
    <row r="43" spans="2:10">
      <c r="B43" t="s">
        <v>31</v>
      </c>
      <c r="C43" s="20">
        <v>1</v>
      </c>
      <c r="D43" s="20">
        <v>1</v>
      </c>
      <c r="E43" s="20">
        <v>1</v>
      </c>
      <c r="F43" s="20">
        <v>1</v>
      </c>
      <c r="G43" s="20">
        <v>1</v>
      </c>
      <c r="H43" s="20"/>
      <c r="I43" s="20"/>
      <c r="J43" s="47"/>
    </row>
    <row r="44" spans="2:10">
      <c r="B44" t="s">
        <v>10</v>
      </c>
      <c r="C44" s="20">
        <v>0.98950000000000005</v>
      </c>
      <c r="D44" s="20">
        <v>0.99629999999999996</v>
      </c>
      <c r="E44" s="20">
        <v>0.99379999999999991</v>
      </c>
      <c r="F44" s="20">
        <v>0.99199999999999999</v>
      </c>
      <c r="G44" s="20">
        <v>0.98780000000000001</v>
      </c>
      <c r="H44" s="20"/>
      <c r="I44" s="20"/>
      <c r="J44" s="47"/>
    </row>
    <row r="45" spans="2:10">
      <c r="B45" t="s">
        <v>74</v>
      </c>
      <c r="C45" s="20">
        <v>1</v>
      </c>
      <c r="D45" s="20">
        <v>1</v>
      </c>
      <c r="E45" s="20">
        <v>1</v>
      </c>
      <c r="F45" s="20">
        <v>0.96709999999999996</v>
      </c>
      <c r="G45" s="20">
        <v>0.98019999999999996</v>
      </c>
      <c r="H45" s="20"/>
      <c r="I45" s="20"/>
      <c r="J45" s="47"/>
    </row>
    <row r="46" spans="2:10">
      <c r="B46" t="s">
        <v>14</v>
      </c>
      <c r="C46" s="20">
        <v>1</v>
      </c>
      <c r="D46" s="20">
        <v>1</v>
      </c>
      <c r="E46" s="20">
        <v>1</v>
      </c>
      <c r="F46" s="20">
        <v>1</v>
      </c>
      <c r="G46" s="20">
        <v>1</v>
      </c>
      <c r="H46" s="20"/>
      <c r="I46" s="20"/>
      <c r="J46" s="47"/>
    </row>
    <row r="47" spans="2:10">
      <c r="B47" t="s">
        <v>75</v>
      </c>
      <c r="C47" s="20">
        <v>1</v>
      </c>
      <c r="D47" s="20">
        <v>1</v>
      </c>
      <c r="E47" s="20">
        <v>1</v>
      </c>
      <c r="F47" s="20">
        <v>1</v>
      </c>
      <c r="G47" s="20">
        <v>1</v>
      </c>
      <c r="H47" s="20"/>
      <c r="I47" s="20"/>
      <c r="J47" s="47"/>
    </row>
    <row r="48" spans="2:10">
      <c r="B48" t="s">
        <v>62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/>
      <c r="I48" s="20"/>
      <c r="J48" s="47"/>
    </row>
    <row r="49" spans="2:10">
      <c r="B49" t="s">
        <v>61</v>
      </c>
      <c r="C49" s="20">
        <v>1</v>
      </c>
      <c r="D49" s="20">
        <v>1</v>
      </c>
      <c r="E49" s="20">
        <v>0.91299999999999992</v>
      </c>
      <c r="F49" s="20">
        <v>0.94440000000000002</v>
      </c>
      <c r="G49" s="20">
        <v>1</v>
      </c>
      <c r="H49" s="20"/>
      <c r="I49" s="20"/>
      <c r="J49" s="47"/>
    </row>
    <row r="50" spans="2:10">
      <c r="B50" t="s">
        <v>79</v>
      </c>
      <c r="C50" s="20">
        <v>0.99980000000000002</v>
      </c>
      <c r="D50" s="20">
        <v>0.99760000000000004</v>
      </c>
      <c r="E50" s="20">
        <v>0.99780000000000002</v>
      </c>
      <c r="F50" s="20">
        <v>0.99329999999999996</v>
      </c>
      <c r="G50" s="20">
        <v>0.98080000000000001</v>
      </c>
      <c r="H50" s="20"/>
      <c r="I50" s="20"/>
      <c r="J50" s="47"/>
    </row>
    <row r="51" spans="2:10">
      <c r="B51" t="s">
        <v>78</v>
      </c>
      <c r="C51" s="20">
        <v>1</v>
      </c>
      <c r="D51" s="20">
        <v>1</v>
      </c>
      <c r="E51" s="20">
        <v>1</v>
      </c>
      <c r="F51" s="20">
        <v>1</v>
      </c>
      <c r="G51" s="20">
        <v>1</v>
      </c>
      <c r="H51" s="20"/>
      <c r="I51" s="20"/>
      <c r="J51" s="47"/>
    </row>
    <row r="52" spans="2:10">
      <c r="B52" t="s">
        <v>0</v>
      </c>
      <c r="C52" s="20">
        <v>0.995</v>
      </c>
      <c r="D52" s="20">
        <v>1</v>
      </c>
      <c r="E52" s="20">
        <v>0.99560000000000004</v>
      </c>
      <c r="F52" s="20">
        <v>0.91839999999999999</v>
      </c>
      <c r="G52" s="20">
        <v>0.93279999999999996</v>
      </c>
      <c r="H52" s="20"/>
      <c r="I52" s="20"/>
      <c r="J52" s="47"/>
    </row>
    <row r="53" spans="2:10">
      <c r="B53" t="s">
        <v>11</v>
      </c>
      <c r="C53" s="20">
        <v>1</v>
      </c>
      <c r="D53" s="20">
        <v>1</v>
      </c>
      <c r="E53" s="20">
        <v>1</v>
      </c>
      <c r="F53" s="20">
        <v>1</v>
      </c>
      <c r="G53" s="20">
        <v>1</v>
      </c>
      <c r="H53" s="20"/>
      <c r="I53" s="20"/>
      <c r="J53" s="47"/>
    </row>
    <row r="54" spans="2:10">
      <c r="B54" t="s">
        <v>32</v>
      </c>
      <c r="C54" s="20">
        <v>0.97120000000000006</v>
      </c>
      <c r="D54" s="20">
        <v>0.98840000000000006</v>
      </c>
      <c r="E54" s="20">
        <v>0.98530000000000006</v>
      </c>
      <c r="F54" s="20">
        <v>0.99140000000000006</v>
      </c>
      <c r="G54" s="20">
        <v>0.98930000000000007</v>
      </c>
      <c r="H54" s="20"/>
      <c r="I54" s="20"/>
      <c r="J54" s="47"/>
    </row>
    <row r="55" spans="2:10">
      <c r="B55" t="s">
        <v>71</v>
      </c>
      <c r="C55" s="20">
        <v>0.92890000000000006</v>
      </c>
      <c r="D55" s="20">
        <v>0.91170000000000007</v>
      </c>
      <c r="E55" s="20">
        <v>0.9756999999999999</v>
      </c>
      <c r="F55" s="20">
        <v>0.9899</v>
      </c>
      <c r="G55" s="20">
        <v>0.99439999999999995</v>
      </c>
      <c r="H55" s="20"/>
      <c r="I55" s="20"/>
      <c r="J55" s="47"/>
    </row>
    <row r="56" spans="2:10">
      <c r="B56" t="s">
        <v>5</v>
      </c>
      <c r="C56" s="20">
        <v>1</v>
      </c>
      <c r="D56" s="20">
        <v>1</v>
      </c>
      <c r="E56" s="20">
        <v>1</v>
      </c>
      <c r="F56" s="20">
        <v>1</v>
      </c>
      <c r="G56" s="20">
        <v>1</v>
      </c>
      <c r="H56" s="20"/>
      <c r="I56" s="20"/>
      <c r="J56" s="47"/>
    </row>
    <row r="57" spans="2:10">
      <c r="B57" t="s">
        <v>16</v>
      </c>
      <c r="C57" s="20">
        <v>0.99150000000000005</v>
      </c>
      <c r="D57" s="20">
        <v>0.98860000000000003</v>
      </c>
      <c r="E57" s="20">
        <v>0.99319999999999997</v>
      </c>
      <c r="F57" s="20">
        <v>0.99480000000000002</v>
      </c>
      <c r="G57" s="20">
        <v>0.97560000000000002</v>
      </c>
      <c r="H57" s="20"/>
      <c r="I57" s="20"/>
      <c r="J57" s="47"/>
    </row>
    <row r="58" spans="2:10">
      <c r="B58" t="s">
        <v>30</v>
      </c>
      <c r="C58" s="20">
        <v>1</v>
      </c>
      <c r="D58" s="20">
        <v>1</v>
      </c>
      <c r="E58" s="20">
        <v>0.99879999999999991</v>
      </c>
      <c r="F58" s="20">
        <v>0.99609999999999999</v>
      </c>
      <c r="G58" s="20">
        <v>0.96760000000000002</v>
      </c>
      <c r="H58" s="20"/>
      <c r="I58" s="20"/>
      <c r="J58" s="47"/>
    </row>
    <row r="59" spans="2:10">
      <c r="B59" t="s">
        <v>35</v>
      </c>
      <c r="C59" s="20">
        <v>0.96279999999999999</v>
      </c>
      <c r="D59" s="20">
        <v>0.98120000000000007</v>
      </c>
      <c r="E59" s="20">
        <v>1</v>
      </c>
      <c r="F59" s="20">
        <v>1</v>
      </c>
      <c r="G59" s="20">
        <v>0.998</v>
      </c>
      <c r="H59" s="20"/>
      <c r="I59" s="20"/>
      <c r="J59" s="47"/>
    </row>
    <row r="60" spans="2:10">
      <c r="B60" t="s">
        <v>50</v>
      </c>
      <c r="C60" s="20">
        <v>0.91390000000000005</v>
      </c>
      <c r="D60" s="20">
        <v>0.85939999999999994</v>
      </c>
      <c r="E60" s="20">
        <v>0.93569999999999998</v>
      </c>
      <c r="F60" s="20">
        <v>0.93330000000000002</v>
      </c>
      <c r="G60" s="20">
        <v>0.91480000000000006</v>
      </c>
      <c r="H60" s="20"/>
      <c r="I60" s="20"/>
      <c r="J60" s="47"/>
    </row>
    <row r="61" spans="2:10">
      <c r="B61" t="s">
        <v>3</v>
      </c>
      <c r="C61" s="20">
        <v>1</v>
      </c>
      <c r="D61" s="20">
        <v>0.99209999999999998</v>
      </c>
      <c r="E61" s="20">
        <v>1</v>
      </c>
      <c r="F61" s="20">
        <v>0.99419999999999997</v>
      </c>
      <c r="G61" s="20">
        <v>0.98939999999999995</v>
      </c>
      <c r="H61" s="20"/>
      <c r="I61" s="20"/>
      <c r="J61" s="47"/>
    </row>
    <row r="62" spans="2:10">
      <c r="B62" t="s">
        <v>8</v>
      </c>
      <c r="C62" s="20">
        <v>1</v>
      </c>
      <c r="D62" s="20">
        <v>1</v>
      </c>
      <c r="E62" s="20">
        <v>1</v>
      </c>
      <c r="F62" s="20">
        <v>1</v>
      </c>
      <c r="G62" s="20">
        <v>1</v>
      </c>
      <c r="H62" s="20"/>
      <c r="I62" s="20"/>
      <c r="J62" s="47"/>
    </row>
    <row r="63" spans="2:10">
      <c r="B63" t="s">
        <v>72</v>
      </c>
      <c r="C63" s="20">
        <v>0</v>
      </c>
      <c r="D63" s="20">
        <v>0</v>
      </c>
      <c r="E63" s="20">
        <v>1</v>
      </c>
      <c r="F63" s="20">
        <v>1</v>
      </c>
      <c r="G63" s="20">
        <v>1</v>
      </c>
      <c r="H63" s="20"/>
      <c r="I63" s="20"/>
      <c r="J63" s="47"/>
    </row>
    <row r="64" spans="2:10">
      <c r="B64" t="s">
        <v>26</v>
      </c>
      <c r="C64" s="20">
        <v>0.89800000000000002</v>
      </c>
      <c r="D64" s="20">
        <v>0.83099999999999996</v>
      </c>
      <c r="E64" s="20">
        <v>0.94720000000000004</v>
      </c>
      <c r="F64" s="20">
        <v>0.9516</v>
      </c>
      <c r="G64" s="20">
        <v>0.97030000000000005</v>
      </c>
      <c r="H64" s="20"/>
      <c r="I64" s="20"/>
      <c r="J64" s="47"/>
    </row>
    <row r="65" spans="2:23">
      <c r="B65" t="s">
        <v>67</v>
      </c>
      <c r="C65" s="20">
        <v>0.99239999999999995</v>
      </c>
      <c r="D65" s="20">
        <v>1</v>
      </c>
      <c r="E65" s="20">
        <v>1</v>
      </c>
      <c r="F65" s="20">
        <v>1</v>
      </c>
      <c r="G65" s="20">
        <v>1</v>
      </c>
      <c r="H65" s="20"/>
      <c r="I65" s="20"/>
      <c r="J65" s="47"/>
    </row>
    <row r="66" spans="2:23">
      <c r="B66" t="s">
        <v>27</v>
      </c>
      <c r="C66" s="20">
        <v>1</v>
      </c>
      <c r="D66" s="20">
        <v>1</v>
      </c>
      <c r="E66" s="20">
        <v>1</v>
      </c>
      <c r="F66" s="20">
        <v>0.99780000000000002</v>
      </c>
      <c r="G66" s="20">
        <v>0.99470000000000003</v>
      </c>
      <c r="H66" s="20"/>
      <c r="I66" s="20"/>
      <c r="J66" s="47"/>
    </row>
    <row r="67" spans="2:23">
      <c r="B67" t="s">
        <v>73</v>
      </c>
      <c r="C67" s="20">
        <v>1</v>
      </c>
      <c r="D67" s="20">
        <v>1</v>
      </c>
      <c r="E67" s="20">
        <v>1</v>
      </c>
      <c r="F67" s="20">
        <v>1</v>
      </c>
      <c r="G67" s="20">
        <v>0.98569999999999991</v>
      </c>
      <c r="H67" s="20"/>
      <c r="I67" s="20"/>
      <c r="J67" s="47"/>
    </row>
    <row r="68" spans="2:23">
      <c r="B68" t="s">
        <v>6</v>
      </c>
      <c r="C68" s="20">
        <v>0.97599999999999998</v>
      </c>
      <c r="D68" s="20">
        <v>1</v>
      </c>
      <c r="E68" s="20">
        <v>1</v>
      </c>
      <c r="F68" s="20">
        <v>0.99120000000000008</v>
      </c>
      <c r="G68" s="20">
        <v>0.9667</v>
      </c>
      <c r="H68" s="20"/>
      <c r="I68" s="20"/>
      <c r="J68" s="47"/>
      <c r="S68" s="36"/>
      <c r="T68" s="36"/>
      <c r="U68" s="36"/>
    </row>
    <row r="69" spans="2:23">
      <c r="B69" t="s">
        <v>64</v>
      </c>
      <c r="C69" s="20">
        <v>1</v>
      </c>
      <c r="D69" s="20">
        <v>1</v>
      </c>
      <c r="E69" s="20">
        <v>1</v>
      </c>
      <c r="F69" s="20">
        <v>1</v>
      </c>
      <c r="G69" s="20">
        <v>1</v>
      </c>
      <c r="H69" s="20"/>
      <c r="I69" s="20"/>
      <c r="J69" s="47"/>
    </row>
    <row r="70" spans="2:23">
      <c r="B70" t="s">
        <v>68</v>
      </c>
      <c r="C70" s="20">
        <v>1</v>
      </c>
      <c r="D70" s="20">
        <v>1</v>
      </c>
      <c r="E70" s="20">
        <v>1</v>
      </c>
      <c r="F70" s="20">
        <v>1</v>
      </c>
      <c r="G70" s="20">
        <v>0.9778</v>
      </c>
      <c r="H70" s="20"/>
      <c r="I70" s="20"/>
      <c r="J70" s="47"/>
    </row>
    <row r="71" spans="2:23">
      <c r="B71" t="s">
        <v>76</v>
      </c>
      <c r="C71" s="20">
        <v>1</v>
      </c>
      <c r="D71" s="20">
        <v>1</v>
      </c>
      <c r="E71" s="20">
        <v>1</v>
      </c>
      <c r="F71" s="20">
        <v>1</v>
      </c>
      <c r="G71" s="20">
        <v>1</v>
      </c>
      <c r="H71" s="20"/>
      <c r="I71" s="20"/>
      <c r="J71" s="47"/>
    </row>
    <row r="72" spans="2:23">
      <c r="B72" t="s">
        <v>33</v>
      </c>
      <c r="C72" s="20">
        <v>1</v>
      </c>
      <c r="D72" s="20">
        <v>0.98739999999999994</v>
      </c>
      <c r="E72" s="20">
        <v>0.99670000000000003</v>
      </c>
      <c r="F72" s="20">
        <v>0.99150000000000005</v>
      </c>
      <c r="G72" s="20">
        <v>1</v>
      </c>
      <c r="H72" s="20"/>
      <c r="I72" s="20"/>
      <c r="J72" s="47"/>
      <c r="S72" s="36"/>
      <c r="T72" s="36"/>
      <c r="U72" s="36"/>
      <c r="V72" s="36"/>
      <c r="W72" s="36"/>
    </row>
    <row r="73" spans="2:23">
      <c r="B73" t="s">
        <v>70</v>
      </c>
      <c r="C73" s="20">
        <v>0.9951000000000001</v>
      </c>
      <c r="D73" s="20">
        <v>1</v>
      </c>
      <c r="E73" s="20">
        <v>0.99560000000000004</v>
      </c>
      <c r="F73" s="20">
        <v>0.97959999999999992</v>
      </c>
      <c r="G73" s="20">
        <v>0.99470000000000003</v>
      </c>
      <c r="H73" s="20"/>
      <c r="I73" s="20"/>
      <c r="J73" s="47"/>
    </row>
    <row r="74" spans="2:23">
      <c r="B74" t="s">
        <v>77</v>
      </c>
      <c r="C74" s="20">
        <v>0.99860000000000004</v>
      </c>
      <c r="D74" s="20">
        <v>0.99730000000000008</v>
      </c>
      <c r="E74" s="20">
        <v>0.99739999999999995</v>
      </c>
      <c r="F74" s="20">
        <v>0.998</v>
      </c>
      <c r="G74" s="20">
        <v>0.98319999999999996</v>
      </c>
      <c r="H74" s="20"/>
      <c r="I74" s="20"/>
      <c r="J74" s="47"/>
      <c r="S74" s="36"/>
      <c r="T74" s="36"/>
      <c r="U74" s="36"/>
      <c r="V74" s="36"/>
      <c r="W74" s="36"/>
    </row>
    <row r="75" spans="2:23">
      <c r="B75" t="s">
        <v>47</v>
      </c>
      <c r="C75" s="20">
        <v>1</v>
      </c>
      <c r="D75" s="20">
        <v>1</v>
      </c>
      <c r="E75" s="20">
        <v>1</v>
      </c>
      <c r="F75" s="20">
        <v>1</v>
      </c>
      <c r="G75" s="20">
        <v>1</v>
      </c>
      <c r="H75" s="20"/>
      <c r="I75" s="20"/>
      <c r="J75" s="47"/>
    </row>
    <row r="76" spans="2:23">
      <c r="B76" t="s">
        <v>51</v>
      </c>
      <c r="C76" s="20">
        <v>1</v>
      </c>
      <c r="D76" s="20">
        <v>1</v>
      </c>
      <c r="E76" s="20">
        <v>1</v>
      </c>
      <c r="F76" s="20">
        <v>1</v>
      </c>
      <c r="G76" s="20">
        <v>1</v>
      </c>
      <c r="H76" s="20"/>
      <c r="I76" s="20"/>
      <c r="J76" s="47"/>
    </row>
    <row r="77" spans="2:23">
      <c r="B77" t="s">
        <v>7</v>
      </c>
      <c r="C77" s="20">
        <v>0.99680000000000002</v>
      </c>
      <c r="D77" s="20">
        <v>0.94519999999999993</v>
      </c>
      <c r="E77" s="20">
        <v>0.94819999999999993</v>
      </c>
      <c r="F77" s="20">
        <v>1</v>
      </c>
      <c r="G77" s="20">
        <v>1</v>
      </c>
      <c r="H77" s="20"/>
      <c r="I77" s="20"/>
      <c r="J77" s="47"/>
    </row>
    <row r="78" spans="2:23">
      <c r="B78" t="s">
        <v>66</v>
      </c>
      <c r="C78" s="20">
        <v>1</v>
      </c>
      <c r="D78" s="20">
        <v>0.96879999999999999</v>
      </c>
      <c r="E78" s="20">
        <v>1</v>
      </c>
      <c r="F78" s="20">
        <v>1</v>
      </c>
      <c r="G78" s="20">
        <v>1</v>
      </c>
      <c r="H78" s="20"/>
      <c r="I78" s="20"/>
      <c r="J78" s="47"/>
    </row>
    <row r="79" spans="2:23">
      <c r="B79" t="s">
        <v>12</v>
      </c>
      <c r="C79" s="20">
        <v>0.96239999999999992</v>
      </c>
      <c r="D79" s="20">
        <v>0.95430000000000004</v>
      </c>
      <c r="E79" s="20">
        <v>0.91830000000000001</v>
      </c>
      <c r="F79" s="20">
        <v>0.90610000000000002</v>
      </c>
      <c r="G79" s="20">
        <v>0.92249999999999999</v>
      </c>
      <c r="H79" s="20"/>
      <c r="I79" s="20"/>
      <c r="J79" s="47"/>
    </row>
    <row r="80" spans="2:23" ht="15" thickBot="1">
      <c r="C80" s="24">
        <f>AVERAGE(C23:C79)</f>
        <v>0.96505263157894772</v>
      </c>
      <c r="D80" s="24">
        <f t="shared" ref="D80:G80" si="14">AVERAGE(D23:D79)</f>
        <v>0.96318421052631598</v>
      </c>
      <c r="E80" s="24">
        <f t="shared" si="14"/>
        <v>0.9852087719298247</v>
      </c>
      <c r="F80" s="24">
        <f t="shared" si="14"/>
        <v>0.98370350877192969</v>
      </c>
      <c r="G80" s="24">
        <f t="shared" si="14"/>
        <v>0.98462280701754401</v>
      </c>
      <c r="H80" s="54"/>
      <c r="I80" s="54"/>
    </row>
    <row r="81" ht="15" thickTop="1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DBD4-BFB9-4F87-9640-BE8CC6666B81}">
  <sheetPr>
    <tabColor theme="5" tint="0.59999389629810485"/>
  </sheetPr>
  <dimension ref="A3:BM81"/>
  <sheetViews>
    <sheetView workbookViewId="0"/>
  </sheetViews>
  <sheetFormatPr defaultColWidth="9.140625" defaultRowHeight="14.45"/>
  <cols>
    <col min="1" max="1" width="8.85546875" customWidth="1"/>
    <col min="2" max="2" width="59.7109375" bestFit="1" customWidth="1"/>
    <col min="3" max="7" width="8.85546875"/>
    <col min="8" max="9" width="9.7109375" customWidth="1"/>
    <col min="10" max="11" width="9.140625" style="37"/>
    <col min="12" max="12" width="22.85546875" style="37" customWidth="1"/>
    <col min="13" max="18" width="11.7109375" style="44" customWidth="1"/>
    <col min="19" max="16384" width="9.140625" style="37"/>
  </cols>
  <sheetData>
    <row r="3" spans="2:65">
      <c r="B3" s="26" t="s">
        <v>129</v>
      </c>
      <c r="F3" s="19"/>
      <c r="G3" s="19"/>
      <c r="H3" s="19"/>
      <c r="I3" s="19"/>
      <c r="J3" s="36"/>
      <c r="K3" s="36"/>
      <c r="L3" s="36"/>
      <c r="M3" s="42"/>
      <c r="N3" s="42"/>
      <c r="O3" s="42"/>
      <c r="P3" s="42"/>
      <c r="Q3" s="42"/>
      <c r="R3" s="42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2:65" ht="36" customHeight="1">
      <c r="C4" s="23">
        <v>2021</v>
      </c>
      <c r="D4" s="23">
        <v>2020</v>
      </c>
      <c r="E4" s="23">
        <v>2019</v>
      </c>
      <c r="F4" s="23">
        <v>2018</v>
      </c>
      <c r="G4" s="23">
        <v>2017</v>
      </c>
      <c r="H4" s="80" t="s">
        <v>118</v>
      </c>
      <c r="I4" s="80" t="s">
        <v>119</v>
      </c>
      <c r="L4" s="38"/>
      <c r="M4" s="39">
        <v>2021</v>
      </c>
      <c r="N4" s="39">
        <v>2020</v>
      </c>
      <c r="O4" s="39">
        <v>2019</v>
      </c>
      <c r="P4" s="39">
        <v>2018</v>
      </c>
      <c r="Q4" s="39">
        <v>2017</v>
      </c>
      <c r="R4" s="45" t="s">
        <v>120</v>
      </c>
    </row>
    <row r="5" spans="2:65" ht="18" customHeight="1">
      <c r="B5" t="s">
        <v>121</v>
      </c>
      <c r="C5" s="21">
        <f>C20</f>
        <v>0.84715126702880883</v>
      </c>
      <c r="D5" s="21">
        <f t="shared" ref="D5:F5" si="0">D20</f>
        <v>0.81623491559709838</v>
      </c>
      <c r="E5" s="21">
        <f t="shared" si="0"/>
        <v>0.83512952532087048</v>
      </c>
      <c r="F5" s="21">
        <f t="shared" si="0"/>
        <v>0.84048659188406805</v>
      </c>
      <c r="G5" s="21">
        <f>G20</f>
        <v>0.82674706595284608</v>
      </c>
      <c r="H5" s="21"/>
      <c r="I5" s="21"/>
      <c r="J5" s="40"/>
      <c r="K5" s="40"/>
      <c r="L5" s="41" t="s">
        <v>121</v>
      </c>
      <c r="M5" s="43">
        <f>C5</f>
        <v>0.84715126702880883</v>
      </c>
      <c r="N5" s="43">
        <f>D5</f>
        <v>0.81623491559709838</v>
      </c>
      <c r="O5" s="43">
        <f>E5</f>
        <v>0.83512952532087048</v>
      </c>
      <c r="P5" s="43">
        <f>F5</f>
        <v>0.84048659188406805</v>
      </c>
      <c r="Q5" s="43">
        <f>G5</f>
        <v>0.82674706595284608</v>
      </c>
      <c r="R5" s="46">
        <f>AVERAGE(M5:Q5)</f>
        <v>0.83314987315673839</v>
      </c>
    </row>
    <row r="6" spans="2:65" ht="18" customHeight="1">
      <c r="B6" t="s">
        <v>122</v>
      </c>
      <c r="C6" s="21">
        <f>C80</f>
        <v>0.83485954556306574</v>
      </c>
      <c r="D6" s="21">
        <f t="shared" ref="D6:G6" si="1">D80</f>
        <v>0.82595601940433949</v>
      </c>
      <c r="E6" s="21">
        <f t="shared" si="1"/>
        <v>0.86937102669163746</v>
      </c>
      <c r="F6" s="21">
        <f t="shared" si="1"/>
        <v>0.88016942609820481</v>
      </c>
      <c r="G6" s="21">
        <f t="shared" si="1"/>
        <v>0.86551213448507747</v>
      </c>
      <c r="H6" s="21"/>
      <c r="I6" s="21"/>
      <c r="J6" s="40"/>
      <c r="K6" s="40"/>
      <c r="L6" s="41" t="s">
        <v>122</v>
      </c>
      <c r="M6" s="43">
        <f t="shared" ref="M6:M7" si="2">C6</f>
        <v>0.83485954556306574</v>
      </c>
      <c r="N6" s="43">
        <f t="shared" ref="N6:Q7" si="3">D6</f>
        <v>0.82595601940433949</v>
      </c>
      <c r="O6" s="43">
        <f t="shared" si="3"/>
        <v>0.86937102669163746</v>
      </c>
      <c r="P6" s="43">
        <f t="shared" si="3"/>
        <v>0.88016942609820481</v>
      </c>
      <c r="Q6" s="43">
        <f t="shared" si="3"/>
        <v>0.86551213448507747</v>
      </c>
      <c r="R6" s="46">
        <f t="shared" ref="R6:R7" si="4">AVERAGE(M6:Q6)</f>
        <v>0.85517363044846495</v>
      </c>
    </row>
    <row r="7" spans="2:65" ht="18" customHeight="1">
      <c r="B7" t="s">
        <v>123</v>
      </c>
      <c r="C7" s="21">
        <f>C10</f>
        <v>0.90181343078613296</v>
      </c>
      <c r="D7" s="21">
        <f t="shared" ref="D7:G7" si="5">D10</f>
        <v>0.92530632021043002</v>
      </c>
      <c r="E7" s="21">
        <f t="shared" si="5"/>
        <v>0.90401504516601605</v>
      </c>
      <c r="F7" s="21">
        <f t="shared" si="5"/>
        <v>0.83849784851074205</v>
      </c>
      <c r="G7" s="21">
        <f t="shared" si="5"/>
        <v>0.80228202819824201</v>
      </c>
      <c r="H7" s="21"/>
      <c r="I7" s="21"/>
      <c r="J7" s="40"/>
      <c r="K7" s="40"/>
      <c r="L7" s="41" t="s">
        <v>34</v>
      </c>
      <c r="M7" s="43">
        <f t="shared" si="2"/>
        <v>0.90181343078613296</v>
      </c>
      <c r="N7" s="43">
        <f t="shared" si="3"/>
        <v>0.92530632021043002</v>
      </c>
      <c r="O7" s="43">
        <f t="shared" si="3"/>
        <v>0.90401504516601605</v>
      </c>
      <c r="P7" s="43">
        <f t="shared" si="3"/>
        <v>0.83849784851074205</v>
      </c>
      <c r="Q7" s="43">
        <f t="shared" si="3"/>
        <v>0.80228202819824201</v>
      </c>
      <c r="R7" s="46">
        <f t="shared" si="4"/>
        <v>0.8743829345743126</v>
      </c>
    </row>
    <row r="9" spans="2:65">
      <c r="B9" s="25" t="s">
        <v>124</v>
      </c>
      <c r="C9" s="23">
        <v>2021</v>
      </c>
      <c r="D9" s="23">
        <v>2020</v>
      </c>
      <c r="E9" s="23">
        <v>2019</v>
      </c>
      <c r="F9" s="23">
        <v>2018</v>
      </c>
      <c r="G9" s="23">
        <v>2017</v>
      </c>
      <c r="H9" s="23"/>
      <c r="I9" s="2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2:65">
      <c r="B10" t="s">
        <v>0</v>
      </c>
      <c r="C10" s="20">
        <f>VLOOKUP($B10,$B$23:$G$79,2,FALSE)</f>
        <v>0.90181343078613296</v>
      </c>
      <c r="D10" s="20">
        <f>VLOOKUP($B10,$B$23:$G$79,3,FALSE)</f>
        <v>0.92530632021043002</v>
      </c>
      <c r="E10" s="20">
        <f>VLOOKUP($B10,$B$23:$G$79,4,FALSE)</f>
        <v>0.90401504516601605</v>
      </c>
      <c r="F10" s="20">
        <f>VLOOKUP($B10,$B$23:$G$79,5,FALSE)</f>
        <v>0.83849784851074205</v>
      </c>
      <c r="G10" s="20">
        <f>VLOOKUP($B10,$B$23:$G$79,6,FALSE)</f>
        <v>0.80228202819824201</v>
      </c>
      <c r="H10" s="20">
        <f>AVERAGE($C$5:$G$5)</f>
        <v>0.83314987315673839</v>
      </c>
      <c r="I10" s="20">
        <f>AVERAGE($C$6:$G$6)</f>
        <v>0.85517363044846495</v>
      </c>
    </row>
    <row r="12" spans="2:65">
      <c r="B12" s="25" t="s">
        <v>125</v>
      </c>
      <c r="C12" s="23">
        <v>2021</v>
      </c>
      <c r="D12" s="23">
        <v>2020</v>
      </c>
      <c r="E12" s="23">
        <v>2019</v>
      </c>
      <c r="F12" s="23">
        <v>2018</v>
      </c>
      <c r="G12" s="23">
        <v>2017</v>
      </c>
      <c r="H12" s="23"/>
      <c r="I12" s="23"/>
    </row>
    <row r="13" spans="2:65">
      <c r="B13" t="s">
        <v>1</v>
      </c>
      <c r="C13" s="20">
        <f t="shared" ref="C13:C19" si="6">VLOOKUP($B13,$B$23:$G$79,2,FALSE)</f>
        <v>0.86257965087890598</v>
      </c>
      <c r="D13" s="20">
        <f>VLOOKUP($B13,$B$23:$G$79,3,FALSE)</f>
        <v>0.82669204711914102</v>
      </c>
      <c r="E13" s="20">
        <f>VLOOKUP($B13,$B$23:$G$79,4,FALSE)</f>
        <v>0.87402992248535194</v>
      </c>
      <c r="F13" s="20">
        <f>VLOOKUP($B13,$B$23:$G$79,5,FALSE)</f>
        <v>0.82312751770019499</v>
      </c>
      <c r="G13" s="20">
        <f>VLOOKUP($B13,$B$23:$G$79,6,FALSE)</f>
        <v>0.78007591247558594</v>
      </c>
      <c r="H13" s="20">
        <f t="shared" ref="H13:H19" si="7">AVERAGE($C$5:$G$5)</f>
        <v>0.83314987315673839</v>
      </c>
      <c r="I13" s="20">
        <f t="shared" ref="I13:I19" si="8">AVERAGE($C$6:$G$6)</f>
        <v>0.85517363044846495</v>
      </c>
    </row>
    <row r="14" spans="2:65">
      <c r="B14" t="s">
        <v>6</v>
      </c>
      <c r="C14" s="20">
        <f t="shared" si="6"/>
        <v>0.71125015258789104</v>
      </c>
      <c r="D14" s="20">
        <f t="shared" ref="D14:D19" si="9">VLOOKUP($B14,$B$23:$G$79,3,FALSE)</f>
        <v>0.68879150390624999</v>
      </c>
      <c r="E14" s="20">
        <f t="shared" ref="E14:E19" si="10">VLOOKUP($B14,$B$23:$G$79,4,FALSE)</f>
        <v>0.72425498962402302</v>
      </c>
      <c r="F14" s="20">
        <f t="shared" ref="F14:F19" si="11">VLOOKUP($B14,$B$23:$G$79,5,FALSE)</f>
        <v>0.77695907592773394</v>
      </c>
      <c r="G14" s="20">
        <f t="shared" ref="G14:G19" si="12">VLOOKUP($B14,$B$23:$G$79,6,FALSE)</f>
        <v>0.79876968383789104</v>
      </c>
      <c r="H14" s="20">
        <f t="shared" si="7"/>
        <v>0.83314987315673839</v>
      </c>
      <c r="I14" s="20">
        <f t="shared" si="8"/>
        <v>0.85517363044846495</v>
      </c>
      <c r="J14" s="36"/>
      <c r="K14" s="36"/>
      <c r="L14" s="36"/>
      <c r="M14" s="42"/>
      <c r="N14" s="42"/>
      <c r="O14" s="42"/>
      <c r="P14" s="42"/>
      <c r="Q14" s="42"/>
      <c r="R14" s="4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>
      <c r="B15" t="s">
        <v>8</v>
      </c>
      <c r="C15" s="20">
        <f t="shared" si="6"/>
        <v>0.81513877868652296</v>
      </c>
      <c r="D15" s="20">
        <f t="shared" si="9"/>
        <v>0.82233787536621095</v>
      </c>
      <c r="E15" s="20">
        <f t="shared" si="10"/>
        <v>0.95645866394043</v>
      </c>
      <c r="F15" s="20">
        <f t="shared" si="11"/>
        <v>0.91125457763671902</v>
      </c>
      <c r="G15" s="20">
        <f t="shared" si="12"/>
        <v>0.86558616638183594</v>
      </c>
      <c r="H15" s="20">
        <f t="shared" si="7"/>
        <v>0.83314987315673839</v>
      </c>
      <c r="I15" s="20">
        <f t="shared" si="8"/>
        <v>0.85517363044846495</v>
      </c>
      <c r="J15" s="36"/>
      <c r="K15" s="36"/>
      <c r="L15" s="36"/>
      <c r="M15" s="42"/>
      <c r="N15" s="42"/>
      <c r="O15" s="42"/>
      <c r="P15" s="42"/>
      <c r="Q15" s="42"/>
      <c r="R15" s="4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</row>
    <row r="16" spans="2:65">
      <c r="B16" t="s">
        <v>4</v>
      </c>
      <c r="C16" s="20">
        <f t="shared" si="6"/>
        <v>0.84928436279296904</v>
      </c>
      <c r="D16" s="20">
        <f t="shared" si="9"/>
        <v>0.81103942871093804</v>
      </c>
      <c r="E16" s="20">
        <f t="shared" si="10"/>
        <v>0.71542289733886699</v>
      </c>
      <c r="F16" s="20">
        <f t="shared" si="11"/>
        <v>0.8524493408203131</v>
      </c>
      <c r="G16" s="20">
        <f t="shared" si="12"/>
        <v>0.73180145263671903</v>
      </c>
      <c r="H16" s="20">
        <f t="shared" si="7"/>
        <v>0.83314987315673839</v>
      </c>
      <c r="I16" s="20">
        <f t="shared" si="8"/>
        <v>0.85517363044846495</v>
      </c>
      <c r="J16" s="36"/>
      <c r="K16" s="36"/>
      <c r="L16" s="36"/>
      <c r="M16" s="42"/>
      <c r="N16" s="42"/>
      <c r="O16" s="42"/>
      <c r="P16" s="42"/>
      <c r="Q16" s="42"/>
      <c r="R16" s="4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0">
      <c r="B17" t="s">
        <v>11</v>
      </c>
      <c r="C17" s="20">
        <f t="shared" si="6"/>
        <v>0.77429237365722703</v>
      </c>
      <c r="D17" s="20">
        <f t="shared" si="9"/>
        <v>0.64649444580078097</v>
      </c>
      <c r="E17" s="20">
        <f t="shared" si="10"/>
        <v>0.64625122070312502</v>
      </c>
      <c r="F17" s="20">
        <f t="shared" si="11"/>
        <v>0.60776008605956999</v>
      </c>
      <c r="G17" s="20">
        <f t="shared" si="12"/>
        <v>0.687597961425781</v>
      </c>
      <c r="H17" s="20">
        <f t="shared" si="7"/>
        <v>0.83314987315673839</v>
      </c>
      <c r="I17" s="20">
        <f t="shared" si="8"/>
        <v>0.85517363044846495</v>
      </c>
    </row>
    <row r="18" spans="2:60">
      <c r="B18" t="s">
        <v>13</v>
      </c>
      <c r="C18" s="20">
        <f t="shared" si="6"/>
        <v>0.95020214923095703</v>
      </c>
      <c r="D18" s="20">
        <f t="shared" si="9"/>
        <v>0.95921569824218811</v>
      </c>
      <c r="E18" s="20">
        <f t="shared" si="10"/>
        <v>0.96515441894531306</v>
      </c>
      <c r="F18" s="20">
        <f t="shared" si="11"/>
        <v>0.94557540893554703</v>
      </c>
      <c r="G18" s="20">
        <f t="shared" si="12"/>
        <v>0.96486251831054703</v>
      </c>
      <c r="H18" s="20">
        <f t="shared" si="7"/>
        <v>0.83314987315673839</v>
      </c>
      <c r="I18" s="20">
        <f t="shared" si="8"/>
        <v>0.85517363044846495</v>
      </c>
    </row>
    <row r="19" spans="2:60">
      <c r="B19" t="s">
        <v>14</v>
      </c>
      <c r="C19" s="20">
        <f t="shared" si="6"/>
        <v>0.96731140136718807</v>
      </c>
      <c r="D19" s="20">
        <f t="shared" si="9"/>
        <v>0.95907341003418001</v>
      </c>
      <c r="E19" s="20">
        <f t="shared" si="10"/>
        <v>0.964334564208984</v>
      </c>
      <c r="F19" s="20">
        <f t="shared" si="11"/>
        <v>0.96628013610839802</v>
      </c>
      <c r="G19" s="20">
        <f t="shared" si="12"/>
        <v>0.95853576660156303</v>
      </c>
      <c r="H19" s="20">
        <f t="shared" si="7"/>
        <v>0.83314987315673839</v>
      </c>
      <c r="I19" s="20">
        <f t="shared" si="8"/>
        <v>0.85517363044846495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2:60" ht="15" thickBot="1">
      <c r="C20" s="24">
        <f>AVERAGE(C13:C19)</f>
        <v>0.84715126702880883</v>
      </c>
      <c r="D20" s="24">
        <f t="shared" ref="D20:G20" si="13">AVERAGE(D13:D19)</f>
        <v>0.81623491559709838</v>
      </c>
      <c r="E20" s="24">
        <f t="shared" si="13"/>
        <v>0.83512952532087048</v>
      </c>
      <c r="F20" s="24">
        <f t="shared" si="13"/>
        <v>0.84048659188406805</v>
      </c>
      <c r="G20" s="24">
        <f t="shared" si="13"/>
        <v>0.82674706595284608</v>
      </c>
      <c r="H20" s="24">
        <f>AVERAGE(C5:G5)</f>
        <v>0.83314987315673839</v>
      </c>
      <c r="I20" s="24">
        <f>AVERAGE(C6:G6)</f>
        <v>0.85517363044846495</v>
      </c>
    </row>
    <row r="21" spans="2:60" ht="15" thickTop="1"/>
    <row r="22" spans="2:60">
      <c r="B22" s="25" t="s">
        <v>126</v>
      </c>
      <c r="C22" s="23">
        <v>2021</v>
      </c>
      <c r="D22" s="23">
        <v>2020</v>
      </c>
      <c r="E22" s="23">
        <v>2019</v>
      </c>
      <c r="F22" s="23">
        <v>2018</v>
      </c>
      <c r="G22" s="23">
        <v>2017</v>
      </c>
      <c r="H22" s="23"/>
      <c r="I22" s="23"/>
    </row>
    <row r="23" spans="2:60">
      <c r="B23" t="s">
        <v>19</v>
      </c>
      <c r="C23" s="20">
        <v>0.70698600769042996</v>
      </c>
      <c r="D23" s="20">
        <v>0.66934814453125002</v>
      </c>
      <c r="E23" s="20">
        <v>0.75781883239746095</v>
      </c>
      <c r="F23" s="20">
        <v>0.77673698425292992</v>
      </c>
      <c r="G23" s="20">
        <v>0.79517051696777297</v>
      </c>
      <c r="H23" s="20"/>
      <c r="I23" s="20"/>
      <c r="J23" s="47"/>
    </row>
    <row r="24" spans="2:60">
      <c r="B24" t="s">
        <v>52</v>
      </c>
      <c r="C24" s="20">
        <v>0.88363945007324207</v>
      </c>
      <c r="D24" s="20">
        <v>0.84844909667968804</v>
      </c>
      <c r="E24" s="20">
        <v>0.81614349365234407</v>
      </c>
      <c r="F24" s="20">
        <v>0.86056137084960893</v>
      </c>
      <c r="G24" s="20">
        <v>0.80058074951171898</v>
      </c>
      <c r="H24" s="20"/>
      <c r="I24" s="20"/>
      <c r="J24" s="47"/>
    </row>
    <row r="25" spans="2:60">
      <c r="B25" t="s">
        <v>46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/>
      <c r="I25" s="20"/>
      <c r="J25" s="47"/>
    </row>
    <row r="26" spans="2:60">
      <c r="B26" t="s">
        <v>1</v>
      </c>
      <c r="C26" s="20">
        <v>0.86257965087890598</v>
      </c>
      <c r="D26" s="20">
        <v>0.82669204711914102</v>
      </c>
      <c r="E26" s="20">
        <v>0.87402992248535194</v>
      </c>
      <c r="F26" s="20">
        <v>0.82312751770019499</v>
      </c>
      <c r="G26" s="20">
        <v>0.78007591247558594</v>
      </c>
      <c r="H26" s="20"/>
      <c r="I26" s="20"/>
      <c r="J26" s="47"/>
    </row>
    <row r="27" spans="2:60">
      <c r="B27" t="s">
        <v>4</v>
      </c>
      <c r="C27" s="20">
        <v>0.84928436279296904</v>
      </c>
      <c r="D27" s="20">
        <v>0.81103942871093804</v>
      </c>
      <c r="E27" s="20">
        <v>0.71542289733886699</v>
      </c>
      <c r="F27" s="20">
        <v>0.8524493408203131</v>
      </c>
      <c r="G27" s="20">
        <v>0.73180145263671903</v>
      </c>
      <c r="H27" s="20"/>
      <c r="I27" s="20"/>
      <c r="J27" s="47"/>
    </row>
    <row r="28" spans="2:60">
      <c r="B28" t="s">
        <v>28</v>
      </c>
      <c r="C28" s="20">
        <v>0.488795585632324</v>
      </c>
      <c r="D28" s="20">
        <v>0.62151702880859405</v>
      </c>
      <c r="E28" s="20">
        <v>0.81430618286132794</v>
      </c>
      <c r="F28" s="20">
        <v>0.83283569335937502</v>
      </c>
      <c r="G28" s="20">
        <v>0.80126091003417999</v>
      </c>
      <c r="H28" s="20"/>
      <c r="I28" s="20" t="s">
        <v>128</v>
      </c>
      <c r="J28" s="47"/>
    </row>
    <row r="29" spans="2:60">
      <c r="B29" t="s">
        <v>17</v>
      </c>
      <c r="C29" s="20">
        <v>0.81112716674804697</v>
      </c>
      <c r="D29" s="20">
        <v>0.79791824340820294</v>
      </c>
      <c r="E29" s="20">
        <v>0.79729766845703098</v>
      </c>
      <c r="F29" s="20">
        <v>0.80977760314941405</v>
      </c>
      <c r="G29" s="20">
        <v>0.77328849792480492</v>
      </c>
      <c r="H29" s="20"/>
      <c r="I29" s="20"/>
      <c r="J29" s="47"/>
    </row>
    <row r="30" spans="2:60">
      <c r="B30" t="s">
        <v>63</v>
      </c>
      <c r="C30" s="20">
        <v>0.9092120361328131</v>
      </c>
      <c r="D30" s="20">
        <v>0.698968200683594</v>
      </c>
      <c r="E30" s="20">
        <v>0.9816323089599609</v>
      </c>
      <c r="F30" s="20">
        <v>0.97883316040039103</v>
      </c>
      <c r="G30" s="20">
        <v>0.98808021545410196</v>
      </c>
      <c r="H30" s="20"/>
      <c r="I30" s="20"/>
      <c r="J30" s="47"/>
    </row>
    <row r="31" spans="2:60">
      <c r="B31" t="s">
        <v>65</v>
      </c>
      <c r="C31" s="20">
        <v>0.99162021019287105</v>
      </c>
      <c r="D31" s="20">
        <v>0.97570846557617197</v>
      </c>
      <c r="E31" s="20">
        <v>0.978978958129883</v>
      </c>
      <c r="F31" s="20">
        <v>0.96521736145019499</v>
      </c>
      <c r="G31" s="20">
        <v>0.99678459167480493</v>
      </c>
      <c r="H31" s="20"/>
      <c r="I31" s="20"/>
      <c r="J31" s="47"/>
    </row>
    <row r="32" spans="2:60">
      <c r="B32" t="s">
        <v>60</v>
      </c>
      <c r="C32" s="20">
        <v>0.94223365783691404</v>
      </c>
      <c r="D32" s="20">
        <v>0.954609909057617</v>
      </c>
      <c r="E32" s="20">
        <v>0.96380088806152298</v>
      </c>
      <c r="F32" s="20">
        <v>0.94263862609863291</v>
      </c>
      <c r="G32" s="20">
        <v>0.93419357299804706</v>
      </c>
      <c r="H32" s="20"/>
      <c r="I32" s="20"/>
      <c r="J32" s="47"/>
    </row>
    <row r="33" spans="2:10">
      <c r="B33" t="s">
        <v>69</v>
      </c>
      <c r="C33" s="20">
        <v>0.91195266723632795</v>
      </c>
      <c r="D33" s="20">
        <v>0.95077202143261696</v>
      </c>
      <c r="E33" s="20">
        <v>0.97692726135253904</v>
      </c>
      <c r="F33" s="20">
        <v>0.962525253295898</v>
      </c>
      <c r="G33" s="20">
        <v>0.96596069335937496</v>
      </c>
      <c r="H33" s="20"/>
      <c r="I33" s="20"/>
      <c r="J33" s="47"/>
    </row>
    <row r="34" spans="2:10">
      <c r="B34" t="s">
        <v>22</v>
      </c>
      <c r="C34" s="20">
        <v>0.75989875793457007</v>
      </c>
      <c r="D34" s="20">
        <v>0.61890571594238297</v>
      </c>
      <c r="E34" s="20">
        <v>0.76013175964355495</v>
      </c>
      <c r="F34" s="20">
        <v>0.82498435974121098</v>
      </c>
      <c r="G34" s="20">
        <v>0.82477058410644499</v>
      </c>
      <c r="H34" s="20"/>
      <c r="I34" s="20"/>
      <c r="J34" s="47"/>
    </row>
    <row r="35" spans="2:10">
      <c r="B35" t="s">
        <v>49</v>
      </c>
      <c r="C35" s="20">
        <v>0.84444297790527301</v>
      </c>
      <c r="D35" s="20">
        <v>0.87112236022949208</v>
      </c>
      <c r="E35" s="20">
        <v>0.84894195556640595</v>
      </c>
      <c r="F35" s="20">
        <v>0.88885131835937503</v>
      </c>
      <c r="G35" s="20">
        <v>0.80124015808105498</v>
      </c>
      <c r="H35" s="20"/>
      <c r="I35" s="20"/>
      <c r="J35" s="47"/>
    </row>
    <row r="36" spans="2:10">
      <c r="B36" t="s">
        <v>24</v>
      </c>
      <c r="C36" s="20">
        <v>0.81259849548339802</v>
      </c>
      <c r="D36" s="20">
        <v>0.79106414794921909</v>
      </c>
      <c r="E36" s="20">
        <v>0.65612831115722703</v>
      </c>
      <c r="F36" s="20">
        <v>0.71013580322265601</v>
      </c>
      <c r="G36" s="20">
        <v>0.76108978271484407</v>
      </c>
      <c r="H36" s="20"/>
      <c r="I36" s="20"/>
      <c r="J36" s="47"/>
    </row>
    <row r="37" spans="2:10">
      <c r="B37" t="s">
        <v>23</v>
      </c>
      <c r="C37" s="20">
        <v>0.58899394989013698</v>
      </c>
      <c r="D37" s="20">
        <v>0.64740303039550795</v>
      </c>
      <c r="E37" s="20">
        <v>0.77190536499023399</v>
      </c>
      <c r="F37" s="20">
        <v>0.76931999206543</v>
      </c>
      <c r="G37" s="20">
        <v>0.78208946228027298</v>
      </c>
      <c r="H37" s="20"/>
      <c r="I37" s="20"/>
      <c r="J37" s="47"/>
    </row>
    <row r="38" spans="2:10">
      <c r="B38" t="s">
        <v>48</v>
      </c>
      <c r="C38" s="20">
        <v>0.78446701049804701</v>
      </c>
      <c r="D38" s="20">
        <v>0.75682159423828099</v>
      </c>
      <c r="E38" s="20">
        <v>0.76489944458007797</v>
      </c>
      <c r="F38" s="20">
        <v>0.80941795349121093</v>
      </c>
      <c r="G38" s="20">
        <v>0.81917839050292995</v>
      </c>
      <c r="H38" s="20"/>
      <c r="I38" s="20"/>
      <c r="J38" s="47"/>
    </row>
    <row r="39" spans="2:10">
      <c r="B39" t="s">
        <v>13</v>
      </c>
      <c r="C39" s="20">
        <v>0.95020214923095703</v>
      </c>
      <c r="D39" s="20">
        <v>0.95921569824218811</v>
      </c>
      <c r="E39" s="20">
        <v>0.96515441894531306</v>
      </c>
      <c r="F39" s="20">
        <v>0.94557540893554703</v>
      </c>
      <c r="G39" s="20">
        <v>0.96486251831054703</v>
      </c>
      <c r="H39" s="20"/>
      <c r="I39" s="20"/>
      <c r="J39" s="47"/>
    </row>
    <row r="40" spans="2:10">
      <c r="B40" t="s">
        <v>45</v>
      </c>
      <c r="C40" s="20">
        <v>0.69653770446777297</v>
      </c>
      <c r="D40" s="20">
        <v>0.68038406372070304</v>
      </c>
      <c r="E40" s="20">
        <v>0.63035663604736303</v>
      </c>
      <c r="F40" s="20">
        <v>0.70665084838867198</v>
      </c>
      <c r="G40" s="20">
        <v>0.72616943359374997</v>
      </c>
      <c r="H40" s="20"/>
      <c r="I40" s="20"/>
      <c r="J40" s="47"/>
    </row>
    <row r="41" spans="2:10">
      <c r="B41" t="s">
        <v>15</v>
      </c>
      <c r="C41" s="20">
        <v>0.76621833801269501</v>
      </c>
      <c r="D41" s="20">
        <v>0.65172096252441403</v>
      </c>
      <c r="E41" s="20">
        <v>0.82615707397460891</v>
      </c>
      <c r="F41" s="20">
        <v>0.87669136047363294</v>
      </c>
      <c r="G41" s="20">
        <v>0.79465606689453094</v>
      </c>
      <c r="H41" s="20"/>
      <c r="I41" s="20"/>
      <c r="J41" s="47"/>
    </row>
    <row r="42" spans="2:10">
      <c r="B42" t="s">
        <v>9</v>
      </c>
      <c r="C42" s="20">
        <v>0.91707061767578102</v>
      </c>
      <c r="D42" s="20">
        <v>0.98859039306640595</v>
      </c>
      <c r="E42" s="20">
        <v>0.88450004577636709</v>
      </c>
      <c r="F42" s="20">
        <v>0.87589721679687504</v>
      </c>
      <c r="G42" s="20">
        <v>0.84705772399902302</v>
      </c>
      <c r="H42" s="20"/>
      <c r="I42" s="20"/>
      <c r="J42" s="47"/>
    </row>
    <row r="43" spans="2:10">
      <c r="B43" t="s">
        <v>31</v>
      </c>
      <c r="C43" s="20">
        <v>0.90877464294433596</v>
      </c>
      <c r="D43" s="20">
        <v>0.9666766357421881</v>
      </c>
      <c r="E43" s="20">
        <v>0.97617156982421904</v>
      </c>
      <c r="F43" s="20">
        <v>0.96325759887695295</v>
      </c>
      <c r="G43" s="20">
        <v>0.96899841308593804</v>
      </c>
      <c r="H43" s="20"/>
      <c r="I43" s="20"/>
      <c r="J43" s="47"/>
    </row>
    <row r="44" spans="2:10">
      <c r="B44" t="s">
        <v>10</v>
      </c>
      <c r="C44" s="20">
        <v>0.64215156555175801</v>
      </c>
      <c r="D44" s="20">
        <v>0.67377944946289103</v>
      </c>
      <c r="E44" s="20">
        <v>0.71256111145019507</v>
      </c>
      <c r="F44" s="20">
        <v>0.71248870849609403</v>
      </c>
      <c r="G44" s="20">
        <v>0.67157516479492196</v>
      </c>
      <c r="H44" s="20"/>
      <c r="I44" s="20"/>
      <c r="J44" s="47"/>
    </row>
    <row r="45" spans="2:10">
      <c r="B45" t="s">
        <v>74</v>
      </c>
      <c r="C45" s="20">
        <v>0.86805671691894504</v>
      </c>
      <c r="D45" s="20">
        <v>0.89381034851074204</v>
      </c>
      <c r="E45" s="20">
        <v>0.90237731933593812</v>
      </c>
      <c r="F45" s="20">
        <v>0.885420989990234</v>
      </c>
      <c r="G45" s="20">
        <v>0.75366813659667997</v>
      </c>
      <c r="H45" s="20"/>
      <c r="I45" s="20"/>
      <c r="J45" s="47"/>
    </row>
    <row r="46" spans="2:10">
      <c r="B46" t="s">
        <v>14</v>
      </c>
      <c r="C46" s="20">
        <v>0.96731140136718807</v>
      </c>
      <c r="D46" s="20">
        <v>0.95907341003418001</v>
      </c>
      <c r="E46" s="20">
        <v>0.964334564208984</v>
      </c>
      <c r="F46" s="20">
        <v>0.96628013610839802</v>
      </c>
      <c r="G46" s="20">
        <v>0.95853576660156303</v>
      </c>
      <c r="H46" s="20"/>
      <c r="I46" s="20"/>
      <c r="J46" s="47"/>
    </row>
    <row r="47" spans="2:10">
      <c r="B47" t="s">
        <v>75</v>
      </c>
      <c r="C47" s="20">
        <v>0.95017379760742204</v>
      </c>
      <c r="D47" s="20">
        <v>0.948066329956055</v>
      </c>
      <c r="E47" s="20">
        <v>0.92139739990234404</v>
      </c>
      <c r="F47" s="20">
        <v>0.880773391723633</v>
      </c>
      <c r="G47" s="20">
        <v>0.87299896240234398</v>
      </c>
      <c r="H47" s="20"/>
      <c r="I47" s="20"/>
      <c r="J47" s="47"/>
    </row>
    <row r="48" spans="2:10">
      <c r="B48" t="s">
        <v>62</v>
      </c>
      <c r="C48" s="20">
        <v>0.99881660461425792</v>
      </c>
      <c r="D48" s="20">
        <v>1</v>
      </c>
      <c r="E48" s="20">
        <v>0.99740486145019502</v>
      </c>
      <c r="F48" s="20">
        <v>0.9995472717285161</v>
      </c>
      <c r="G48" s="20">
        <v>1</v>
      </c>
      <c r="H48" s="20"/>
      <c r="I48" s="20"/>
      <c r="J48" s="47"/>
    </row>
    <row r="49" spans="2:10">
      <c r="B49" t="s">
        <v>61</v>
      </c>
      <c r="C49" s="20">
        <v>0.99915611267089799</v>
      </c>
      <c r="D49" s="20">
        <v>0.99959129333496088</v>
      </c>
      <c r="E49" s="20">
        <v>0.99968452453613299</v>
      </c>
      <c r="F49" s="20">
        <v>0.99986175537109401</v>
      </c>
      <c r="G49" s="20">
        <v>0.99985176086425798</v>
      </c>
      <c r="H49" s="20"/>
      <c r="I49" s="20"/>
      <c r="J49" s="47"/>
    </row>
    <row r="50" spans="2:10">
      <c r="B50" t="s">
        <v>79</v>
      </c>
      <c r="C50" s="20">
        <v>0.70412384033203101</v>
      </c>
      <c r="D50" s="20">
        <v>0.71266090393066406</v>
      </c>
      <c r="E50" s="20">
        <v>0.77046836853027301</v>
      </c>
      <c r="F50" s="20">
        <v>0.78623840332031303</v>
      </c>
      <c r="G50" s="20">
        <v>0.82301353454589798</v>
      </c>
      <c r="H50" s="20"/>
      <c r="I50" s="20"/>
      <c r="J50" s="47"/>
    </row>
    <row r="51" spans="2:10">
      <c r="B51" t="s">
        <v>78</v>
      </c>
      <c r="C51" s="20">
        <v>0.83144371032714803</v>
      </c>
      <c r="D51" s="20">
        <v>0.74597320556640601</v>
      </c>
      <c r="E51" s="20">
        <v>0.86149559020996092</v>
      </c>
      <c r="F51" s="20">
        <v>0.88737220764160196</v>
      </c>
      <c r="G51" s="20">
        <v>0.85066856384277301</v>
      </c>
      <c r="H51" s="20"/>
      <c r="I51" s="20"/>
      <c r="J51" s="47"/>
    </row>
    <row r="52" spans="2:10">
      <c r="B52" t="s">
        <v>0</v>
      </c>
      <c r="C52" s="20">
        <v>0.90181343078613296</v>
      </c>
      <c r="D52" s="20">
        <v>0.92530632021043002</v>
      </c>
      <c r="E52" s="20">
        <v>0.90401504516601605</v>
      </c>
      <c r="F52" s="20">
        <v>0.83849784851074205</v>
      </c>
      <c r="G52" s="20">
        <v>0.80228202819824201</v>
      </c>
      <c r="H52" s="20"/>
      <c r="I52" s="20"/>
      <c r="J52" s="47"/>
    </row>
    <row r="53" spans="2:10">
      <c r="B53" t="s">
        <v>11</v>
      </c>
      <c r="C53" s="20">
        <v>0.77429237365722703</v>
      </c>
      <c r="D53" s="20">
        <v>0.64649444580078097</v>
      </c>
      <c r="E53" s="20">
        <v>0.64625122070312502</v>
      </c>
      <c r="F53" s="20">
        <v>0.60776008605956999</v>
      </c>
      <c r="G53" s="20">
        <v>0.687597961425781</v>
      </c>
      <c r="H53" s="20"/>
      <c r="I53" s="20"/>
      <c r="J53" s="47"/>
    </row>
    <row r="54" spans="2:10">
      <c r="B54" t="s">
        <v>32</v>
      </c>
      <c r="C54" s="20">
        <v>0.743920593261719</v>
      </c>
      <c r="D54" s="20">
        <v>0.87966239929199208</v>
      </c>
      <c r="E54" s="20">
        <v>0.90140304565429696</v>
      </c>
      <c r="F54" s="20">
        <v>0.91896163940429698</v>
      </c>
      <c r="G54" s="20">
        <v>0.92804229736328092</v>
      </c>
      <c r="H54" s="20"/>
      <c r="I54" s="20"/>
      <c r="J54" s="47"/>
    </row>
    <row r="55" spans="2:10">
      <c r="B55" t="s">
        <v>71</v>
      </c>
      <c r="C55" s="20">
        <v>0.95622360229492198</v>
      </c>
      <c r="D55" s="20">
        <v>0.82267753601074201</v>
      </c>
      <c r="E55" s="20">
        <v>0.940986251831055</v>
      </c>
      <c r="F55" s="20">
        <v>0.95467292785644497</v>
      </c>
      <c r="G55" s="20">
        <v>0.91952339172363295</v>
      </c>
      <c r="H55" s="20"/>
      <c r="I55" s="20"/>
      <c r="J55" s="47"/>
    </row>
    <row r="56" spans="2:10">
      <c r="B56" t="s">
        <v>5</v>
      </c>
      <c r="C56" s="20">
        <v>0.908101959228516</v>
      </c>
      <c r="D56" s="20">
        <v>0.89900947570800793</v>
      </c>
      <c r="E56" s="20">
        <v>0.896077194213867</v>
      </c>
      <c r="F56" s="20">
        <v>0.93003746032714796</v>
      </c>
      <c r="G56" s="20">
        <v>0.88200851440429706</v>
      </c>
      <c r="H56" s="20"/>
      <c r="I56" s="20"/>
      <c r="J56" s="47"/>
    </row>
    <row r="57" spans="2:10">
      <c r="B57" t="s">
        <v>16</v>
      </c>
      <c r="C57" s="20">
        <v>0.68272933959960891</v>
      </c>
      <c r="D57" s="20">
        <v>0.73407440185546902</v>
      </c>
      <c r="E57" s="20">
        <v>0.76793319702148399</v>
      </c>
      <c r="F57" s="20">
        <v>0.70327461242675793</v>
      </c>
      <c r="G57" s="20">
        <v>0.68570075988769508</v>
      </c>
      <c r="H57" s="20"/>
      <c r="I57" s="20"/>
      <c r="J57" s="47"/>
    </row>
    <row r="58" spans="2:10">
      <c r="B58" t="s">
        <v>30</v>
      </c>
      <c r="C58" s="20">
        <v>0.7624461364746089</v>
      </c>
      <c r="D58" s="20">
        <v>0.73171867370605492</v>
      </c>
      <c r="E58" s="20">
        <v>0.84435333251953093</v>
      </c>
      <c r="F58" s="20">
        <v>0.93871673583984405</v>
      </c>
      <c r="G58" s="20">
        <v>0.96524269104003901</v>
      </c>
      <c r="H58" s="20"/>
      <c r="I58" s="20"/>
      <c r="J58" s="47"/>
    </row>
    <row r="59" spans="2:10">
      <c r="B59" t="s">
        <v>35</v>
      </c>
      <c r="C59" s="20">
        <v>0.54761428833007797</v>
      </c>
      <c r="D59" s="20">
        <v>0.73643440246582004</v>
      </c>
      <c r="E59" s="20">
        <v>0.68580848693847696</v>
      </c>
      <c r="F59" s="20">
        <v>0.70861648559570301</v>
      </c>
      <c r="G59" s="20">
        <v>0.81178894042968808</v>
      </c>
      <c r="H59" s="20"/>
      <c r="I59" s="20"/>
      <c r="J59" s="47"/>
    </row>
    <row r="60" spans="2:10">
      <c r="B60" t="s">
        <v>50</v>
      </c>
      <c r="C60" s="20">
        <v>0.86644554138183594</v>
      </c>
      <c r="D60" s="20">
        <v>0.82837432861328097</v>
      </c>
      <c r="E60" s="20">
        <v>0.84672843933105502</v>
      </c>
      <c r="F60" s="20">
        <v>0.85874473571777299</v>
      </c>
      <c r="G60" s="20">
        <v>0.87992645263671898</v>
      </c>
      <c r="H60" s="20"/>
      <c r="I60" s="20"/>
      <c r="J60" s="47"/>
    </row>
    <row r="61" spans="2:10">
      <c r="B61" t="s">
        <v>3</v>
      </c>
      <c r="C61" s="20">
        <v>0.98343780517578094</v>
      </c>
      <c r="D61" s="20">
        <v>0.95614868164062505</v>
      </c>
      <c r="E61" s="20">
        <v>0.86804977416992202</v>
      </c>
      <c r="F61" s="20">
        <v>0.89977012634277298</v>
      </c>
      <c r="G61" s="20">
        <v>0.87260055541992199</v>
      </c>
      <c r="H61" s="20"/>
      <c r="I61" s="20"/>
      <c r="J61" s="47"/>
    </row>
    <row r="62" spans="2:10">
      <c r="B62" t="s">
        <v>8</v>
      </c>
      <c r="C62" s="20">
        <v>0.81513877868652296</v>
      </c>
      <c r="D62" s="20">
        <v>0.82233787536621095</v>
      </c>
      <c r="E62" s="20">
        <v>0.95645866394043</v>
      </c>
      <c r="F62" s="20">
        <v>0.91125457763671902</v>
      </c>
      <c r="G62" s="20">
        <v>0.86558616638183594</v>
      </c>
      <c r="H62" s="20"/>
      <c r="I62" s="20"/>
      <c r="J62" s="47"/>
    </row>
    <row r="63" spans="2:10">
      <c r="B63" t="s">
        <v>72</v>
      </c>
      <c r="C63" s="20">
        <v>1</v>
      </c>
      <c r="D63" s="20">
        <v>1</v>
      </c>
      <c r="E63" s="20">
        <v>1</v>
      </c>
      <c r="F63" s="20">
        <v>1</v>
      </c>
      <c r="G63" s="20">
        <v>1</v>
      </c>
      <c r="H63" s="20"/>
      <c r="I63" s="20"/>
      <c r="J63" s="47"/>
    </row>
    <row r="64" spans="2:10">
      <c r="B64" t="s">
        <v>26</v>
      </c>
      <c r="C64" s="20">
        <v>0.79154411315917994</v>
      </c>
      <c r="D64" s="20">
        <v>0.79344795227050791</v>
      </c>
      <c r="E64" s="20">
        <v>0.85900543212890601</v>
      </c>
      <c r="F64" s="20">
        <v>0.85197891235351608</v>
      </c>
      <c r="G64" s="20">
        <v>0.80622840881347702</v>
      </c>
      <c r="H64" s="20"/>
      <c r="I64" s="20"/>
      <c r="J64" s="47"/>
    </row>
    <row r="65" spans="2:23">
      <c r="B65" t="s">
        <v>67</v>
      </c>
      <c r="C65" s="20">
        <v>0.99210678100585892</v>
      </c>
      <c r="D65" s="20">
        <v>0.99106597900390592</v>
      </c>
      <c r="E65" s="20">
        <v>0.99903373718261701</v>
      </c>
      <c r="F65" s="20">
        <v>0.99944068908691408</v>
      </c>
      <c r="G65" s="20">
        <v>0.99986656188964806</v>
      </c>
      <c r="H65" s="20"/>
      <c r="I65" s="20"/>
      <c r="J65" s="47"/>
    </row>
    <row r="66" spans="2:23">
      <c r="B66" t="s">
        <v>27</v>
      </c>
      <c r="C66" s="20">
        <v>0.96701881408691404</v>
      </c>
      <c r="D66" s="20">
        <v>0.92029708862304704</v>
      </c>
      <c r="E66" s="20">
        <v>0.94133949279785201</v>
      </c>
      <c r="F66" s="20">
        <v>0.90097381591796899</v>
      </c>
      <c r="G66" s="20">
        <v>0.9052471160888671</v>
      </c>
      <c r="H66" s="20"/>
      <c r="I66" s="20"/>
      <c r="J66" s="47"/>
    </row>
    <row r="67" spans="2:23">
      <c r="B67" t="s">
        <v>73</v>
      </c>
      <c r="C67" s="20">
        <v>0.94331092834472696</v>
      </c>
      <c r="D67" s="20">
        <v>0.97627769470214798</v>
      </c>
      <c r="E67" s="20">
        <v>0.99947189331054698</v>
      </c>
      <c r="F67" s="20">
        <v>0.99915977478027296</v>
      </c>
      <c r="G67" s="20">
        <v>0.99869758605957004</v>
      </c>
      <c r="H67" s="20"/>
      <c r="I67" s="20"/>
      <c r="J67" s="47"/>
    </row>
    <row r="68" spans="2:23">
      <c r="B68" t="s">
        <v>6</v>
      </c>
      <c r="C68" s="20">
        <v>0.71125015258789104</v>
      </c>
      <c r="D68" s="20">
        <v>0.68879150390624999</v>
      </c>
      <c r="E68" s="20">
        <v>0.72425498962402302</v>
      </c>
      <c r="F68" s="20">
        <v>0.77695907592773394</v>
      </c>
      <c r="G68" s="20">
        <v>0.79876968383789104</v>
      </c>
      <c r="H68" s="20"/>
      <c r="I68" s="20"/>
      <c r="J68" s="47"/>
      <c r="S68" s="36"/>
      <c r="T68" s="36"/>
      <c r="U68" s="36"/>
    </row>
    <row r="69" spans="2:23">
      <c r="B69" t="s">
        <v>64</v>
      </c>
      <c r="C69" s="20">
        <v>0.97757011413574202</v>
      </c>
      <c r="D69" s="20">
        <v>0.98257896423339797</v>
      </c>
      <c r="E69" s="20">
        <v>0.98775230407714798</v>
      </c>
      <c r="F69" s="20">
        <v>0.98589630126953098</v>
      </c>
      <c r="G69" s="20">
        <v>0.98669685363769499</v>
      </c>
      <c r="H69" s="20"/>
      <c r="I69" s="20"/>
      <c r="J69" s="47"/>
    </row>
    <row r="70" spans="2:23">
      <c r="B70" t="s">
        <v>68</v>
      </c>
      <c r="C70" s="20">
        <v>0.76199752807617205</v>
      </c>
      <c r="D70" s="20">
        <v>0.77807662963867197</v>
      </c>
      <c r="E70" s="20">
        <v>0.80362365722656304</v>
      </c>
      <c r="F70" s="20">
        <v>0.76757743835449199</v>
      </c>
      <c r="G70" s="20">
        <v>0.72865295410156306</v>
      </c>
      <c r="H70" s="20"/>
      <c r="I70" s="20"/>
      <c r="J70" s="47"/>
    </row>
    <row r="71" spans="2:23">
      <c r="B71" t="s">
        <v>76</v>
      </c>
      <c r="C71" s="20">
        <v>0.91961952209472697</v>
      </c>
      <c r="D71" s="20">
        <v>0.91515350341796908</v>
      </c>
      <c r="E71" s="20">
        <v>0.94413406372070297</v>
      </c>
      <c r="F71" s="20">
        <v>0.93171928405761706</v>
      </c>
      <c r="G71" s="20">
        <v>0.93540779113769501</v>
      </c>
      <c r="H71" s="20"/>
      <c r="I71" s="20"/>
      <c r="J71" s="47"/>
    </row>
    <row r="72" spans="2:23">
      <c r="B72" t="s">
        <v>33</v>
      </c>
      <c r="C72" s="20">
        <v>0.89986145019531305</v>
      </c>
      <c r="D72" s="20">
        <v>0.87506248474121096</v>
      </c>
      <c r="E72" s="20">
        <v>0.90863288879394499</v>
      </c>
      <c r="F72" s="20">
        <v>0.94966239929199203</v>
      </c>
      <c r="G72" s="20">
        <v>0.95226203918456997</v>
      </c>
      <c r="H72" s="20"/>
      <c r="I72" s="20"/>
      <c r="J72" s="47"/>
      <c r="S72" s="36"/>
      <c r="T72" s="36"/>
      <c r="U72" s="36"/>
      <c r="V72" s="36"/>
      <c r="W72" s="36"/>
    </row>
    <row r="73" spans="2:23">
      <c r="B73" t="s">
        <v>70</v>
      </c>
      <c r="C73" s="20">
        <v>0</v>
      </c>
      <c r="D73" s="20">
        <v>0</v>
      </c>
      <c r="E73" s="20">
        <v>0.84589271545410194</v>
      </c>
      <c r="F73" s="20">
        <v>0.88181655883789101</v>
      </c>
      <c r="G73" s="20">
        <v>0.84570465087890601</v>
      </c>
      <c r="H73" s="20"/>
      <c r="I73" s="20"/>
      <c r="J73" s="47"/>
    </row>
    <row r="74" spans="2:23">
      <c r="B74" t="s">
        <v>77</v>
      </c>
      <c r="C74" s="20">
        <v>0.76873069763183599</v>
      </c>
      <c r="D74" s="20">
        <v>0.69885604858398398</v>
      </c>
      <c r="E74" s="20">
        <v>0.74765533447265597</v>
      </c>
      <c r="F74" s="20">
        <v>0.80145553588867202</v>
      </c>
      <c r="G74" s="20">
        <v>0.77920005798339798</v>
      </c>
      <c r="H74" s="20"/>
      <c r="I74" s="20"/>
      <c r="J74" s="47"/>
      <c r="S74" s="36"/>
      <c r="T74" s="36"/>
      <c r="U74" s="36"/>
      <c r="V74" s="36"/>
      <c r="W74" s="36"/>
    </row>
    <row r="75" spans="2:23">
      <c r="B75" t="s">
        <v>47</v>
      </c>
      <c r="C75" s="20">
        <v>0.99906509399414101</v>
      </c>
      <c r="D75" s="20">
        <v>0.99971336364746088</v>
      </c>
      <c r="E75" s="20">
        <v>0.99982971191406311</v>
      </c>
      <c r="F75" s="20">
        <v>0.99993568420410195</v>
      </c>
      <c r="G75" s="20">
        <v>0.99990257263183591</v>
      </c>
      <c r="H75" s="20"/>
      <c r="I75" s="20"/>
      <c r="J75" s="47"/>
    </row>
    <row r="76" spans="2:23">
      <c r="B76" t="s">
        <v>51</v>
      </c>
      <c r="C76" s="20">
        <v>0.9471120452880859</v>
      </c>
      <c r="D76" s="20">
        <v>0.86590911865234399</v>
      </c>
      <c r="E76" s="20">
        <v>0.90730636596679703</v>
      </c>
      <c r="F76" s="20">
        <v>0.92723609924316408</v>
      </c>
      <c r="G76" s="20">
        <v>0.72765937805175795</v>
      </c>
      <c r="H76" s="20"/>
      <c r="I76" s="20"/>
      <c r="J76" s="47"/>
    </row>
    <row r="77" spans="2:23">
      <c r="B77" t="s">
        <v>7</v>
      </c>
      <c r="C77" s="20">
        <v>0.830678024291992</v>
      </c>
      <c r="D77" s="20">
        <v>0.86153244018554698</v>
      </c>
      <c r="E77" s="20">
        <v>0.88903427124023393</v>
      </c>
      <c r="F77" s="20">
        <v>0.97289299011230501</v>
      </c>
      <c r="G77" s="20">
        <v>0.96186256408691406</v>
      </c>
      <c r="H77" s="20"/>
      <c r="I77" s="20"/>
      <c r="J77" s="47"/>
    </row>
    <row r="78" spans="2:23">
      <c r="B78" t="s">
        <v>66</v>
      </c>
      <c r="C78" s="20">
        <v>0.90259857177734404</v>
      </c>
      <c r="D78" s="20">
        <v>0.86332534790039106</v>
      </c>
      <c r="E78" s="20">
        <v>0.99004264831542999</v>
      </c>
      <c r="F78" s="20">
        <v>0.98995697021484408</v>
      </c>
      <c r="G78" s="20">
        <v>0.99719100952148398</v>
      </c>
      <c r="H78" s="20"/>
      <c r="I78" s="20"/>
      <c r="J78" s="47"/>
    </row>
    <row r="79" spans="2:23">
      <c r="B79" t="s">
        <v>12</v>
      </c>
      <c r="C79" s="20">
        <v>0.88449722290039101</v>
      </c>
      <c r="D79" s="20">
        <v>0.86728431701660202</v>
      </c>
      <c r="E79" s="20">
        <v>0.85864562988281312</v>
      </c>
      <c r="F79" s="20">
        <v>0.869220886230469</v>
      </c>
      <c r="G79" s="20">
        <v>0.82292114257812499</v>
      </c>
      <c r="H79" s="20"/>
      <c r="I79" s="20"/>
      <c r="J79" s="47"/>
    </row>
    <row r="80" spans="2:23" ht="15" thickBot="1">
      <c r="C80" s="22">
        <f>AVERAGE(C23:C79)</f>
        <v>0.83485954556306574</v>
      </c>
      <c r="D80" s="22">
        <f t="shared" ref="D80:G80" si="14">AVERAGE(D23:D79)</f>
        <v>0.82595601940433949</v>
      </c>
      <c r="E80" s="22">
        <f t="shared" si="14"/>
        <v>0.86937102669163746</v>
      </c>
      <c r="F80" s="22">
        <f t="shared" si="14"/>
        <v>0.88016942609820481</v>
      </c>
      <c r="G80" s="22">
        <f t="shared" si="14"/>
        <v>0.86551213448507747</v>
      </c>
      <c r="H80" s="54"/>
      <c r="I80" s="54"/>
    </row>
    <row r="81" ht="15" thickTop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Props1.xml><?xml version="1.0" encoding="utf-8"?>
<ds:datastoreItem xmlns:ds="http://schemas.openxmlformats.org/officeDocument/2006/customXml" ds:itemID="{12B39447-2527-4A14-B5B0-DF4BF219E651}"/>
</file>

<file path=customXml/itemProps2.xml><?xml version="1.0" encoding="utf-8"?>
<ds:datastoreItem xmlns:ds="http://schemas.openxmlformats.org/officeDocument/2006/customXml" ds:itemID="{4DEE6701-74CF-4CAA-9947-9801110BD1C1}"/>
</file>

<file path=customXml/itemProps3.xml><?xml version="1.0" encoding="utf-8"?>
<ds:datastoreItem xmlns:ds="http://schemas.openxmlformats.org/officeDocument/2006/customXml" ds:itemID="{A441E308-4525-413A-83AE-74887571B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Hampton</dc:creator>
  <cp:keywords/>
  <dc:description/>
  <cp:lastModifiedBy>Laura Hampton</cp:lastModifiedBy>
  <cp:revision/>
  <dcterms:created xsi:type="dcterms:W3CDTF">2023-01-27T17:36:59Z</dcterms:created>
  <dcterms:modified xsi:type="dcterms:W3CDTF">2023-07-26T19:23:41Z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0x0101004BA27C2DCEE48D4D89B6F4676FF2487B</vt:lpwstr>
  </property>
  <property fmtid="{D5CDD505-2E9C-101B-9397-08002B2CF9AE}" pid="4" name="MediaServiceImageTags">
    <vt:lpwstr/>
  </property>
</Properties>
</file>