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innpowerhydro-my.sharepoint.com/personal/laurah_innpower_ca/Documents/Documents/"/>
    </mc:Choice>
  </mc:AlternateContent>
  <xr:revisionPtr revIDLastSave="2" documentId="8_{09C4C07F-1B64-4728-B634-8DE16E81DD4D}" xr6:coauthVersionLast="47" xr6:coauthVersionMax="47" xr10:uidLastSave="{8E6586CB-30CF-4FE4-8D9F-F292A8DD5A5F}"/>
  <bookViews>
    <workbookView xWindow="-108" yWindow="-108" windowWidth="23256" windowHeight="12456" xr2:uid="{00000000-000D-0000-FFFF-FFFF00000000}"/>
  </bookViews>
  <sheets>
    <sheet name="Billing Collecting Factor" sheetId="2" r:id="rId1"/>
    <sheet name="5315" sheetId="3" r:id="rId2"/>
    <sheet name="5320" sheetId="5" r:id="rId3"/>
    <sheet name="5340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B13" i="2"/>
  <c r="E16" i="2"/>
  <c r="G16" i="2"/>
  <c r="F16" i="2"/>
  <c r="D16" i="2"/>
  <c r="C16" i="2"/>
  <c r="B16" i="2"/>
  <c r="M20" i="2" l="1"/>
  <c r="G19" i="2"/>
  <c r="F19" i="2"/>
  <c r="D19" i="2"/>
  <c r="C19" i="2"/>
  <c r="B19" i="2"/>
  <c r="M22" i="2"/>
  <c r="F18" i="4"/>
  <c r="G17" i="5"/>
  <c r="G21" i="3" l="1"/>
  <c r="K44" i="4"/>
  <c r="H45" i="4" l="1"/>
  <c r="I75" i="3" l="1"/>
  <c r="G52" i="3" l="1"/>
  <c r="H10" i="2"/>
  <c r="H9" i="2"/>
  <c r="H13" i="2"/>
  <c r="H14" i="2"/>
  <c r="H16" i="2"/>
  <c r="H17" i="2"/>
  <c r="H18" i="2"/>
  <c r="H19" i="2"/>
  <c r="H20" i="2"/>
  <c r="H21" i="2"/>
  <c r="H12" i="2"/>
  <c r="I56" i="3" l="1"/>
  <c r="H56" i="3"/>
  <c r="G56" i="3"/>
  <c r="J45" i="4" l="1"/>
  <c r="I45" i="4"/>
  <c r="G45" i="4"/>
  <c r="F45" i="4"/>
  <c r="E45" i="4"/>
  <c r="K43" i="4"/>
  <c r="K42" i="4"/>
  <c r="K41" i="4"/>
  <c r="K40" i="4"/>
  <c r="K39" i="4"/>
  <c r="K38" i="4"/>
  <c r="K37" i="4"/>
  <c r="K36" i="4"/>
  <c r="K35" i="4"/>
  <c r="K34" i="4"/>
  <c r="K33" i="4"/>
  <c r="G30" i="5"/>
  <c r="H29" i="5" s="1"/>
  <c r="I29" i="5" s="1"/>
  <c r="G45" i="3"/>
  <c r="I45" i="3"/>
  <c r="H27" i="5" l="1"/>
  <c r="I27" i="5" s="1"/>
  <c r="H25" i="5"/>
  <c r="I25" i="5" s="1"/>
  <c r="H28" i="5"/>
  <c r="I28" i="5" s="1"/>
  <c r="H26" i="5"/>
  <c r="I26" i="5" s="1"/>
  <c r="F46" i="4"/>
  <c r="H46" i="4"/>
  <c r="I46" i="4"/>
  <c r="J46" i="4"/>
  <c r="K46" i="4"/>
  <c r="E46" i="4"/>
  <c r="G46" i="4"/>
  <c r="K45" i="4"/>
  <c r="I30" i="5" l="1"/>
  <c r="G29" i="4"/>
  <c r="H29" i="4" s="1"/>
  <c r="G22" i="2" s="1"/>
  <c r="G28" i="4"/>
  <c r="H28" i="4" s="1"/>
  <c r="E22" i="2" s="1"/>
  <c r="G26" i="4"/>
  <c r="H26" i="4" s="1"/>
  <c r="B22" i="2" s="1"/>
  <c r="G27" i="4" l="1"/>
  <c r="H27" i="4" s="1"/>
  <c r="F22" i="2" s="1"/>
  <c r="G25" i="4"/>
  <c r="H25" i="4" s="1"/>
  <c r="C22" i="2" s="1"/>
  <c r="G24" i="4"/>
  <c r="H24" i="4" s="1"/>
  <c r="D22" i="2" s="1"/>
  <c r="H22" i="2" l="1"/>
  <c r="H30" i="4"/>
  <c r="G75" i="3"/>
  <c r="H75" i="3"/>
  <c r="J75" i="3"/>
  <c r="K75" i="3"/>
  <c r="F75" i="3"/>
  <c r="L74" i="3"/>
  <c r="L73" i="3"/>
  <c r="L72" i="3"/>
  <c r="L71" i="3"/>
  <c r="L70" i="3"/>
  <c r="L69" i="3"/>
  <c r="L68" i="3"/>
  <c r="L67" i="3"/>
  <c r="L66" i="3"/>
  <c r="L65" i="3"/>
  <c r="L64" i="3"/>
  <c r="L63" i="3"/>
  <c r="H76" i="3" l="1"/>
  <c r="J76" i="3"/>
  <c r="K76" i="3"/>
  <c r="H44" i="3" s="1"/>
  <c r="L76" i="3"/>
  <c r="F76" i="3"/>
  <c r="I76" i="3"/>
  <c r="H43" i="3" s="1"/>
  <c r="G76" i="3"/>
  <c r="L75" i="3"/>
  <c r="H41" i="3" s="1"/>
  <c r="I20" i="3"/>
  <c r="J16" i="3" s="1"/>
  <c r="I31" i="3" s="1"/>
  <c r="H42" i="3" l="1"/>
  <c r="H39" i="3"/>
  <c r="H38" i="3"/>
  <c r="J18" i="3"/>
  <c r="I33" i="3" s="1"/>
  <c r="J15" i="3"/>
  <c r="I30" i="3" s="1"/>
  <c r="J14" i="3"/>
  <c r="I29" i="3" s="1"/>
  <c r="J10" i="3"/>
  <c r="I25" i="3" s="1"/>
  <c r="J11" i="3"/>
  <c r="I26" i="3" s="1"/>
  <c r="J17" i="3"/>
  <c r="I32" i="3" s="1"/>
  <c r="J13" i="3"/>
  <c r="I28" i="3" s="1"/>
  <c r="J12" i="3"/>
  <c r="I27" i="3" s="1"/>
  <c r="J19" i="3"/>
  <c r="I34" i="3" s="1"/>
  <c r="J53" i="3" l="1"/>
  <c r="J50" i="3"/>
  <c r="J55" i="3"/>
  <c r="J52" i="3"/>
  <c r="J49" i="3"/>
  <c r="L40" i="3"/>
  <c r="L44" i="3"/>
  <c r="L50" i="3"/>
  <c r="L51" i="3"/>
  <c r="N51" i="3" s="1"/>
  <c r="L52" i="3"/>
  <c r="L53" i="3"/>
  <c r="L54" i="3"/>
  <c r="N54" i="3" s="1"/>
  <c r="L55" i="3"/>
  <c r="L49" i="3"/>
  <c r="L39" i="3"/>
  <c r="N39" i="3" s="1"/>
  <c r="C15" i="2" s="1"/>
  <c r="L43" i="3"/>
  <c r="M50" i="3"/>
  <c r="M49" i="3"/>
  <c r="M52" i="3"/>
  <c r="M55" i="3"/>
  <c r="M53" i="3"/>
  <c r="K45" i="3"/>
  <c r="K52" i="3"/>
  <c r="K56" i="3" s="1"/>
  <c r="L42" i="3"/>
  <c r="L41" i="3"/>
  <c r="L38" i="3"/>
  <c r="H45" i="3"/>
  <c r="I35" i="3"/>
  <c r="M23" i="2"/>
  <c r="N43" i="3" l="1"/>
  <c r="E15" i="2"/>
  <c r="E24" i="2" s="1"/>
  <c r="E26" i="2" s="1"/>
  <c r="N50" i="3"/>
  <c r="J56" i="3"/>
  <c r="N55" i="3"/>
  <c r="N53" i="3"/>
  <c r="M56" i="3"/>
  <c r="N52" i="3"/>
  <c r="L56" i="3"/>
  <c r="N56" i="3"/>
  <c r="N49" i="3"/>
  <c r="N42" i="3"/>
  <c r="F15" i="2" s="1"/>
  <c r="F24" i="2" s="1"/>
  <c r="F26" i="2" s="1"/>
  <c r="N44" i="3"/>
  <c r="G15" i="2" s="1"/>
  <c r="G24" i="2" s="1"/>
  <c r="G26" i="2" s="1"/>
  <c r="J45" i="3"/>
  <c r="N38" i="3"/>
  <c r="D15" i="2" s="1"/>
  <c r="D24" i="2" s="1"/>
  <c r="D26" i="2" s="1"/>
  <c r="L45" i="3"/>
  <c r="M45" i="3"/>
  <c r="N40" i="3"/>
  <c r="N41" i="3"/>
  <c r="C24" i="2"/>
  <c r="C26" i="2" s="1"/>
  <c r="B15" i="2" l="1"/>
  <c r="H15" i="2" s="1"/>
  <c r="H24" i="2" s="1"/>
  <c r="B24" i="2"/>
  <c r="B26" i="2" s="1"/>
  <c r="B28" i="2" s="1"/>
  <c r="N45" i="3"/>
  <c r="F28" i="2" l="1"/>
  <c r="D28" i="2"/>
  <c r="G28" i="2"/>
  <c r="E28" i="2"/>
  <c r="C28" i="2"/>
</calcChain>
</file>

<file path=xl/sharedStrings.xml><?xml version="1.0" encoding="utf-8"?>
<sst xmlns="http://schemas.openxmlformats.org/spreadsheetml/2006/main" count="325" uniqueCount="159">
  <si>
    <t>Residential</t>
  </si>
  <si>
    <t>GS &gt; 50</t>
  </si>
  <si>
    <t>Street Lighting</t>
  </si>
  <si>
    <t>Total Annual Cost</t>
  </si>
  <si>
    <t>Cost Per Connection</t>
  </si>
  <si>
    <t>Total</t>
  </si>
  <si>
    <t>Accounts 5305 - 5340</t>
  </si>
  <si>
    <t>5315 - Customer Billing</t>
  </si>
  <si>
    <t>Acct</t>
  </si>
  <si>
    <t>Weighting (Residential set as standard)</t>
  </si>
  <si>
    <t xml:space="preserve">5315-Customer Billing
</t>
  </si>
  <si>
    <t xml:space="preserve">5320-Collecting
</t>
  </si>
  <si>
    <t xml:space="preserve">5340-Miscellaneous Customer Accounts Expenses
</t>
  </si>
  <si>
    <t>5310 - Meter Reading - Labor</t>
  </si>
  <si>
    <t>5310 - Meter Reading expenses (ERTH Holdings &amp; Metersense)</t>
  </si>
  <si>
    <t>5315 - Customer Billing expenses (ERTH Holdings, Canada Post, IT services &amp; Supplies)</t>
  </si>
  <si>
    <t>5315 - Customer Billing - Labor &amp; overheads</t>
  </si>
  <si>
    <t>5320 - Collecting - Labour</t>
  </si>
  <si>
    <t>5320 - Collecting - Services provided by other parties</t>
  </si>
  <si>
    <t>5330 - Credit bureau collection fees</t>
  </si>
  <si>
    <t>5340 - Misc. Cust Account Exp. - Communication services (24 hr emergency service)</t>
  </si>
  <si>
    <t>GS &lt; 50 *</t>
  </si>
  <si>
    <t>5315 - Customer Billing expenses (Utilismart - Meter reads)</t>
  </si>
  <si>
    <t>5315 - Customer Billing expenses (Utilismart - Settlements)</t>
  </si>
  <si>
    <t>NOTE: Enter actual costs per class based on last actuals</t>
  </si>
  <si>
    <t>Note: Must match the budgets for Test Year</t>
  </si>
  <si>
    <t>Sentinel</t>
  </si>
  <si>
    <t xml:space="preserve">USL </t>
  </si>
  <si>
    <t>Examples of Billing Collecting costs</t>
  </si>
  <si>
    <t>System:</t>
  </si>
  <si>
    <t>InnPower Corporation</t>
  </si>
  <si>
    <t>General Ledger</t>
  </si>
  <si>
    <t>Ranges:</t>
  </si>
  <si>
    <t>From:</t>
  </si>
  <si>
    <t>To:</t>
  </si>
  <si>
    <t>Date:</t>
  </si>
  <si>
    <t>Sorted By:</t>
  </si>
  <si>
    <t>COMPANY</t>
  </si>
  <si>
    <t>Account:</t>
  </si>
  <si>
    <t>.  .5315.   .</t>
  </si>
  <si>
    <t>Include:</t>
  </si>
  <si>
    <t>Posting, Unit, Inactive</t>
  </si>
  <si>
    <t>Inactive</t>
  </si>
  <si>
    <t>Account</t>
  </si>
  <si>
    <t>Description</t>
  </si>
  <si>
    <t>Beginning Balance</t>
  </si>
  <si>
    <t>Debit</t>
  </si>
  <si>
    <t>Credit</t>
  </si>
  <si>
    <t>Net Change</t>
  </si>
  <si>
    <t>Ending Balance</t>
  </si>
  <si>
    <t>1.40.5315.001.000</t>
  </si>
  <si>
    <t>Customer Billing Labour</t>
  </si>
  <si>
    <t>All classes</t>
  </si>
  <si>
    <t>1.40.5315.001.800</t>
  </si>
  <si>
    <t>Customer Billing Labour Retail</t>
  </si>
  <si>
    <t>1.40.5315.001.900</t>
  </si>
  <si>
    <t>RSR STR - RCVA Adjustment</t>
  </si>
  <si>
    <t>1.40.5315.005.007</t>
  </si>
  <si>
    <t>Customer Billing Sub Whsl Settlement</t>
  </si>
  <si>
    <t>1.40.5315.045.000</t>
  </si>
  <si>
    <t>Customer Billing Software</t>
  </si>
  <si>
    <t>1.40.5315.052.000</t>
  </si>
  <si>
    <t>Customer Billing General Expense</t>
  </si>
  <si>
    <t>Retailer - breakdown of rate classes</t>
  </si>
  <si>
    <t>1.40.5315.067.000</t>
  </si>
  <si>
    <t>Customer Billing Stationary Supplies</t>
  </si>
  <si>
    <t>Number of ebills</t>
  </si>
  <si>
    <t>1.40.5315.069.000</t>
  </si>
  <si>
    <t>Customer Billing Postage</t>
  </si>
  <si>
    <t>1.40.5315.071.000</t>
  </si>
  <si>
    <t>Customer Billing Printing</t>
  </si>
  <si>
    <t>1.40.5315.076.000</t>
  </si>
  <si>
    <t>Customer Billing Telephone Service</t>
  </si>
  <si>
    <t>Accounts</t>
  </si>
  <si>
    <t/>
  </si>
  <si>
    <t>Grand Totals:</t>
  </si>
  <si>
    <t>.  .5340.   .</t>
  </si>
  <si>
    <t>1.40.5340.001.000</t>
  </si>
  <si>
    <t>Misc Customer Accounts Labour</t>
  </si>
  <si>
    <t>1.40.5340.043.000</t>
  </si>
  <si>
    <t>Misc Customer Accounts Building Maint</t>
  </si>
  <si>
    <t>1.40.5340.063.000</t>
  </si>
  <si>
    <t>Misc Customer Accounts Conferences</t>
  </si>
  <si>
    <t>1.40.5340.064.000</t>
  </si>
  <si>
    <t>Misc Customer Accounts Meals</t>
  </si>
  <si>
    <t>1.40.5340.065.000</t>
  </si>
  <si>
    <t>Misc Customer Accounts Mileage</t>
  </si>
  <si>
    <t>1.40.5340.067.000</t>
  </si>
  <si>
    <t>Misc Customer Accounts Stationary</t>
  </si>
  <si>
    <t>1.40.5340.073.000</t>
  </si>
  <si>
    <t>Misc Customer Accounts Training/Seminars</t>
  </si>
  <si>
    <t>1.40.5340.076.000</t>
  </si>
  <si>
    <t>Misc Customer Accounts Telephone Service</t>
  </si>
  <si>
    <t>Number of Accounts</t>
  </si>
  <si>
    <t>.  .5320.   .</t>
  </si>
  <si>
    <t>1.40.5320.001.000</t>
  </si>
  <si>
    <t>Collecting Labour</t>
  </si>
  <si>
    <t>1.40.5320.003.000</t>
  </si>
  <si>
    <t>Collecting Vehicles</t>
  </si>
  <si>
    <t>1.40.5320.058.000</t>
  </si>
  <si>
    <t>Collecting Collection Fees</t>
  </si>
  <si>
    <t>1.40.5320.069.000</t>
  </si>
  <si>
    <t>Collecting Postage</t>
  </si>
  <si>
    <t>1.40.5320.076.000</t>
  </si>
  <si>
    <t>Collecting Telephone Service</t>
  </si>
  <si>
    <t>1.40.5320.080.000</t>
  </si>
  <si>
    <t>Collecting Security</t>
  </si>
  <si>
    <t>Budgeted Amount</t>
  </si>
  <si>
    <t>All Classes</t>
  </si>
  <si>
    <t>E</t>
  </si>
  <si>
    <t>G</t>
  </si>
  <si>
    <t>MF</t>
  </si>
  <si>
    <t>R</t>
  </si>
  <si>
    <t>S</t>
  </si>
  <si>
    <t>U</t>
  </si>
  <si>
    <t>Telephone Service</t>
  </si>
  <si>
    <t># ebills</t>
  </si>
  <si>
    <t># accounts</t>
  </si>
  <si>
    <t>Retailer</t>
  </si>
  <si>
    <t># retailer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</si>
  <si>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</si>
  <si>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</si>
  <si>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</si>
  <si>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</si>
  <si>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</si>
  <si>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</si>
  <si>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</si>
  <si>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</si>
  <si>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</si>
  <si>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</si>
  <si>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</si>
  <si>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</si>
  <si>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</si>
  <si>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Month</t>
  </si>
  <si>
    <t xml:space="preserve">Residential </t>
  </si>
  <si>
    <t>GS&lt;50 kW</t>
  </si>
  <si>
    <t>GS 50 to 4999 kW</t>
  </si>
  <si>
    <t>Sentinel Lighting</t>
  </si>
  <si>
    <t>Unmetered Scattered Load</t>
  </si>
  <si>
    <t>Total budgeted amount</t>
  </si>
  <si>
    <t>Total Budgeted Amount</t>
  </si>
  <si>
    <t>Used 99% residential and 1% GS&lt;50</t>
  </si>
  <si>
    <t>Notes</t>
  </si>
  <si>
    <t>Labour</t>
  </si>
  <si>
    <t>Billing Expenses</t>
  </si>
  <si>
    <t>See 5315 tab</t>
  </si>
  <si>
    <t>See 5320 tab</t>
  </si>
  <si>
    <t>See 5340 tab</t>
  </si>
  <si>
    <t>Number of Accounts from Harris</t>
  </si>
  <si>
    <t>Number of Bills from Harris</t>
  </si>
  <si>
    <t>SL</t>
  </si>
  <si>
    <t>*Taken from Northstar Active Accounts</t>
  </si>
  <si>
    <t>*Amounts taken from Northstar from Shannon</t>
  </si>
  <si>
    <t>Based # paper bills</t>
  </si>
  <si>
    <t>2021 Number of Accounts</t>
  </si>
  <si>
    <t>HISTORICAL TRIAL BALANCE SUMMARY FOR 2021</t>
  </si>
  <si>
    <r>
      <rPr>
        <b/>
        <u/>
        <sz val="11"/>
        <color theme="1"/>
        <rFont val="Calibri"/>
        <family val="2"/>
        <scheme val="minor"/>
      </rPr>
      <t>2024</t>
    </r>
    <r>
      <rPr>
        <sz val="11"/>
        <color theme="1"/>
        <rFont val="Calibri"/>
        <family val="2"/>
        <scheme val="minor"/>
      </rPr>
      <t xml:space="preserve"> Projected # of Customer/Connections </t>
    </r>
    <r>
      <rPr>
        <sz val="11"/>
        <color rgb="FFFF0000"/>
        <rFont val="Calibri"/>
        <family val="2"/>
        <scheme val="minor"/>
      </rPr>
      <t>(Note: From Load Forecast)</t>
    </r>
  </si>
  <si>
    <t>Number of connections or bills? (Bills)</t>
  </si>
  <si>
    <t># Bills (Tab I6.2 of CA 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</si>
</sst>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3" formatCode="_-* #,##0.00_-;\-* #,##0.00_-;_-* &quot;-&quot;??_-;_-@_-"/>
    <numFmt numFmtId="164" formatCode="&quot;$&quot;#,##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43" fontId="0" fillId="0" borderId="2" xfId="1" applyFont="1" applyBorder="1"/>
    <xf numFmtId="43" fontId="0" fillId="0" borderId="0" xfId="0" applyNumberFormat="1"/>
    <xf numFmtId="2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3" fillId="2" borderId="0" xfId="0" applyFont="1" applyFill="1"/>
    <xf numFmtId="0" fontId="8" fillId="0" borderId="0" xfId="0" applyFont="1"/>
    <xf numFmtId="0" fontId="3" fillId="0" borderId="3" xfId="0" applyFont="1" applyBorder="1"/>
    <xf numFmtId="0" fontId="3" fillId="0" borderId="3" xfId="1" applyNumberFormat="1" applyFont="1" applyBorder="1"/>
    <xf numFmtId="0" fontId="0" fillId="0" borderId="3" xfId="0" applyBorder="1"/>
    <xf numFmtId="0" fontId="9" fillId="2" borderId="0" xfId="0" applyFont="1" applyFill="1"/>
    <xf numFmtId="0" fontId="3" fillId="0" borderId="4" xfId="1" applyNumberFormat="1" applyFont="1" applyBorder="1"/>
    <xf numFmtId="0" fontId="0" fillId="0" borderId="1" xfId="0" applyBorder="1"/>
    <xf numFmtId="43" fontId="0" fillId="0" borderId="1" xfId="1" applyFont="1" applyBorder="1"/>
    <xf numFmtId="0" fontId="0" fillId="0" borderId="4" xfId="1" applyNumberFormat="1" applyFont="1" applyBorder="1"/>
    <xf numFmtId="0" fontId="0" fillId="0" borderId="5" xfId="0" applyBorder="1"/>
    <xf numFmtId="43" fontId="0" fillId="0" borderId="6" xfId="1" applyFont="1" applyBorder="1"/>
    <xf numFmtId="43" fontId="2" fillId="0" borderId="7" xfId="1" applyFont="1" applyBorder="1"/>
    <xf numFmtId="0" fontId="3" fillId="0" borderId="4" xfId="0" applyFont="1" applyBorder="1"/>
    <xf numFmtId="43" fontId="0" fillId="0" borderId="0" xfId="1" applyFont="1" applyBorder="1"/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0" fontId="0" fillId="3" borderId="0" xfId="0" applyFill="1"/>
    <xf numFmtId="0" fontId="0" fillId="0" borderId="0" xfId="0" quotePrefix="1"/>
    <xf numFmtId="0" fontId="0" fillId="3" borderId="0" xfId="0" applyFill="1" applyAlignment="1">
      <alignment horizontal="left"/>
    </xf>
    <xf numFmtId="8" fontId="2" fillId="0" borderId="7" xfId="0" applyNumberFormat="1" applyFont="1" applyBorder="1"/>
    <xf numFmtId="8" fontId="2" fillId="0" borderId="0" xfId="0" applyNumberFormat="1" applyFont="1"/>
    <xf numFmtId="10" fontId="0" fillId="0" borderId="0" xfId="2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3" fontId="2" fillId="0" borderId="7" xfId="0" applyNumberFormat="1" applyFont="1" applyBorder="1"/>
    <xf numFmtId="43" fontId="0" fillId="3" borderId="0" xfId="0" applyNumberFormat="1" applyFill="1"/>
    <xf numFmtId="0" fontId="0" fillId="6" borderId="0" xfId="0" applyFill="1"/>
    <xf numFmtId="43" fontId="0" fillId="6" borderId="0" xfId="0" applyNumberFormat="1" applyFill="1"/>
    <xf numFmtId="0" fontId="0" fillId="6" borderId="0" xfId="0" quotePrefix="1" applyFill="1"/>
    <xf numFmtId="0" fontId="0" fillId="7" borderId="0" xfId="0" applyFill="1"/>
    <xf numFmtId="43" fontId="0" fillId="7" borderId="0" xfId="0" applyNumberFormat="1" applyFill="1"/>
    <xf numFmtId="0" fontId="0" fillId="8" borderId="0" xfId="0" applyFill="1"/>
    <xf numFmtId="43" fontId="0" fillId="8" borderId="0" xfId="0" applyNumberFormat="1" applyFill="1"/>
    <xf numFmtId="0" fontId="0" fillId="3" borderId="0" xfId="0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165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1" applyNumberFormat="1" applyFont="1" applyFill="1"/>
    <xf numFmtId="165" fontId="0" fillId="0" borderId="0" xfId="0" applyNumberFormat="1"/>
    <xf numFmtId="165" fontId="2" fillId="0" borderId="7" xfId="0" applyNumberFormat="1" applyFont="1" applyBorder="1"/>
    <xf numFmtId="0" fontId="2" fillId="0" borderId="1" xfId="0" applyFont="1" applyBorder="1" applyAlignment="1">
      <alignment horizontal="center" wrapText="1"/>
    </xf>
    <xf numFmtId="0" fontId="10" fillId="4" borderId="0" xfId="0" applyFont="1" applyFill="1" applyAlignment="1">
      <alignment horizontal="center"/>
    </xf>
    <xf numFmtId="9" fontId="2" fillId="0" borderId="7" xfId="2" applyFont="1" applyBorder="1"/>
    <xf numFmtId="10" fontId="0" fillId="0" borderId="0" xfId="2" applyNumberFormat="1" applyFont="1" applyFill="1"/>
    <xf numFmtId="165" fontId="2" fillId="0" borderId="7" xfId="1" applyNumberFormat="1" applyFont="1" applyBorder="1"/>
    <xf numFmtId="0" fontId="6" fillId="0" borderId="0" xfId="0" applyFont="1" applyAlignment="1">
      <alignment horizontal="center"/>
    </xf>
    <xf numFmtId="43" fontId="0" fillId="2" borderId="3" xfId="1" applyFont="1" applyFill="1" applyBorder="1"/>
    <xf numFmtId="43" fontId="3" fillId="2" borderId="3" xfId="1" applyFont="1" applyFill="1" applyBorder="1"/>
    <xf numFmtId="43" fontId="0" fillId="2" borderId="4" xfId="1" applyFont="1" applyFill="1" applyBorder="1"/>
    <xf numFmtId="43" fontId="3" fillId="2" borderId="4" xfId="1" applyFont="1" applyFill="1" applyBorder="1"/>
    <xf numFmtId="43" fontId="2" fillId="0" borderId="3" xfId="1" applyFont="1" applyFill="1" applyBorder="1" applyAlignment="1">
      <alignment horizontal="center"/>
    </xf>
    <xf numFmtId="10" fontId="0" fillId="0" borderId="0" xfId="0" applyNumberFormat="1"/>
    <xf numFmtId="0" fontId="2" fillId="3" borderId="0" xfId="0" applyFont="1" applyFill="1" applyAlignment="1">
      <alignment horizontal="left" wrapText="1"/>
    </xf>
    <xf numFmtId="0" fontId="2" fillId="3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36</xdr:row>
      <xdr:rowOff>95251</xdr:rowOff>
    </xdr:from>
    <xdr:to>
      <xdr:col>4</xdr:col>
      <xdr:colOff>523875</xdr:colOff>
      <xdr:row>44</xdr:row>
      <xdr:rowOff>104776</xdr:rowOff>
    </xdr:to>
    <xdr:pic>
      <xdr:nvPicPr>
        <xdr:cNvPr id="2" name="Picture 2" descr="image00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89"/>
        <a:stretch/>
      </xdr:blipFill>
      <xdr:spPr bwMode="auto">
        <a:xfrm>
          <a:off x="609600" y="6819901"/>
          <a:ext cx="583882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600075</xdr:colOff>
      <xdr:row>46</xdr:row>
      <xdr:rowOff>209550</xdr:rowOff>
    </xdr:from>
    <xdr:to>
      <xdr:col>2</xdr:col>
      <xdr:colOff>2857500</xdr:colOff>
      <xdr:row>59</xdr:row>
      <xdr:rowOff>0</xdr:rowOff>
    </xdr:to>
    <xdr:pic>
      <xdr:nvPicPr>
        <xdr:cNvPr id="3" name="Picture 3" descr="image00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048750"/>
          <a:ext cx="2867025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0</xdr:rowOff>
    </xdr:from>
    <xdr:to>
      <xdr:col>2</xdr:col>
      <xdr:colOff>2819400</xdr:colOff>
      <xdr:row>30</xdr:row>
      <xdr:rowOff>104775</xdr:rowOff>
    </xdr:to>
    <xdr:pic>
      <xdr:nvPicPr>
        <xdr:cNvPr id="2" name="Picture 4" descr="image00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000"/>
          <a:ext cx="281940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Normal="100" workbookViewId="0">
      <selection activeCell="A8" sqref="A8"/>
    </sheetView>
  </sheetViews>
  <sheetFormatPr defaultRowHeight="14.4" x14ac:dyDescent="0.3"/>
  <cols>
    <col min="1" max="1" width="77.44140625" bestFit="1" customWidth="1"/>
    <col min="2" max="3" width="21.6640625" customWidth="1"/>
    <col min="4" max="7" width="17" customWidth="1"/>
    <col min="8" max="8" width="19.33203125" customWidth="1"/>
    <col min="9" max="9" width="1.6640625" customWidth="1"/>
    <col min="10" max="10" width="9.5546875" bestFit="1" customWidth="1"/>
    <col min="12" max="13" width="13.33203125" bestFit="1" customWidth="1"/>
  </cols>
  <sheetData>
    <row r="1" spans="1:14" ht="15.6" x14ac:dyDescent="0.3">
      <c r="A1" s="7">
        <v>2024</v>
      </c>
    </row>
    <row r="2" spans="1:14" ht="15.6" x14ac:dyDescent="0.3">
      <c r="A2" s="8" t="s">
        <v>6</v>
      </c>
    </row>
    <row r="3" spans="1:14" ht="15.6" x14ac:dyDescent="0.3">
      <c r="A3" s="9" t="s">
        <v>10</v>
      </c>
      <c r="B3" s="10"/>
    </row>
    <row r="4" spans="1:14" ht="15.6" x14ac:dyDescent="0.3">
      <c r="A4" s="9" t="s">
        <v>11</v>
      </c>
      <c r="B4" s="10"/>
    </row>
    <row r="5" spans="1:14" ht="15.6" x14ac:dyDescent="0.3">
      <c r="A5" s="9" t="s">
        <v>12</v>
      </c>
      <c r="B5" s="10"/>
    </row>
    <row r="6" spans="1:14" ht="15.6" x14ac:dyDescent="0.3">
      <c r="A6" s="8"/>
    </row>
    <row r="7" spans="1:14" ht="15.6" x14ac:dyDescent="0.3">
      <c r="A7" s="8"/>
      <c r="F7" s="34" t="s">
        <v>93</v>
      </c>
      <c r="G7" s="32"/>
    </row>
    <row r="8" spans="1:14" x14ac:dyDescent="0.3">
      <c r="B8" s="1" t="s">
        <v>0</v>
      </c>
      <c r="C8" s="1" t="s">
        <v>21</v>
      </c>
      <c r="D8" s="1" t="s">
        <v>1</v>
      </c>
      <c r="E8" s="1" t="s">
        <v>26</v>
      </c>
      <c r="F8" s="1" t="s">
        <v>2</v>
      </c>
      <c r="G8" s="1" t="s">
        <v>27</v>
      </c>
      <c r="H8" s="1" t="s">
        <v>3</v>
      </c>
      <c r="J8" s="3" t="s">
        <v>8</v>
      </c>
    </row>
    <row r="9" spans="1:14" x14ac:dyDescent="0.3">
      <c r="A9" t="s">
        <v>156</v>
      </c>
      <c r="B9" s="65">
        <v>21135</v>
      </c>
      <c r="C9" s="65">
        <v>1332</v>
      </c>
      <c r="D9" s="65">
        <v>86</v>
      </c>
      <c r="E9" s="65">
        <v>191</v>
      </c>
      <c r="F9" s="65">
        <v>8</v>
      </c>
      <c r="G9" s="65">
        <v>78</v>
      </c>
      <c r="H9" s="69">
        <f>SUM(B9:G9)</f>
        <v>22830</v>
      </c>
    </row>
    <row r="10" spans="1:14" x14ac:dyDescent="0.3">
      <c r="A10" t="s">
        <v>158</v>
      </c>
      <c r="B10" s="65">
        <v>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9">
        <f>SUM(B10:G10)</f>
        <v>0</v>
      </c>
      <c r="M10">
        <v>2024</v>
      </c>
      <c r="N10" t="s">
        <v>142</v>
      </c>
    </row>
    <row r="11" spans="1:14" x14ac:dyDescent="0.3">
      <c r="A11" s="12" t="s">
        <v>24</v>
      </c>
      <c r="H11" s="12" t="s">
        <v>25</v>
      </c>
      <c r="M11" s="64"/>
      <c r="N11" s="64"/>
    </row>
    <row r="12" spans="1:14" x14ac:dyDescent="0.3">
      <c r="A12" s="16" t="s">
        <v>28</v>
      </c>
      <c r="B12" s="65"/>
      <c r="C12" s="65"/>
      <c r="D12" s="65"/>
      <c r="E12" s="65"/>
      <c r="F12" s="65"/>
      <c r="G12" s="65"/>
      <c r="H12" s="66">
        <f t="shared" ref="H12:H22" si="0">SUM(B12:G12)</f>
        <v>0</v>
      </c>
      <c r="I12" s="13"/>
      <c r="J12" s="13">
        <v>5310</v>
      </c>
    </row>
    <row r="13" spans="1:14" x14ac:dyDescent="0.3">
      <c r="A13" s="11" t="s">
        <v>13</v>
      </c>
      <c r="B13" s="65">
        <f>16560*0.99</f>
        <v>16394.400000000001</v>
      </c>
      <c r="C13" s="65">
        <f>16560*0.01</f>
        <v>165.6</v>
      </c>
      <c r="D13" s="65">
        <v>0</v>
      </c>
      <c r="E13" s="65">
        <v>0</v>
      </c>
      <c r="F13" s="65">
        <v>0</v>
      </c>
      <c r="G13" s="65">
        <v>0</v>
      </c>
      <c r="H13" s="68">
        <f t="shared" si="0"/>
        <v>16560</v>
      </c>
      <c r="I13" s="13"/>
      <c r="J13" s="13">
        <v>5310</v>
      </c>
      <c r="L13" s="25"/>
      <c r="M13" s="25"/>
    </row>
    <row r="14" spans="1:14" x14ac:dyDescent="0.3">
      <c r="A14" s="26" t="s">
        <v>14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8">
        <f t="shared" si="0"/>
        <v>0</v>
      </c>
      <c r="I14" s="13"/>
      <c r="J14" s="14">
        <v>5310</v>
      </c>
      <c r="K14" s="18"/>
      <c r="L14" s="19"/>
      <c r="M14" s="19">
        <v>16560</v>
      </c>
      <c r="N14" t="s">
        <v>141</v>
      </c>
    </row>
    <row r="15" spans="1:14" x14ac:dyDescent="0.3">
      <c r="A15" s="11" t="s">
        <v>16</v>
      </c>
      <c r="B15" s="67">
        <f>'5315'!N41</f>
        <v>189227.13175119495</v>
      </c>
      <c r="C15" s="67">
        <f>'5315'!N39</f>
        <v>12433.604638552588</v>
      </c>
      <c r="D15" s="67">
        <f>'5315'!N38</f>
        <v>801.50509240256349</v>
      </c>
      <c r="E15" s="67">
        <f>'5315'!L43</f>
        <v>1942.1084931292885</v>
      </c>
      <c r="F15" s="67">
        <f>'5315'!N42</f>
        <v>82.205650502827027</v>
      </c>
      <c r="G15" s="67">
        <f>'5315'!N44</f>
        <v>729.57514821258985</v>
      </c>
      <c r="H15" s="68">
        <f t="shared" si="0"/>
        <v>205216.13077399478</v>
      </c>
      <c r="I15" s="24"/>
      <c r="J15" s="17">
        <v>5315</v>
      </c>
      <c r="L15" s="2"/>
      <c r="M15" s="2"/>
    </row>
    <row r="16" spans="1:14" x14ac:dyDescent="0.3">
      <c r="A16" s="11" t="s">
        <v>15</v>
      </c>
      <c r="B16" s="65">
        <f>'5315'!N52</f>
        <v>321738.76043907739</v>
      </c>
      <c r="C16" s="65">
        <f>'5315'!N50</f>
        <v>23732.197463753655</v>
      </c>
      <c r="D16" s="65">
        <f>'5315'!N49</f>
        <v>1498.3250286081643</v>
      </c>
      <c r="E16" s="65">
        <f>'5315'!N54</f>
        <v>232.0261578762096</v>
      </c>
      <c r="F16" s="65">
        <f>'5315'!N53</f>
        <v>214.33858530016107</v>
      </c>
      <c r="G16" s="65">
        <f>'5315'!N55</f>
        <v>592.22155138945197</v>
      </c>
      <c r="H16" s="68">
        <f t="shared" si="0"/>
        <v>348007.86922600493</v>
      </c>
      <c r="I16" s="13"/>
      <c r="J16" s="14">
        <v>5315</v>
      </c>
      <c r="L16" s="2"/>
      <c r="M16" s="2"/>
    </row>
    <row r="17" spans="1:14" x14ac:dyDescent="0.3">
      <c r="A17" s="11" t="s">
        <v>22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  <c r="H17" s="68">
        <f t="shared" si="0"/>
        <v>0</v>
      </c>
      <c r="I17" s="13"/>
      <c r="J17" s="14">
        <v>5315</v>
      </c>
      <c r="L17" s="2"/>
      <c r="M17" s="2"/>
    </row>
    <row r="18" spans="1:14" x14ac:dyDescent="0.3">
      <c r="A18" s="27" t="s">
        <v>23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8">
        <f t="shared" si="0"/>
        <v>0</v>
      </c>
      <c r="I18" s="13"/>
      <c r="J18" s="14">
        <v>5315</v>
      </c>
      <c r="K18" s="18"/>
      <c r="L18" s="19"/>
      <c r="M18" s="19">
        <v>553224</v>
      </c>
      <c r="N18" t="s">
        <v>145</v>
      </c>
    </row>
    <row r="19" spans="1:14" x14ac:dyDescent="0.3">
      <c r="A19" s="11" t="s">
        <v>17</v>
      </c>
      <c r="B19" s="65">
        <f>'5320'!I27</f>
        <v>187409.27198235109</v>
      </c>
      <c r="C19" s="65">
        <f>'5320'!I26</f>
        <v>29241.894106523792</v>
      </c>
      <c r="D19" s="65">
        <f>'5320'!I25</f>
        <v>1271.3867002836432</v>
      </c>
      <c r="E19" s="65">
        <v>0</v>
      </c>
      <c r="F19" s="65">
        <f>'5320'!I28</f>
        <v>68.723605420737471</v>
      </c>
      <c r="G19" s="65">
        <f>'5320'!I29</f>
        <v>68.723605420737471</v>
      </c>
      <c r="H19" s="68">
        <f t="shared" si="0"/>
        <v>218060</v>
      </c>
      <c r="I19" s="13"/>
      <c r="J19" s="17">
        <v>5320</v>
      </c>
      <c r="L19" s="2"/>
      <c r="M19" s="2"/>
    </row>
    <row r="20" spans="1:14" x14ac:dyDescent="0.3">
      <c r="A20" s="27" t="s">
        <v>18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8">
        <f t="shared" si="0"/>
        <v>0</v>
      </c>
      <c r="I20" s="13"/>
      <c r="J20" s="14">
        <v>5320</v>
      </c>
      <c r="K20" s="18"/>
      <c r="L20" s="19"/>
      <c r="M20" s="19">
        <f>'5320'!I21</f>
        <v>218060</v>
      </c>
      <c r="N20" t="s">
        <v>146</v>
      </c>
    </row>
    <row r="21" spans="1:14" x14ac:dyDescent="0.3">
      <c r="A21" s="28" t="s">
        <v>19</v>
      </c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8">
        <f t="shared" si="0"/>
        <v>0</v>
      </c>
      <c r="I21" s="15"/>
      <c r="J21" s="20">
        <v>5330</v>
      </c>
      <c r="K21" s="21"/>
      <c r="L21" s="22"/>
      <c r="M21" s="22">
        <v>0</v>
      </c>
    </row>
    <row r="22" spans="1:14" x14ac:dyDescent="0.3">
      <c r="A22" s="28" t="s">
        <v>20</v>
      </c>
      <c r="B22" s="65">
        <f>'5340'!H26</f>
        <v>188013.5446397276</v>
      </c>
      <c r="C22" s="65">
        <f>'5340'!H25</f>
        <v>12353.863101497171</v>
      </c>
      <c r="D22" s="65">
        <f>'5340'!H24</f>
        <v>796.36472885684248</v>
      </c>
      <c r="E22" s="67">
        <f>'5340'!H28</f>
        <v>1929.6529968454258</v>
      </c>
      <c r="F22" s="65">
        <f>'5340'!H27</f>
        <v>81.67843372890691</v>
      </c>
      <c r="G22" s="65">
        <f>'5340'!H29</f>
        <v>724.89609934404893</v>
      </c>
      <c r="H22" s="68">
        <f t="shared" si="0"/>
        <v>203899.99999999997</v>
      </c>
      <c r="I22" s="15"/>
      <c r="J22" s="14">
        <v>5340</v>
      </c>
      <c r="K22" s="21"/>
      <c r="L22" s="22"/>
      <c r="M22" s="22">
        <f>'5340'!H22</f>
        <v>203900</v>
      </c>
      <c r="N22" t="s">
        <v>147</v>
      </c>
    </row>
    <row r="23" spans="1:14" ht="15" thickBot="1" x14ac:dyDescent="0.35">
      <c r="B23" s="2"/>
      <c r="C23" s="2"/>
      <c r="D23" s="2"/>
      <c r="E23" s="2"/>
      <c r="F23" s="2"/>
      <c r="G23" s="2"/>
      <c r="L23" s="23"/>
      <c r="M23" s="23">
        <f>SUM(M12:M22)</f>
        <v>991744</v>
      </c>
    </row>
    <row r="24" spans="1:14" ht="15" thickTop="1" x14ac:dyDescent="0.3">
      <c r="A24" t="s">
        <v>7</v>
      </c>
      <c r="B24" s="4">
        <f t="shared" ref="B24:G24" si="1">SUM(B13:B22)</f>
        <v>902783.10881235101</v>
      </c>
      <c r="C24" s="4">
        <f t="shared" si="1"/>
        <v>77927.159310327217</v>
      </c>
      <c r="D24" s="4">
        <f t="shared" si="1"/>
        <v>4367.5815501512134</v>
      </c>
      <c r="E24" s="4">
        <f t="shared" si="1"/>
        <v>4103.7876478509243</v>
      </c>
      <c r="F24" s="4">
        <f t="shared" si="1"/>
        <v>446.94627495263245</v>
      </c>
      <c r="G24" s="4">
        <f t="shared" si="1"/>
        <v>2115.4164043668279</v>
      </c>
      <c r="H24" s="4">
        <f>SUM(H13:H23)</f>
        <v>991743.99999999977</v>
      </c>
      <c r="L24" s="2"/>
      <c r="M24" s="2"/>
    </row>
    <row r="25" spans="1:14" x14ac:dyDescent="0.3">
      <c r="B25" s="2"/>
      <c r="C25" s="2"/>
      <c r="D25" s="2"/>
      <c r="E25" s="2"/>
      <c r="F25" s="2"/>
      <c r="G25" s="2"/>
    </row>
    <row r="26" spans="1:14" x14ac:dyDescent="0.3">
      <c r="A26" t="s">
        <v>5</v>
      </c>
      <c r="B26" s="42">
        <f>B24/(B9*12)</f>
        <v>3.5595895781576807</v>
      </c>
      <c r="C26" s="42">
        <f t="shared" ref="C26:G26" si="2">C24/(C9*12)</f>
        <v>4.875322779675126</v>
      </c>
      <c r="D26" s="42">
        <f t="shared" si="2"/>
        <v>4.2321526648752066</v>
      </c>
      <c r="E26" s="42">
        <f t="shared" si="2"/>
        <v>1.790483266950665</v>
      </c>
      <c r="F26" s="42">
        <f t="shared" si="2"/>
        <v>4.6556903640899217</v>
      </c>
      <c r="G26" s="42">
        <f t="shared" si="2"/>
        <v>2.260060261075671</v>
      </c>
      <c r="H26" t="s">
        <v>157</v>
      </c>
    </row>
    <row r="28" spans="1:14" x14ac:dyDescent="0.3">
      <c r="A28" t="s">
        <v>4</v>
      </c>
      <c r="B28" s="6">
        <f>B26/$B$26</f>
        <v>1</v>
      </c>
      <c r="C28" s="6">
        <f t="shared" ref="C28:G28" si="3">C26/$B$26</f>
        <v>1.369630591569049</v>
      </c>
      <c r="D28" s="6">
        <f t="shared" si="3"/>
        <v>1.1889439981632999</v>
      </c>
      <c r="E28" s="6">
        <f t="shared" si="3"/>
        <v>0.50300272760022979</v>
      </c>
      <c r="F28" s="6">
        <f>F26/$B$26</f>
        <v>1.3079289794132796</v>
      </c>
      <c r="G28" s="6">
        <f t="shared" si="3"/>
        <v>0.63492158616932437</v>
      </c>
    </row>
    <row r="29" spans="1:14" x14ac:dyDescent="0.3">
      <c r="J29" s="37"/>
    </row>
    <row r="30" spans="1:14" x14ac:dyDescent="0.3">
      <c r="A30" t="s">
        <v>9</v>
      </c>
    </row>
    <row r="31" spans="1:14" x14ac:dyDescent="0.3">
      <c r="B31" s="5"/>
    </row>
  </sheetData>
  <phoneticPr fontId="7" type="noConversion"/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76"/>
  <sheetViews>
    <sheetView workbookViewId="0">
      <selection activeCell="H75" sqref="H75"/>
    </sheetView>
  </sheetViews>
  <sheetFormatPr defaultRowHeight="14.4" x14ac:dyDescent="0.3"/>
  <cols>
    <col min="3" max="3" width="44.33203125" bestFit="1" customWidth="1"/>
    <col min="4" max="4" width="35.44140625" bestFit="1" customWidth="1"/>
    <col min="5" max="5" width="17.44140625" bestFit="1" customWidth="1"/>
    <col min="6" max="6" width="20.5546875" bestFit="1" customWidth="1"/>
    <col min="7" max="14" width="12.6640625" customWidth="1"/>
  </cols>
  <sheetData>
    <row r="2" spans="2:11" x14ac:dyDescent="0.3">
      <c r="B2" t="s">
        <v>29</v>
      </c>
      <c r="C2" t="s">
        <v>155</v>
      </c>
      <c r="D2" s="29"/>
      <c r="E2" s="30"/>
      <c r="I2" s="29"/>
      <c r="J2" s="29"/>
    </row>
    <row r="3" spans="2:11" x14ac:dyDescent="0.3">
      <c r="B3" t="s">
        <v>30</v>
      </c>
    </row>
    <row r="4" spans="2:11" x14ac:dyDescent="0.3">
      <c r="B4" t="s">
        <v>31</v>
      </c>
    </row>
    <row r="6" spans="2:11" x14ac:dyDescent="0.3">
      <c r="B6" t="s">
        <v>32</v>
      </c>
      <c r="C6" t="s">
        <v>33</v>
      </c>
      <c r="D6" t="s">
        <v>34</v>
      </c>
      <c r="E6" t="s">
        <v>35</v>
      </c>
      <c r="F6" s="29"/>
      <c r="G6" s="29"/>
      <c r="H6" t="s">
        <v>36</v>
      </c>
      <c r="I6" t="s">
        <v>37</v>
      </c>
    </row>
    <row r="7" spans="2:11" x14ac:dyDescent="0.3">
      <c r="B7" t="s">
        <v>38</v>
      </c>
      <c r="C7" t="s">
        <v>39</v>
      </c>
      <c r="D7" t="s">
        <v>39</v>
      </c>
      <c r="E7" t="s">
        <v>40</v>
      </c>
      <c r="F7" t="s">
        <v>41</v>
      </c>
    </row>
    <row r="9" spans="2:11" x14ac:dyDescent="0.3">
      <c r="B9" t="s">
        <v>42</v>
      </c>
      <c r="C9" t="s">
        <v>43</v>
      </c>
      <c r="D9" t="s">
        <v>44</v>
      </c>
      <c r="E9" t="s">
        <v>45</v>
      </c>
      <c r="F9" t="s">
        <v>46</v>
      </c>
      <c r="G9" t="s">
        <v>47</v>
      </c>
      <c r="H9" t="s">
        <v>48</v>
      </c>
      <c r="I9" t="s">
        <v>49</v>
      </c>
    </row>
    <row r="10" spans="2:11" x14ac:dyDescent="0.3">
      <c r="C10" t="s">
        <v>50</v>
      </c>
      <c r="D10" t="s">
        <v>51</v>
      </c>
      <c r="E10" s="31"/>
      <c r="F10" s="31"/>
      <c r="G10" s="31"/>
      <c r="H10" s="31"/>
      <c r="I10" s="31">
        <v>131284.98000000001</v>
      </c>
      <c r="J10" s="37">
        <f>I10/$I$20</f>
        <v>0.32895903074424981</v>
      </c>
      <c r="K10" t="s">
        <v>52</v>
      </c>
    </row>
    <row r="11" spans="2:11" x14ac:dyDescent="0.3">
      <c r="C11" t="s">
        <v>53</v>
      </c>
      <c r="D11" t="s">
        <v>54</v>
      </c>
      <c r="E11" s="31"/>
      <c r="F11" s="31"/>
      <c r="G11" s="31"/>
      <c r="H11" s="31"/>
      <c r="I11" s="31">
        <v>66979.820000000007</v>
      </c>
      <c r="J11" s="37">
        <f t="shared" ref="J11:J19" si="0">I11/$I$20</f>
        <v>0.16783044539157732</v>
      </c>
      <c r="K11" t="s">
        <v>52</v>
      </c>
    </row>
    <row r="12" spans="2:11" x14ac:dyDescent="0.3">
      <c r="C12" t="s">
        <v>55</v>
      </c>
      <c r="D12" t="s">
        <v>56</v>
      </c>
      <c r="E12" s="31"/>
      <c r="F12" s="31"/>
      <c r="G12" s="31"/>
      <c r="H12" s="31"/>
      <c r="I12" s="31">
        <v>-50223.22</v>
      </c>
      <c r="J12" s="37">
        <f t="shared" si="0"/>
        <v>-0.1258436553218443</v>
      </c>
      <c r="K12" t="s">
        <v>52</v>
      </c>
    </row>
    <row r="13" spans="2:11" x14ac:dyDescent="0.3">
      <c r="C13" t="s">
        <v>57</v>
      </c>
      <c r="D13" t="s">
        <v>58</v>
      </c>
      <c r="E13" s="31"/>
      <c r="F13" s="31"/>
      <c r="G13" s="31"/>
      <c r="H13" s="31"/>
      <c r="I13" s="31">
        <v>26654.01</v>
      </c>
      <c r="J13" s="37">
        <f t="shared" si="0"/>
        <v>6.6786598855768126E-2</v>
      </c>
      <c r="K13" t="s">
        <v>52</v>
      </c>
    </row>
    <row r="14" spans="2:11" x14ac:dyDescent="0.3">
      <c r="C14" t="s">
        <v>59</v>
      </c>
      <c r="D14" t="s">
        <v>60</v>
      </c>
      <c r="E14" s="31"/>
      <c r="F14" s="31"/>
      <c r="G14" s="31"/>
      <c r="H14" s="31"/>
      <c r="I14" s="31">
        <v>75</v>
      </c>
      <c r="J14" s="37">
        <f t="shared" si="0"/>
        <v>1.8792650389876081E-4</v>
      </c>
      <c r="K14" t="s">
        <v>52</v>
      </c>
    </row>
    <row r="15" spans="2:11" x14ac:dyDescent="0.3">
      <c r="C15" t="s">
        <v>61</v>
      </c>
      <c r="D15" t="s">
        <v>62</v>
      </c>
      <c r="E15" s="31"/>
      <c r="F15" s="31"/>
      <c r="G15" s="31"/>
      <c r="H15" s="31"/>
      <c r="I15" s="31">
        <v>6276.45</v>
      </c>
      <c r="J15" s="62">
        <f t="shared" si="0"/>
        <v>1.5726817405271695E-2</v>
      </c>
      <c r="K15" s="33" t="s">
        <v>63</v>
      </c>
    </row>
    <row r="16" spans="2:11" x14ac:dyDescent="0.3">
      <c r="C16" t="s">
        <v>64</v>
      </c>
      <c r="D16" t="s">
        <v>65</v>
      </c>
      <c r="E16" s="31"/>
      <c r="F16" s="31"/>
      <c r="G16" s="31"/>
      <c r="H16" s="31"/>
      <c r="I16" s="31">
        <v>31511.5</v>
      </c>
      <c r="J16" s="62">
        <f t="shared" si="0"/>
        <v>7.8957947034744014E-2</v>
      </c>
      <c r="K16" t="s">
        <v>66</v>
      </c>
    </row>
    <row r="17" spans="2:11" x14ac:dyDescent="0.3">
      <c r="C17" t="s">
        <v>67</v>
      </c>
      <c r="D17" t="s">
        <v>68</v>
      </c>
      <c r="E17" s="31"/>
      <c r="F17" s="31"/>
      <c r="G17" s="31"/>
      <c r="H17" s="31"/>
      <c r="I17" s="31">
        <v>156569.16</v>
      </c>
      <c r="J17" s="62">
        <f t="shared" si="0"/>
        <v>0.3923132647622094</v>
      </c>
      <c r="K17" t="s">
        <v>66</v>
      </c>
    </row>
    <row r="18" spans="2:11" x14ac:dyDescent="0.3">
      <c r="C18" t="s">
        <v>69</v>
      </c>
      <c r="D18" t="s">
        <v>70</v>
      </c>
      <c r="E18" s="31"/>
      <c r="F18" s="31"/>
      <c r="G18" s="31"/>
      <c r="H18" s="31"/>
      <c r="I18" s="31">
        <v>27660.97</v>
      </c>
      <c r="J18" s="62">
        <f t="shared" si="0"/>
        <v>6.9309725153980081E-2</v>
      </c>
      <c r="K18" t="s">
        <v>66</v>
      </c>
    </row>
    <row r="19" spans="2:11" x14ac:dyDescent="0.3">
      <c r="C19" t="s">
        <v>71</v>
      </c>
      <c r="D19" t="s">
        <v>72</v>
      </c>
      <c r="E19" s="31"/>
      <c r="F19" s="31"/>
      <c r="G19" s="31"/>
      <c r="H19" s="31"/>
      <c r="I19" s="31">
        <v>2303.52</v>
      </c>
      <c r="J19" s="37">
        <f t="shared" si="0"/>
        <v>5.7718994701449798E-3</v>
      </c>
      <c r="K19" t="s">
        <v>0</v>
      </c>
    </row>
    <row r="20" spans="2:11" ht="15" thickBot="1" x14ac:dyDescent="0.35">
      <c r="B20" t="s">
        <v>73</v>
      </c>
      <c r="C20" t="s">
        <v>45</v>
      </c>
      <c r="D20" t="s">
        <v>46</v>
      </c>
      <c r="E20" t="s">
        <v>47</v>
      </c>
      <c r="F20" t="s">
        <v>48</v>
      </c>
      <c r="G20" t="s">
        <v>49</v>
      </c>
      <c r="I20" s="35">
        <f>SUM(I10:I19)</f>
        <v>399092.19000000006</v>
      </c>
      <c r="J20" s="36"/>
      <c r="K20" s="33" t="s">
        <v>74</v>
      </c>
    </row>
    <row r="21" spans="2:11" ht="15" thickTop="1" x14ac:dyDescent="0.3">
      <c r="B21" t="s">
        <v>75</v>
      </c>
      <c r="D21" s="31"/>
      <c r="E21" s="31"/>
      <c r="F21" s="31"/>
      <c r="G21" s="31">
        <f>SUM(I10:I19)</f>
        <v>399092.19000000006</v>
      </c>
      <c r="H21" s="31"/>
      <c r="I21" s="33" t="s">
        <v>74</v>
      </c>
      <c r="J21" s="33"/>
    </row>
    <row r="23" spans="2:11" ht="15" thickBot="1" x14ac:dyDescent="0.35">
      <c r="H23" s="40" t="s">
        <v>107</v>
      </c>
      <c r="I23" s="23">
        <v>553224</v>
      </c>
    </row>
    <row r="24" spans="2:11" ht="15" thickTop="1" x14ac:dyDescent="0.3"/>
    <row r="25" spans="2:11" x14ac:dyDescent="0.3">
      <c r="C25" s="48" t="s">
        <v>50</v>
      </c>
      <c r="D25" s="48" t="s">
        <v>51</v>
      </c>
      <c r="E25" s="48"/>
      <c r="F25" s="48"/>
      <c r="G25" s="48"/>
      <c r="H25" s="48"/>
      <c r="I25" s="49">
        <f>$I$23*J10</f>
        <v>181988.03082445686</v>
      </c>
      <c r="J25" s="48" t="s">
        <v>52</v>
      </c>
    </row>
    <row r="26" spans="2:11" x14ac:dyDescent="0.3">
      <c r="C26" s="48" t="s">
        <v>53</v>
      </c>
      <c r="D26" s="48" t="s">
        <v>54</v>
      </c>
      <c r="E26" s="48"/>
      <c r="F26" s="48"/>
      <c r="G26" s="48"/>
      <c r="H26" s="48"/>
      <c r="I26" s="49">
        <f t="shared" ref="I26:I34" si="1">$I$23*J11</f>
        <v>92847.830321309972</v>
      </c>
      <c r="J26" s="48" t="s">
        <v>52</v>
      </c>
    </row>
    <row r="27" spans="2:11" x14ac:dyDescent="0.3">
      <c r="C27" s="48" t="s">
        <v>55</v>
      </c>
      <c r="D27" s="48" t="s">
        <v>56</v>
      </c>
      <c r="E27" s="48"/>
      <c r="F27" s="48"/>
      <c r="G27" s="48"/>
      <c r="H27" s="48"/>
      <c r="I27" s="49">
        <f t="shared" si="1"/>
        <v>-69619.730371771991</v>
      </c>
      <c r="J27" s="48" t="s">
        <v>52</v>
      </c>
    </row>
    <row r="28" spans="2:11" x14ac:dyDescent="0.3">
      <c r="C28" s="48" t="s">
        <v>57</v>
      </c>
      <c r="D28" s="48" t="s">
        <v>58</v>
      </c>
      <c r="E28" s="48"/>
      <c r="F28" s="48"/>
      <c r="G28" s="48"/>
      <c r="H28" s="48"/>
      <c r="I28" s="49">
        <f t="shared" si="1"/>
        <v>36947.949365383465</v>
      </c>
      <c r="J28" s="48" t="s">
        <v>52</v>
      </c>
    </row>
    <row r="29" spans="2:11" x14ac:dyDescent="0.3">
      <c r="C29" s="48" t="s">
        <v>59</v>
      </c>
      <c r="D29" s="48" t="s">
        <v>60</v>
      </c>
      <c r="E29" s="48"/>
      <c r="F29" s="48"/>
      <c r="G29" s="48"/>
      <c r="H29" s="48"/>
      <c r="I29" s="49">
        <f t="shared" si="1"/>
        <v>103.96545219288805</v>
      </c>
      <c r="J29" s="48" t="s">
        <v>52</v>
      </c>
    </row>
    <row r="30" spans="2:11" x14ac:dyDescent="0.3">
      <c r="C30" s="43" t="s">
        <v>61</v>
      </c>
      <c r="D30" s="43" t="s">
        <v>62</v>
      </c>
      <c r="E30" s="43"/>
      <c r="F30" s="43"/>
      <c r="G30" s="43"/>
      <c r="H30" s="43"/>
      <c r="I30" s="44">
        <f t="shared" si="1"/>
        <v>8700.4528322140286</v>
      </c>
      <c r="J30" s="45" t="s">
        <v>63</v>
      </c>
    </row>
    <row r="31" spans="2:11" x14ac:dyDescent="0.3">
      <c r="C31" s="32" t="s">
        <v>64</v>
      </c>
      <c r="D31" s="32" t="s">
        <v>65</v>
      </c>
      <c r="E31" s="32"/>
      <c r="F31" s="32"/>
      <c r="G31" s="32"/>
      <c r="H31" s="32"/>
      <c r="I31" s="42">
        <f t="shared" si="1"/>
        <v>43681.431290349225</v>
      </c>
      <c r="J31" s="32" t="s">
        <v>66</v>
      </c>
    </row>
    <row r="32" spans="2:11" x14ac:dyDescent="0.3">
      <c r="C32" s="32" t="s">
        <v>67</v>
      </c>
      <c r="D32" s="32" t="s">
        <v>68</v>
      </c>
      <c r="E32" s="32"/>
      <c r="F32" s="32"/>
      <c r="G32" s="32"/>
      <c r="H32" s="32"/>
      <c r="I32" s="42">
        <f t="shared" si="1"/>
        <v>217037.11358480854</v>
      </c>
      <c r="J32" s="32" t="s">
        <v>66</v>
      </c>
    </row>
    <row r="33" spans="3:14" x14ac:dyDescent="0.3">
      <c r="C33" s="32" t="s">
        <v>69</v>
      </c>
      <c r="D33" s="32" t="s">
        <v>70</v>
      </c>
      <c r="E33" s="32"/>
      <c r="F33" s="32"/>
      <c r="G33" s="32"/>
      <c r="H33" s="32"/>
      <c r="I33" s="42">
        <f t="shared" si="1"/>
        <v>38343.803388585475</v>
      </c>
      <c r="J33" s="32" t="s">
        <v>66</v>
      </c>
    </row>
    <row r="34" spans="3:14" x14ac:dyDescent="0.3">
      <c r="C34" s="46" t="s">
        <v>71</v>
      </c>
      <c r="D34" s="46" t="s">
        <v>72</v>
      </c>
      <c r="E34" s="46"/>
      <c r="F34" s="46"/>
      <c r="G34" s="46"/>
      <c r="H34" s="46"/>
      <c r="I34" s="47">
        <f t="shared" si="1"/>
        <v>3193.1533124714865</v>
      </c>
      <c r="J34" s="46" t="s">
        <v>0</v>
      </c>
    </row>
    <row r="35" spans="3:14" ht="15" thickBot="1" x14ac:dyDescent="0.35">
      <c r="H35" s="40" t="s">
        <v>139</v>
      </c>
      <c r="I35" s="41">
        <f>SUM(I25:I34)</f>
        <v>553223.99999999988</v>
      </c>
    </row>
    <row r="36" spans="3:14" ht="15" thickTop="1" x14ac:dyDescent="0.3">
      <c r="C36" s="38" t="s">
        <v>149</v>
      </c>
      <c r="D36" s="72" t="s">
        <v>152</v>
      </c>
      <c r="E36" s="32"/>
    </row>
    <row r="37" spans="3:14" ht="28.8" x14ac:dyDescent="0.3">
      <c r="F37" s="38" t="s">
        <v>143</v>
      </c>
      <c r="G37" t="s">
        <v>116</v>
      </c>
      <c r="H37" t="s">
        <v>117</v>
      </c>
      <c r="I37" t="s">
        <v>119</v>
      </c>
      <c r="J37" s="50" t="s">
        <v>153</v>
      </c>
      <c r="K37" s="51" t="s">
        <v>115</v>
      </c>
      <c r="L37" s="52" t="s">
        <v>108</v>
      </c>
      <c r="M37" s="53" t="s">
        <v>118</v>
      </c>
      <c r="N37" s="60" t="s">
        <v>5</v>
      </c>
    </row>
    <row r="38" spans="3:14" x14ac:dyDescent="0.3">
      <c r="F38" t="s">
        <v>109</v>
      </c>
      <c r="G38" s="37">
        <v>3.5999999999999999E-3</v>
      </c>
      <c r="H38" s="37">
        <f>H76</f>
        <v>3.9056632116569027E-3</v>
      </c>
      <c r="I38" s="37">
        <v>3.1199999999999999E-2</v>
      </c>
      <c r="J38" s="5"/>
      <c r="L38" s="5">
        <f>H38*SUM($I$25:$I$27)</f>
        <v>801.50509240256349</v>
      </c>
      <c r="M38" s="5"/>
      <c r="N38" s="5">
        <f>SUM(J38:M38)</f>
        <v>801.50509240256349</v>
      </c>
    </row>
    <row r="39" spans="3:14" x14ac:dyDescent="0.3">
      <c r="F39" t="s">
        <v>110</v>
      </c>
      <c r="G39" s="37">
        <v>6.2799999999999995E-2</v>
      </c>
      <c r="H39" s="37">
        <f>G76</f>
        <v>6.0587852385959644E-2</v>
      </c>
      <c r="I39" s="37">
        <v>0.31440000000000001</v>
      </c>
      <c r="J39" s="5"/>
      <c r="L39" s="5">
        <f t="shared" ref="L39:L44" si="2">H39*SUM($I$25:$I$27)</f>
        <v>12433.604638552588</v>
      </c>
      <c r="M39" s="5"/>
      <c r="N39" s="5">
        <f t="shared" ref="N39:N43" si="3">SUM(J39:M39)</f>
        <v>12433.604638552588</v>
      </c>
    </row>
    <row r="40" spans="3:14" x14ac:dyDescent="0.3">
      <c r="F40" t="s">
        <v>111</v>
      </c>
      <c r="G40" s="37">
        <v>8.8000000000000005E-3</v>
      </c>
      <c r="H40" s="37"/>
      <c r="I40">
        <v>0</v>
      </c>
      <c r="J40" s="5"/>
      <c r="L40" s="5">
        <f t="shared" si="2"/>
        <v>0</v>
      </c>
      <c r="M40" s="5"/>
      <c r="N40" s="5">
        <f t="shared" si="3"/>
        <v>0</v>
      </c>
    </row>
    <row r="41" spans="3:14" x14ac:dyDescent="0.3">
      <c r="F41" t="s">
        <v>112</v>
      </c>
      <c r="G41" s="37">
        <v>0.92310000000000003</v>
      </c>
      <c r="H41" s="37">
        <f>F76</f>
        <v>0.92208702618797256</v>
      </c>
      <c r="I41" s="37">
        <v>0.63739999999999997</v>
      </c>
      <c r="J41" s="5"/>
      <c r="K41" s="5"/>
      <c r="L41" s="5">
        <f t="shared" si="2"/>
        <v>189227.13175119495</v>
      </c>
      <c r="M41" s="5"/>
      <c r="N41" s="5">
        <f t="shared" si="3"/>
        <v>189227.13175119495</v>
      </c>
    </row>
    <row r="42" spans="3:14" x14ac:dyDescent="0.3">
      <c r="F42" t="s">
        <v>113</v>
      </c>
      <c r="G42" s="37">
        <v>5.0000000000000001E-4</v>
      </c>
      <c r="H42" s="62">
        <f>J76</f>
        <v>4.0058084222122076E-4</v>
      </c>
      <c r="I42" s="62">
        <v>5.7000000000000002E-3</v>
      </c>
      <c r="J42" s="5"/>
      <c r="L42" s="5">
        <f t="shared" si="2"/>
        <v>82.205650502827027</v>
      </c>
      <c r="M42" s="5"/>
      <c r="N42" s="5">
        <f t="shared" si="3"/>
        <v>82.205650502827027</v>
      </c>
    </row>
    <row r="43" spans="3:14" x14ac:dyDescent="0.3">
      <c r="F43" t="s">
        <v>150</v>
      </c>
      <c r="H43" s="70">
        <f>I76</f>
        <v>9.4637223974763408E-3</v>
      </c>
      <c r="L43" s="5">
        <f t="shared" si="2"/>
        <v>1942.1084931292885</v>
      </c>
      <c r="N43" s="5">
        <f t="shared" si="3"/>
        <v>1942.1084931292885</v>
      </c>
    </row>
    <row r="44" spans="3:14" x14ac:dyDescent="0.3">
      <c r="F44" t="s">
        <v>114</v>
      </c>
      <c r="G44" s="37">
        <v>1.1999999999999999E-3</v>
      </c>
      <c r="H44" s="37">
        <f>K76</f>
        <v>3.5551549747133344E-3</v>
      </c>
      <c r="I44" s="37">
        <v>1.1299999999999999E-2</v>
      </c>
      <c r="J44" s="5"/>
      <c r="L44" s="5">
        <f t="shared" si="2"/>
        <v>729.57514821258985</v>
      </c>
      <c r="M44" s="5"/>
      <c r="N44" s="5">
        <f>SUM(J44:M44)</f>
        <v>729.57514821258985</v>
      </c>
    </row>
    <row r="45" spans="3:14" ht="15" thickBot="1" x14ac:dyDescent="0.35">
      <c r="G45" s="61">
        <f t="shared" ref="G45:M45" si="4">SUM(G38:G44)</f>
        <v>1</v>
      </c>
      <c r="H45" s="61">
        <f t="shared" si="4"/>
        <v>1</v>
      </c>
      <c r="I45" s="61">
        <f t="shared" si="4"/>
        <v>1</v>
      </c>
      <c r="J45" s="41">
        <f t="shared" si="4"/>
        <v>0</v>
      </c>
      <c r="K45" s="41">
        <f t="shared" si="4"/>
        <v>0</v>
      </c>
      <c r="L45" s="41">
        <f t="shared" si="4"/>
        <v>205216.13077399478</v>
      </c>
      <c r="M45" s="41">
        <f t="shared" si="4"/>
        <v>0</v>
      </c>
      <c r="N45" s="41">
        <f>SUM(J45:M45)</f>
        <v>205216.13077399478</v>
      </c>
    </row>
    <row r="46" spans="3:14" ht="15" thickTop="1" x14ac:dyDescent="0.3">
      <c r="C46" s="38" t="s">
        <v>148</v>
      </c>
    </row>
    <row r="47" spans="3:14" x14ac:dyDescent="0.3">
      <c r="D47" s="72" t="s">
        <v>152</v>
      </c>
      <c r="E47" s="32"/>
      <c r="G47" s="5"/>
    </row>
    <row r="48" spans="3:14" ht="28.8" x14ac:dyDescent="0.3">
      <c r="F48" s="38" t="s">
        <v>144</v>
      </c>
      <c r="G48" t="s">
        <v>116</v>
      </c>
      <c r="H48" t="s">
        <v>117</v>
      </c>
      <c r="I48" t="s">
        <v>119</v>
      </c>
      <c r="J48" s="50" t="s">
        <v>153</v>
      </c>
      <c r="K48" s="51" t="s">
        <v>115</v>
      </c>
      <c r="L48" s="52" t="s">
        <v>108</v>
      </c>
      <c r="M48" s="53" t="s">
        <v>118</v>
      </c>
      <c r="N48" s="60" t="s">
        <v>5</v>
      </c>
    </row>
    <row r="49" spans="3:14" x14ac:dyDescent="0.3">
      <c r="F49" t="s">
        <v>109</v>
      </c>
      <c r="G49" s="37">
        <v>3.5999999999999999E-3</v>
      </c>
      <c r="H49" s="37">
        <v>4.055025151421825E-3</v>
      </c>
      <c r="I49" s="37">
        <v>3.1199999999999999E-2</v>
      </c>
      <c r="J49" s="5">
        <f t="shared" ref="J49:J53" si="5">G49*SUM($I$31:$I$33)</f>
        <v>1076.6244537494756</v>
      </c>
      <c r="L49" s="5">
        <f>H49*SUM($I$28:$I$29)</f>
        <v>150.24644649361113</v>
      </c>
      <c r="M49" s="5">
        <f>$I$30*I49</f>
        <v>271.45412836507768</v>
      </c>
      <c r="N49" s="5">
        <f>SUM(J49:M49)</f>
        <v>1498.3250286081643</v>
      </c>
    </row>
    <row r="50" spans="3:14" x14ac:dyDescent="0.3">
      <c r="F50" t="s">
        <v>110</v>
      </c>
      <c r="G50" s="37">
        <v>6.2799999999999995E-2</v>
      </c>
      <c r="H50" s="37">
        <v>5.9798788625397802E-2</v>
      </c>
      <c r="I50" s="37">
        <v>0.31440000000000001</v>
      </c>
      <c r="J50" s="5">
        <f t="shared" si="5"/>
        <v>18781.115470963072</v>
      </c>
      <c r="L50" s="5">
        <f t="shared" ref="L50:L55" si="6">H50*SUM($I$28:$I$29)</f>
        <v>2215.6596223424931</v>
      </c>
      <c r="M50" s="5">
        <f t="shared" ref="M50:M53" si="7">$I$30*I50</f>
        <v>2735.4223704480905</v>
      </c>
      <c r="N50" s="5">
        <f t="shared" ref="N50:N55" si="8">SUM(J50:M50)</f>
        <v>23732.197463753655</v>
      </c>
    </row>
    <row r="51" spans="3:14" x14ac:dyDescent="0.3">
      <c r="F51" t="s">
        <v>111</v>
      </c>
      <c r="G51" s="37"/>
      <c r="H51" s="37"/>
      <c r="J51" s="5"/>
      <c r="L51" s="5">
        <f t="shared" si="6"/>
        <v>0</v>
      </c>
      <c r="M51" s="5"/>
      <c r="N51" s="5">
        <f t="shared" si="8"/>
        <v>0</v>
      </c>
    </row>
    <row r="52" spans="3:14" x14ac:dyDescent="0.3">
      <c r="F52" t="s">
        <v>112</v>
      </c>
      <c r="G52" s="37">
        <f>92.31%+0.0088</f>
        <v>0.93190000000000006</v>
      </c>
      <c r="H52" s="37">
        <v>0.92582897033158817</v>
      </c>
      <c r="I52" s="37">
        <v>0.63739999999999997</v>
      </c>
      <c r="J52" s="5">
        <f t="shared" si="5"/>
        <v>278696.20234698232</v>
      </c>
      <c r="K52" s="5">
        <f>I34</f>
        <v>3193.1533124714865</v>
      </c>
      <c r="L52" s="5">
        <f t="shared" si="6"/>
        <v>34303.736144370429</v>
      </c>
      <c r="M52" s="5">
        <f t="shared" si="7"/>
        <v>5545.6686352532215</v>
      </c>
      <c r="N52" s="5">
        <f t="shared" si="8"/>
        <v>321738.76043907739</v>
      </c>
    </row>
    <row r="53" spans="3:14" x14ac:dyDescent="0.3">
      <c r="F53" t="s">
        <v>113</v>
      </c>
      <c r="G53" s="37">
        <v>5.0000000000000001E-4</v>
      </c>
      <c r="H53" s="62">
        <v>4.1063545837183042E-4</v>
      </c>
      <c r="I53" s="62">
        <v>5.7000000000000002E-3</v>
      </c>
      <c r="J53" s="5">
        <f t="shared" si="5"/>
        <v>149.53117413187161</v>
      </c>
      <c r="L53" s="5">
        <f t="shared" si="6"/>
        <v>15.214830024669482</v>
      </c>
      <c r="M53" s="5">
        <f t="shared" si="7"/>
        <v>49.592581143619967</v>
      </c>
      <c r="N53" s="5">
        <f t="shared" si="8"/>
        <v>214.33858530016107</v>
      </c>
    </row>
    <row r="54" spans="3:14" x14ac:dyDescent="0.3">
      <c r="F54" t="s">
        <v>150</v>
      </c>
      <c r="H54" s="37">
        <v>6.2621907401704136E-3</v>
      </c>
      <c r="L54" s="5">
        <f t="shared" si="6"/>
        <v>232.0261578762096</v>
      </c>
      <c r="N54" s="5">
        <f t="shared" si="8"/>
        <v>232.0261578762096</v>
      </c>
    </row>
    <row r="55" spans="3:14" x14ac:dyDescent="0.3">
      <c r="F55" t="s">
        <v>114</v>
      </c>
      <c r="G55" s="37">
        <v>1.1999999999999999E-3</v>
      </c>
      <c r="H55" s="37">
        <v>3.644389693049995E-3</v>
      </c>
      <c r="I55" s="37">
        <v>1.1299999999999999E-2</v>
      </c>
      <c r="J55" s="5">
        <f>G55*SUM($I$31:$I$33)</f>
        <v>358.87481791649185</v>
      </c>
      <c r="L55" s="5">
        <f t="shared" si="6"/>
        <v>135.03161646894165</v>
      </c>
      <c r="M55" s="5">
        <f>$I$30*I55</f>
        <v>98.315117004018518</v>
      </c>
      <c r="N55" s="5">
        <f t="shared" si="8"/>
        <v>592.22155138945197</v>
      </c>
    </row>
    <row r="56" spans="3:14" ht="15" thickBot="1" x14ac:dyDescent="0.35">
      <c r="G56" s="61">
        <f t="shared" ref="G56:M56" si="9">SUM(G49:G55)</f>
        <v>1</v>
      </c>
      <c r="H56" s="61">
        <f t="shared" si="9"/>
        <v>1</v>
      </c>
      <c r="I56" s="61">
        <f t="shared" si="9"/>
        <v>1</v>
      </c>
      <c r="J56" s="41">
        <f t="shared" si="9"/>
        <v>299062.34826374322</v>
      </c>
      <c r="K56" s="41">
        <f t="shared" si="9"/>
        <v>3193.1533124714865</v>
      </c>
      <c r="L56" s="41">
        <f t="shared" si="9"/>
        <v>37051.914817576355</v>
      </c>
      <c r="M56" s="41">
        <f t="shared" si="9"/>
        <v>8700.4528322140268</v>
      </c>
      <c r="N56" s="41">
        <f>SUM(J56:M56)</f>
        <v>348007.86922600504</v>
      </c>
    </row>
    <row r="57" spans="3:14" ht="15" thickTop="1" x14ac:dyDescent="0.3"/>
    <row r="61" spans="3:14" ht="14.25" customHeight="1" x14ac:dyDescent="0.3">
      <c r="C61" s="38" t="s">
        <v>154</v>
      </c>
      <c r="D61" s="71" t="s">
        <v>151</v>
      </c>
    </row>
    <row r="62" spans="3:14" ht="43.2" x14ac:dyDescent="0.3">
      <c r="C62" s="1" t="s">
        <v>132</v>
      </c>
      <c r="D62" s="1" t="s">
        <v>133</v>
      </c>
      <c r="E62" s="1"/>
      <c r="F62" s="59" t="s">
        <v>134</v>
      </c>
      <c r="G62" s="59" t="s">
        <v>135</v>
      </c>
      <c r="H62" s="59" t="s">
        <v>136</v>
      </c>
      <c r="I62" s="59" t="s">
        <v>137</v>
      </c>
      <c r="J62" s="59" t="s">
        <v>2</v>
      </c>
      <c r="K62" s="59" t="s">
        <v>138</v>
      </c>
      <c r="L62" s="59" t="s">
        <v>5</v>
      </c>
    </row>
    <row r="63" spans="3:14" x14ac:dyDescent="0.3">
      <c r="C63" s="55">
        <v>2021</v>
      </c>
      <c r="D63" t="s">
        <v>120</v>
      </c>
      <c r="F63" s="56">
        <v>18067</v>
      </c>
      <c r="G63" s="56">
        <v>1164</v>
      </c>
      <c r="H63" s="56">
        <v>81</v>
      </c>
      <c r="I63" s="56"/>
      <c r="J63" s="56">
        <v>8</v>
      </c>
      <c r="K63" s="56">
        <v>71</v>
      </c>
      <c r="L63" s="57">
        <f t="shared" ref="L63:L74" si="10">SUM(F63:K63)</f>
        <v>19391</v>
      </c>
    </row>
    <row r="64" spans="3:14" x14ac:dyDescent="0.3">
      <c r="C64" s="55">
        <v>2021</v>
      </c>
      <c r="D64" t="s">
        <v>121</v>
      </c>
      <c r="F64" s="56">
        <v>18080</v>
      </c>
      <c r="G64" s="56">
        <v>1167</v>
      </c>
      <c r="H64" s="56">
        <v>81</v>
      </c>
      <c r="I64" s="56"/>
      <c r="J64" s="56">
        <v>8</v>
      </c>
      <c r="K64" s="56">
        <v>71</v>
      </c>
      <c r="L64" s="57">
        <f t="shared" si="10"/>
        <v>19407</v>
      </c>
    </row>
    <row r="65" spans="3:12" x14ac:dyDescent="0.3">
      <c r="C65" s="55">
        <v>2021</v>
      </c>
      <c r="D65" t="s">
        <v>122</v>
      </c>
      <c r="F65" s="56">
        <v>18098</v>
      </c>
      <c r="G65" s="56">
        <v>1174</v>
      </c>
      <c r="H65" s="56">
        <v>77</v>
      </c>
      <c r="I65" s="56"/>
      <c r="J65" s="56">
        <v>8</v>
      </c>
      <c r="K65" s="56">
        <v>71</v>
      </c>
      <c r="L65" s="57">
        <f t="shared" si="10"/>
        <v>19428</v>
      </c>
    </row>
    <row r="66" spans="3:12" x14ac:dyDescent="0.3">
      <c r="C66" s="55">
        <v>2021</v>
      </c>
      <c r="D66" t="s">
        <v>123</v>
      </c>
      <c r="F66" s="56">
        <v>18106</v>
      </c>
      <c r="G66" s="56">
        <v>1175</v>
      </c>
      <c r="H66" s="56">
        <v>78</v>
      </c>
      <c r="I66" s="56"/>
      <c r="J66" s="56">
        <v>8</v>
      </c>
      <c r="K66" s="56">
        <v>71</v>
      </c>
      <c r="L66" s="57">
        <f t="shared" si="10"/>
        <v>19438</v>
      </c>
    </row>
    <row r="67" spans="3:12" x14ac:dyDescent="0.3">
      <c r="C67" s="55">
        <v>2021</v>
      </c>
      <c r="D67" t="s">
        <v>124</v>
      </c>
      <c r="F67" s="56">
        <v>18267</v>
      </c>
      <c r="G67" s="56">
        <v>1186</v>
      </c>
      <c r="H67" s="56">
        <v>76</v>
      </c>
      <c r="I67" s="56"/>
      <c r="J67" s="56">
        <v>8</v>
      </c>
      <c r="K67" s="56">
        <v>71</v>
      </c>
      <c r="L67" s="57">
        <f t="shared" si="10"/>
        <v>19608</v>
      </c>
    </row>
    <row r="68" spans="3:12" x14ac:dyDescent="0.3">
      <c r="C68" s="55">
        <v>2021</v>
      </c>
      <c r="D68" t="s">
        <v>125</v>
      </c>
      <c r="F68" s="56">
        <v>18296</v>
      </c>
      <c r="G68" s="56">
        <v>1183</v>
      </c>
      <c r="H68" s="56">
        <v>77</v>
      </c>
      <c r="I68" s="56"/>
      <c r="J68" s="56">
        <v>8</v>
      </c>
      <c r="K68" s="56">
        <v>71</v>
      </c>
      <c r="L68" s="57">
        <f t="shared" si="10"/>
        <v>19635</v>
      </c>
    </row>
    <row r="69" spans="3:12" x14ac:dyDescent="0.3">
      <c r="C69" s="55">
        <v>2021</v>
      </c>
      <c r="D69" t="s">
        <v>126</v>
      </c>
      <c r="F69" s="56">
        <v>18319</v>
      </c>
      <c r="G69" s="56">
        <v>1203</v>
      </c>
      <c r="H69" s="56">
        <v>77</v>
      </c>
      <c r="I69" s="56"/>
      <c r="J69" s="56">
        <v>8</v>
      </c>
      <c r="K69" s="56">
        <v>71</v>
      </c>
      <c r="L69" s="57">
        <f t="shared" si="10"/>
        <v>19678</v>
      </c>
    </row>
    <row r="70" spans="3:12" x14ac:dyDescent="0.3">
      <c r="C70" s="55">
        <v>2021</v>
      </c>
      <c r="D70" t="s">
        <v>127</v>
      </c>
      <c r="F70" s="56">
        <v>18313</v>
      </c>
      <c r="G70" s="56">
        <v>1203</v>
      </c>
      <c r="H70" s="56">
        <v>77</v>
      </c>
      <c r="I70" s="56"/>
      <c r="J70" s="56">
        <v>8</v>
      </c>
      <c r="K70" s="56">
        <v>71</v>
      </c>
      <c r="L70" s="57">
        <f t="shared" si="10"/>
        <v>19672</v>
      </c>
    </row>
    <row r="71" spans="3:12" x14ac:dyDescent="0.3">
      <c r="C71" s="55">
        <v>2021</v>
      </c>
      <c r="D71" t="s">
        <v>128</v>
      </c>
      <c r="F71" s="56">
        <v>18344</v>
      </c>
      <c r="G71" s="56">
        <v>1208</v>
      </c>
      <c r="H71" s="56">
        <v>77</v>
      </c>
      <c r="I71" s="56"/>
      <c r="J71" s="56">
        <v>8</v>
      </c>
      <c r="K71" s="56">
        <v>71</v>
      </c>
      <c r="L71" s="57">
        <f t="shared" si="10"/>
        <v>19708</v>
      </c>
    </row>
    <row r="72" spans="3:12" x14ac:dyDescent="0.3">
      <c r="C72" s="55">
        <v>2021</v>
      </c>
      <c r="D72" t="s">
        <v>129</v>
      </c>
      <c r="F72" s="56">
        <v>18367</v>
      </c>
      <c r="G72" s="56">
        <v>1211</v>
      </c>
      <c r="H72" s="56">
        <v>77</v>
      </c>
      <c r="I72" s="56"/>
      <c r="J72" s="56">
        <v>8</v>
      </c>
      <c r="K72" s="56">
        <v>71</v>
      </c>
      <c r="L72" s="57">
        <f t="shared" si="10"/>
        <v>19734</v>
      </c>
    </row>
    <row r="73" spans="3:12" x14ac:dyDescent="0.3">
      <c r="C73" s="55">
        <v>2021</v>
      </c>
      <c r="D73" t="s">
        <v>130</v>
      </c>
      <c r="F73" s="56">
        <v>18367</v>
      </c>
      <c r="G73" s="56">
        <v>1206</v>
      </c>
      <c r="H73" s="56">
        <v>77</v>
      </c>
      <c r="I73" s="56"/>
      <c r="J73" s="56">
        <v>8</v>
      </c>
      <c r="K73" s="56">
        <v>71</v>
      </c>
      <c r="L73" s="57">
        <f t="shared" si="10"/>
        <v>19729</v>
      </c>
    </row>
    <row r="74" spans="3:12" x14ac:dyDescent="0.3">
      <c r="C74" s="55">
        <v>2021</v>
      </c>
      <c r="D74" t="s">
        <v>131</v>
      </c>
      <c r="F74" s="56">
        <v>18415</v>
      </c>
      <c r="G74" s="56">
        <v>1210</v>
      </c>
      <c r="H74" s="56">
        <v>78</v>
      </c>
      <c r="I74" s="56">
        <v>189</v>
      </c>
      <c r="J74" s="56">
        <v>8</v>
      </c>
      <c r="K74" s="56">
        <v>71</v>
      </c>
      <c r="L74" s="57">
        <f t="shared" si="10"/>
        <v>19971</v>
      </c>
    </row>
    <row r="75" spans="3:12" ht="15" thickBot="1" x14ac:dyDescent="0.35">
      <c r="F75" s="58">
        <f>SUM(F63:F74)</f>
        <v>219039</v>
      </c>
      <c r="G75" s="58">
        <f t="shared" ref="G75:K75" si="11">SUM(G63:G74)</f>
        <v>14290</v>
      </c>
      <c r="H75" s="58">
        <f t="shared" si="11"/>
        <v>933</v>
      </c>
      <c r="I75" s="58">
        <f t="shared" si="11"/>
        <v>189</v>
      </c>
      <c r="J75" s="58">
        <f t="shared" si="11"/>
        <v>96</v>
      </c>
      <c r="K75" s="58">
        <f t="shared" si="11"/>
        <v>852</v>
      </c>
      <c r="L75" s="58">
        <f>SUM(F75:K75)</f>
        <v>235399</v>
      </c>
    </row>
    <row r="76" spans="3:12" ht="15" thickTop="1" x14ac:dyDescent="0.3">
      <c r="F76" s="37">
        <f>F74/$L$74</f>
        <v>0.92208702618797256</v>
      </c>
      <c r="G76" s="37">
        <f t="shared" ref="G76:L76" si="12">G74/$L$74</f>
        <v>6.0587852385959644E-2</v>
      </c>
      <c r="H76" s="37">
        <f t="shared" si="12"/>
        <v>3.9056632116569027E-3</v>
      </c>
      <c r="I76" s="37">
        <f t="shared" si="12"/>
        <v>9.4637223974763408E-3</v>
      </c>
      <c r="J76" s="37">
        <f t="shared" si="12"/>
        <v>4.0058084222122076E-4</v>
      </c>
      <c r="K76" s="37">
        <f t="shared" si="12"/>
        <v>3.5551549747133344E-3</v>
      </c>
      <c r="L76" s="37">
        <f t="shared" si="12"/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3"/>
  <sheetViews>
    <sheetView workbookViewId="0"/>
  </sheetViews>
  <sheetFormatPr defaultRowHeight="14.4" x14ac:dyDescent="0.3"/>
  <cols>
    <col min="3" max="3" width="44.33203125" bestFit="1" customWidth="1"/>
    <col min="4" max="4" width="27.33203125" bestFit="1" customWidth="1"/>
    <col min="5" max="5" width="17.44140625" bestFit="1" customWidth="1"/>
    <col min="6" max="6" width="20.5546875" bestFit="1" customWidth="1"/>
    <col min="7" max="7" width="14.44140625" bestFit="1" customWidth="1"/>
    <col min="8" max="8" width="11.33203125" bestFit="1" customWidth="1"/>
    <col min="9" max="9" width="14.44140625" bestFit="1" customWidth="1"/>
    <col min="10" max="10" width="7.88671875" bestFit="1" customWidth="1"/>
  </cols>
  <sheetData>
    <row r="2" spans="2:9" x14ac:dyDescent="0.3">
      <c r="B2" t="s">
        <v>29</v>
      </c>
      <c r="C2" t="s">
        <v>155</v>
      </c>
      <c r="D2" s="29"/>
      <c r="E2" s="30"/>
      <c r="I2" s="29"/>
    </row>
    <row r="3" spans="2:9" x14ac:dyDescent="0.3">
      <c r="B3" t="s">
        <v>30</v>
      </c>
    </row>
    <row r="4" spans="2:9" x14ac:dyDescent="0.3">
      <c r="B4" t="s">
        <v>31</v>
      </c>
    </row>
    <row r="6" spans="2:9" x14ac:dyDescent="0.3">
      <c r="B6" t="s">
        <v>32</v>
      </c>
      <c r="C6" t="s">
        <v>33</v>
      </c>
      <c r="D6" t="s">
        <v>34</v>
      </c>
      <c r="E6" t="s">
        <v>35</v>
      </c>
      <c r="F6" s="29"/>
      <c r="G6" s="29"/>
      <c r="H6" t="s">
        <v>36</v>
      </c>
      <c r="I6" t="s">
        <v>37</v>
      </c>
    </row>
    <row r="7" spans="2:9" x14ac:dyDescent="0.3">
      <c r="B7" t="s">
        <v>38</v>
      </c>
      <c r="C7" t="s">
        <v>94</v>
      </c>
      <c r="D7" t="s">
        <v>94</v>
      </c>
      <c r="E7" t="s">
        <v>40</v>
      </c>
      <c r="F7" t="s">
        <v>41</v>
      </c>
    </row>
    <row r="9" spans="2:9" x14ac:dyDescent="0.3">
      <c r="B9" t="s">
        <v>42</v>
      </c>
      <c r="C9" t="s">
        <v>43</v>
      </c>
      <c r="D9" t="s">
        <v>44</v>
      </c>
      <c r="E9" t="s">
        <v>45</v>
      </c>
      <c r="F9" t="s">
        <v>46</v>
      </c>
      <c r="G9" t="s">
        <v>47</v>
      </c>
      <c r="H9" t="s">
        <v>48</v>
      </c>
      <c r="I9" t="s">
        <v>49</v>
      </c>
    </row>
    <row r="10" spans="2:9" x14ac:dyDescent="0.3">
      <c r="C10" t="s">
        <v>95</v>
      </c>
      <c r="D10" t="s">
        <v>96</v>
      </c>
      <c r="E10" s="31"/>
      <c r="F10" s="31"/>
      <c r="G10" s="31"/>
      <c r="H10" s="31"/>
      <c r="I10" s="31">
        <v>95012.61</v>
      </c>
    </row>
    <row r="11" spans="2:9" x14ac:dyDescent="0.3">
      <c r="C11" t="s">
        <v>97</v>
      </c>
      <c r="D11" t="s">
        <v>98</v>
      </c>
      <c r="E11" s="31"/>
      <c r="F11" s="31"/>
      <c r="G11" s="31"/>
      <c r="H11" s="31"/>
      <c r="I11" s="31">
        <v>645.4</v>
      </c>
    </row>
    <row r="12" spans="2:9" x14ac:dyDescent="0.3">
      <c r="C12" t="s">
        <v>99</v>
      </c>
      <c r="D12" t="s">
        <v>100</v>
      </c>
      <c r="E12" s="31"/>
      <c r="F12" s="31"/>
      <c r="G12" s="31"/>
      <c r="H12" s="31"/>
      <c r="I12" s="31">
        <v>39210.980000000003</v>
      </c>
    </row>
    <row r="13" spans="2:9" x14ac:dyDescent="0.3">
      <c r="C13" t="s">
        <v>101</v>
      </c>
      <c r="D13" t="s">
        <v>102</v>
      </c>
      <c r="E13" s="31"/>
      <c r="F13" s="31"/>
      <c r="G13" s="31"/>
      <c r="H13" s="31"/>
      <c r="I13" s="31">
        <v>4000</v>
      </c>
    </row>
    <row r="14" spans="2:9" x14ac:dyDescent="0.3">
      <c r="C14" t="s">
        <v>103</v>
      </c>
      <c r="D14" t="s">
        <v>104</v>
      </c>
      <c r="E14" s="31"/>
      <c r="F14" s="31"/>
      <c r="G14" s="31"/>
      <c r="H14" s="31"/>
      <c r="I14" s="31">
        <v>2880.68</v>
      </c>
    </row>
    <row r="15" spans="2:9" x14ac:dyDescent="0.3">
      <c r="C15" t="s">
        <v>105</v>
      </c>
      <c r="D15" t="s">
        <v>106</v>
      </c>
      <c r="E15" s="31"/>
      <c r="F15" s="31"/>
      <c r="G15" s="31"/>
      <c r="H15" s="31"/>
      <c r="I15" s="31">
        <v>0</v>
      </c>
    </row>
    <row r="16" spans="2:9" x14ac:dyDescent="0.3">
      <c r="B16" t="s">
        <v>73</v>
      </c>
      <c r="C16" t="s">
        <v>45</v>
      </c>
      <c r="D16" t="s">
        <v>46</v>
      </c>
      <c r="E16" t="s">
        <v>47</v>
      </c>
      <c r="F16" t="s">
        <v>48</v>
      </c>
      <c r="G16" t="s">
        <v>49</v>
      </c>
    </row>
    <row r="17" spans="2:9" x14ac:dyDescent="0.3">
      <c r="B17" t="s">
        <v>75</v>
      </c>
      <c r="D17" s="31"/>
      <c r="E17" s="31"/>
      <c r="F17" s="31"/>
      <c r="G17" s="31">
        <f>SUM(I10:I15)</f>
        <v>141749.66999999998</v>
      </c>
      <c r="H17" s="31"/>
    </row>
    <row r="21" spans="2:9" ht="15" thickBot="1" x14ac:dyDescent="0.35">
      <c r="H21" s="40" t="s">
        <v>140</v>
      </c>
      <c r="I21" s="23">
        <v>218060</v>
      </c>
    </row>
    <row r="22" spans="2:9" ht="15" thickTop="1" x14ac:dyDescent="0.3"/>
    <row r="25" spans="2:9" x14ac:dyDescent="0.3">
      <c r="F25" s="39" t="s">
        <v>109</v>
      </c>
      <c r="G25" s="54">
        <v>37</v>
      </c>
      <c r="H25" s="37">
        <f>G25/$G$30</f>
        <v>5.8304443744090764E-3</v>
      </c>
      <c r="I25" s="5">
        <f>$I$21*H25</f>
        <v>1271.3867002836432</v>
      </c>
    </row>
    <row r="26" spans="2:9" x14ac:dyDescent="0.3">
      <c r="F26" s="39" t="s">
        <v>110</v>
      </c>
      <c r="G26" s="54">
        <v>851</v>
      </c>
      <c r="H26" s="37">
        <f t="shared" ref="H26:H29" si="0">G26/$G$30</f>
        <v>0.13410022061140875</v>
      </c>
      <c r="I26" s="5">
        <f t="shared" ref="I26:I29" si="1">$I$21*H26</f>
        <v>29241.894106523792</v>
      </c>
    </row>
    <row r="27" spans="2:9" x14ac:dyDescent="0.3">
      <c r="F27" s="39" t="s">
        <v>112</v>
      </c>
      <c r="G27" s="54">
        <v>5454</v>
      </c>
      <c r="H27" s="37">
        <f t="shared" si="0"/>
        <v>0.85943901670343525</v>
      </c>
      <c r="I27" s="5">
        <f t="shared" si="1"/>
        <v>187409.27198235109</v>
      </c>
    </row>
    <row r="28" spans="2:9" x14ac:dyDescent="0.3">
      <c r="F28" s="39" t="s">
        <v>113</v>
      </c>
      <c r="G28" s="54">
        <v>2</v>
      </c>
      <c r="H28" s="37">
        <f t="shared" si="0"/>
        <v>3.1515915537346358E-4</v>
      </c>
      <c r="I28" s="5">
        <f t="shared" si="1"/>
        <v>68.723605420737471</v>
      </c>
    </row>
    <row r="29" spans="2:9" x14ac:dyDescent="0.3">
      <c r="F29" s="39" t="s">
        <v>114</v>
      </c>
      <c r="G29" s="54">
        <v>2</v>
      </c>
      <c r="H29" s="37">
        <f t="shared" si="0"/>
        <v>3.1515915537346358E-4</v>
      </c>
      <c r="I29" s="5">
        <f t="shared" si="1"/>
        <v>68.723605420737471</v>
      </c>
    </row>
    <row r="30" spans="2:9" ht="15" thickBot="1" x14ac:dyDescent="0.35">
      <c r="G30" s="63">
        <f>SUM(G25:G29)</f>
        <v>6346</v>
      </c>
      <c r="I30" s="41">
        <f>SUM(I25:I29)</f>
        <v>218060</v>
      </c>
    </row>
    <row r="31" spans="2:9" ht="15" thickTop="1" x14ac:dyDescent="0.3"/>
    <row r="33" spans="3:3" x14ac:dyDescent="0.3">
      <c r="C33" s="72" t="s">
        <v>152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6"/>
  <sheetViews>
    <sheetView workbookViewId="0">
      <selection activeCell="G45" sqref="G45"/>
    </sheetView>
  </sheetViews>
  <sheetFormatPr defaultRowHeight="14.4" x14ac:dyDescent="0.3"/>
  <cols>
    <col min="2" max="2" width="44.33203125" bestFit="1" customWidth="1"/>
    <col min="3" max="3" width="40.33203125" bestFit="1" customWidth="1"/>
    <col min="4" max="4" width="17.44140625" bestFit="1" customWidth="1"/>
    <col min="5" max="11" width="12.6640625" customWidth="1"/>
    <col min="12" max="12" width="83.33203125" customWidth="1"/>
  </cols>
  <sheetData>
    <row r="1" spans="1:9" x14ac:dyDescent="0.3">
      <c r="A1" t="s">
        <v>29</v>
      </c>
      <c r="B1" t="s">
        <v>155</v>
      </c>
      <c r="C1" s="29"/>
      <c r="D1" s="30"/>
      <c r="H1" s="29"/>
    </row>
    <row r="2" spans="1:9" x14ac:dyDescent="0.3">
      <c r="A2" t="s">
        <v>30</v>
      </c>
    </row>
    <row r="3" spans="1:9" x14ac:dyDescent="0.3">
      <c r="A3" t="s">
        <v>31</v>
      </c>
    </row>
    <row r="5" spans="1:9" x14ac:dyDescent="0.3">
      <c r="A5" t="s">
        <v>32</v>
      </c>
      <c r="B5" t="s">
        <v>33</v>
      </c>
      <c r="C5" t="s">
        <v>34</v>
      </c>
      <c r="D5" t="s">
        <v>35</v>
      </c>
      <c r="E5" s="29"/>
      <c r="F5" s="29"/>
      <c r="G5" t="s">
        <v>36</v>
      </c>
      <c r="H5" t="s">
        <v>37</v>
      </c>
    </row>
    <row r="6" spans="1:9" x14ac:dyDescent="0.3">
      <c r="A6" t="s">
        <v>38</v>
      </c>
      <c r="B6" t="s">
        <v>76</v>
      </c>
      <c r="C6" t="s">
        <v>76</v>
      </c>
      <c r="D6" t="s">
        <v>40</v>
      </c>
      <c r="E6" t="s">
        <v>41</v>
      </c>
    </row>
    <row r="8" spans="1:9" x14ac:dyDescent="0.3">
      <c r="A8" t="s">
        <v>42</v>
      </c>
      <c r="B8" t="s">
        <v>43</v>
      </c>
      <c r="C8" t="s">
        <v>44</v>
      </c>
      <c r="D8" t="s">
        <v>45</v>
      </c>
      <c r="E8" t="s">
        <v>46</v>
      </c>
      <c r="F8" t="s">
        <v>47</v>
      </c>
      <c r="G8" t="s">
        <v>48</v>
      </c>
      <c r="H8" t="s">
        <v>49</v>
      </c>
    </row>
    <row r="9" spans="1:9" x14ac:dyDescent="0.3">
      <c r="B9" t="s">
        <v>77</v>
      </c>
      <c r="C9" t="s">
        <v>78</v>
      </c>
      <c r="D9" s="31"/>
      <c r="E9" s="31"/>
      <c r="F9" s="31"/>
      <c r="G9" s="31"/>
      <c r="H9" s="31">
        <v>314853.67</v>
      </c>
      <c r="I9" t="s">
        <v>52</v>
      </c>
    </row>
    <row r="10" spans="1:9" x14ac:dyDescent="0.3">
      <c r="B10" t="s">
        <v>79</v>
      </c>
      <c r="C10" t="s">
        <v>80</v>
      </c>
      <c r="D10" s="31"/>
      <c r="E10" s="31"/>
      <c r="F10" s="31"/>
      <c r="G10" s="31"/>
      <c r="H10" s="31">
        <v>0</v>
      </c>
      <c r="I10" t="s">
        <v>52</v>
      </c>
    </row>
    <row r="11" spans="1:9" x14ac:dyDescent="0.3">
      <c r="B11" t="s">
        <v>81</v>
      </c>
      <c r="C11" t="s">
        <v>82</v>
      </c>
      <c r="D11" s="31"/>
      <c r="E11" s="31"/>
      <c r="F11" s="31"/>
      <c r="G11" s="31"/>
      <c r="H11" s="31">
        <v>1748.89</v>
      </c>
      <c r="I11" s="33" t="s">
        <v>52</v>
      </c>
    </row>
    <row r="12" spans="1:9" x14ac:dyDescent="0.3">
      <c r="B12" t="s">
        <v>83</v>
      </c>
      <c r="C12" t="s">
        <v>84</v>
      </c>
      <c r="D12" s="31"/>
      <c r="E12" s="31"/>
      <c r="F12" s="31"/>
      <c r="G12" s="31"/>
      <c r="H12" s="31">
        <v>0</v>
      </c>
      <c r="I12" s="33" t="s">
        <v>52</v>
      </c>
    </row>
    <row r="13" spans="1:9" x14ac:dyDescent="0.3">
      <c r="B13" t="s">
        <v>85</v>
      </c>
      <c r="C13" t="s">
        <v>86</v>
      </c>
      <c r="D13" s="31"/>
      <c r="E13" s="31"/>
      <c r="F13" s="31"/>
      <c r="G13" s="31"/>
      <c r="H13" s="31">
        <v>0</v>
      </c>
      <c r="I13" t="s">
        <v>52</v>
      </c>
    </row>
    <row r="14" spans="1:9" x14ac:dyDescent="0.3">
      <c r="B14" t="s">
        <v>87</v>
      </c>
      <c r="C14" t="s">
        <v>88</v>
      </c>
      <c r="D14" s="31"/>
      <c r="E14" s="31"/>
      <c r="F14" s="31"/>
      <c r="G14" s="31"/>
      <c r="H14" s="31">
        <v>384</v>
      </c>
      <c r="I14" t="s">
        <v>52</v>
      </c>
    </row>
    <row r="15" spans="1:9" x14ac:dyDescent="0.3">
      <c r="B15" t="s">
        <v>89</v>
      </c>
      <c r="C15" t="s">
        <v>90</v>
      </c>
      <c r="D15" s="31"/>
      <c r="E15" s="31"/>
      <c r="F15" s="31"/>
      <c r="G15" s="31"/>
      <c r="H15" s="31">
        <v>2931.74</v>
      </c>
      <c r="I15" t="s">
        <v>52</v>
      </c>
    </row>
    <row r="16" spans="1:9" x14ac:dyDescent="0.3">
      <c r="B16" t="s">
        <v>91</v>
      </c>
      <c r="C16" t="s">
        <v>92</v>
      </c>
      <c r="D16" s="31"/>
      <c r="E16" s="31"/>
      <c r="F16" s="31"/>
      <c r="G16" s="31"/>
      <c r="H16" s="31">
        <v>2975.19</v>
      </c>
      <c r="I16" t="s">
        <v>52</v>
      </c>
    </row>
    <row r="17" spans="1:11" x14ac:dyDescent="0.3">
      <c r="A17" t="s">
        <v>73</v>
      </c>
      <c r="B17" t="s">
        <v>45</v>
      </c>
      <c r="C17" t="s">
        <v>46</v>
      </c>
      <c r="D17" t="s">
        <v>47</v>
      </c>
      <c r="E17" t="s">
        <v>48</v>
      </c>
      <c r="F17" t="s">
        <v>49</v>
      </c>
    </row>
    <row r="18" spans="1:11" x14ac:dyDescent="0.3">
      <c r="A18" t="s">
        <v>75</v>
      </c>
      <c r="C18" s="31"/>
      <c r="D18" s="31"/>
      <c r="E18" s="31"/>
      <c r="F18" s="31">
        <f>SUM(H9:H16)</f>
        <v>322893.49</v>
      </c>
      <c r="G18" s="31"/>
    </row>
    <row r="22" spans="1:11" ht="15" thickBot="1" x14ac:dyDescent="0.35">
      <c r="G22" s="40" t="s">
        <v>140</v>
      </c>
      <c r="H22" s="23">
        <v>203900</v>
      </c>
    </row>
    <row r="23" spans="1:11" ht="15" thickTop="1" x14ac:dyDescent="0.3"/>
    <row r="24" spans="1:11" x14ac:dyDescent="0.3">
      <c r="F24" s="39" t="s">
        <v>109</v>
      </c>
      <c r="G24" s="37">
        <f>G46</f>
        <v>3.9056632116569027E-3</v>
      </c>
      <c r="H24" s="5">
        <f>$H$22*G24</f>
        <v>796.36472885684248</v>
      </c>
    </row>
    <row r="25" spans="1:11" x14ac:dyDescent="0.3">
      <c r="F25" s="39" t="s">
        <v>110</v>
      </c>
      <c r="G25" s="37">
        <f>F46</f>
        <v>6.0587852385959644E-2</v>
      </c>
      <c r="H25" s="5">
        <f t="shared" ref="H25:H28" si="0">$H$22*G25</f>
        <v>12353.863101497171</v>
      </c>
    </row>
    <row r="26" spans="1:11" x14ac:dyDescent="0.3">
      <c r="F26" s="39" t="s">
        <v>112</v>
      </c>
      <c r="G26" s="37">
        <f>E46</f>
        <v>0.92208702618797256</v>
      </c>
      <c r="H26" s="5">
        <f t="shared" si="0"/>
        <v>188013.5446397276</v>
      </c>
    </row>
    <row r="27" spans="1:11" x14ac:dyDescent="0.3">
      <c r="F27" s="39" t="s">
        <v>113</v>
      </c>
      <c r="G27" s="37">
        <f>I46</f>
        <v>4.0058084222122076E-4</v>
      </c>
      <c r="H27" s="5">
        <f t="shared" si="0"/>
        <v>81.67843372890691</v>
      </c>
    </row>
    <row r="28" spans="1:11" x14ac:dyDescent="0.3">
      <c r="F28" s="39" t="s">
        <v>150</v>
      </c>
      <c r="G28" s="70">
        <f>H46</f>
        <v>9.4637223974763408E-3</v>
      </c>
      <c r="H28" s="5">
        <f t="shared" si="0"/>
        <v>1929.6529968454258</v>
      </c>
    </row>
    <row r="29" spans="1:11" x14ac:dyDescent="0.3">
      <c r="F29" s="39" t="s">
        <v>114</v>
      </c>
      <c r="G29" s="37">
        <f>J46</f>
        <v>3.5551549747133344E-3</v>
      </c>
      <c r="H29" s="5">
        <f>$H$22*G29</f>
        <v>724.89609934404893</v>
      </c>
    </row>
    <row r="30" spans="1:11" ht="15" thickBot="1" x14ac:dyDescent="0.35">
      <c r="G30" s="40" t="s">
        <v>5</v>
      </c>
      <c r="H30" s="41">
        <f>SUM(H24:H29)</f>
        <v>203899.99999999997</v>
      </c>
    </row>
    <row r="31" spans="1:11" ht="15" thickTop="1" x14ac:dyDescent="0.3">
      <c r="B31" s="38" t="s">
        <v>154</v>
      </c>
    </row>
    <row r="32" spans="1:11" ht="43.2" x14ac:dyDescent="0.3">
      <c r="B32" s="1" t="s">
        <v>132</v>
      </c>
      <c r="C32" s="1" t="s">
        <v>133</v>
      </c>
      <c r="D32" s="1"/>
      <c r="E32" s="59" t="s">
        <v>134</v>
      </c>
      <c r="F32" s="59" t="s">
        <v>135</v>
      </c>
      <c r="G32" s="59" t="s">
        <v>136</v>
      </c>
      <c r="H32" s="59" t="s">
        <v>137</v>
      </c>
      <c r="I32" s="59" t="s">
        <v>2</v>
      </c>
      <c r="J32" s="59" t="s">
        <v>138</v>
      </c>
      <c r="K32" s="59" t="s">
        <v>5</v>
      </c>
    </row>
    <row r="33" spans="2:12" x14ac:dyDescent="0.3">
      <c r="B33" s="55">
        <v>2021</v>
      </c>
      <c r="C33" t="s">
        <v>120</v>
      </c>
      <c r="E33" s="56">
        <v>18067</v>
      </c>
      <c r="F33" s="56">
        <v>1164</v>
      </c>
      <c r="G33" s="56">
        <v>81</v>
      </c>
      <c r="H33" s="56"/>
      <c r="I33" s="56">
        <v>8</v>
      </c>
      <c r="J33" s="56">
        <v>71</v>
      </c>
      <c r="K33" s="57">
        <f t="shared" ref="K33:K44" si="1">SUM(E33:J33)</f>
        <v>19391</v>
      </c>
      <c r="L33" s="71" t="s">
        <v>151</v>
      </c>
    </row>
    <row r="34" spans="2:12" x14ac:dyDescent="0.3">
      <c r="B34" s="55">
        <v>2021</v>
      </c>
      <c r="C34" t="s">
        <v>121</v>
      </c>
      <c r="E34" s="56">
        <v>18080</v>
      </c>
      <c r="F34" s="56">
        <v>1167</v>
      </c>
      <c r="G34" s="56">
        <v>81</v>
      </c>
      <c r="H34" s="56"/>
      <c r="I34" s="56">
        <v>8</v>
      </c>
      <c r="J34" s="56">
        <v>71</v>
      </c>
      <c r="K34" s="57">
        <f t="shared" si="1"/>
        <v>19407</v>
      </c>
    </row>
    <row r="35" spans="2:12" x14ac:dyDescent="0.3">
      <c r="B35" s="55">
        <v>2021</v>
      </c>
      <c r="C35" t="s">
        <v>122</v>
      </c>
      <c r="E35" s="56">
        <v>18098</v>
      </c>
      <c r="F35" s="56">
        <v>1174</v>
      </c>
      <c r="G35" s="56">
        <v>77</v>
      </c>
      <c r="H35" s="56"/>
      <c r="I35" s="56">
        <v>8</v>
      </c>
      <c r="J35" s="56">
        <v>71</v>
      </c>
      <c r="K35" s="57">
        <f t="shared" si="1"/>
        <v>19428</v>
      </c>
    </row>
    <row r="36" spans="2:12" x14ac:dyDescent="0.3">
      <c r="B36" s="55">
        <v>2021</v>
      </c>
      <c r="C36" t="s">
        <v>123</v>
      </c>
      <c r="E36" s="56">
        <v>18106</v>
      </c>
      <c r="F36" s="56">
        <v>1175</v>
      </c>
      <c r="G36" s="56">
        <v>78</v>
      </c>
      <c r="H36" s="56"/>
      <c r="I36" s="56">
        <v>8</v>
      </c>
      <c r="J36" s="56">
        <v>71</v>
      </c>
      <c r="K36" s="57">
        <f t="shared" si="1"/>
        <v>19438</v>
      </c>
    </row>
    <row r="37" spans="2:12" x14ac:dyDescent="0.3">
      <c r="B37" s="55">
        <v>2021</v>
      </c>
      <c r="C37" t="s">
        <v>124</v>
      </c>
      <c r="E37" s="56">
        <v>18267</v>
      </c>
      <c r="F37" s="56">
        <v>1186</v>
      </c>
      <c r="G37" s="56">
        <v>76</v>
      </c>
      <c r="H37" s="56"/>
      <c r="I37" s="56">
        <v>8</v>
      </c>
      <c r="J37" s="56">
        <v>71</v>
      </c>
      <c r="K37" s="57">
        <f t="shared" si="1"/>
        <v>19608</v>
      </c>
    </row>
    <row r="38" spans="2:12" x14ac:dyDescent="0.3">
      <c r="B38" s="55">
        <v>2021</v>
      </c>
      <c r="C38" t="s">
        <v>125</v>
      </c>
      <c r="E38" s="56">
        <v>18296</v>
      </c>
      <c r="F38" s="56">
        <v>1183</v>
      </c>
      <c r="G38" s="56">
        <v>77</v>
      </c>
      <c r="H38" s="56"/>
      <c r="I38" s="56">
        <v>8</v>
      </c>
      <c r="J38" s="56">
        <v>71</v>
      </c>
      <c r="K38" s="57">
        <f t="shared" si="1"/>
        <v>19635</v>
      </c>
    </row>
    <row r="39" spans="2:12" x14ac:dyDescent="0.3">
      <c r="B39" s="55">
        <v>2021</v>
      </c>
      <c r="C39" t="s">
        <v>126</v>
      </c>
      <c r="E39" s="56">
        <v>18319</v>
      </c>
      <c r="F39" s="56">
        <v>1203</v>
      </c>
      <c r="G39" s="56">
        <v>77</v>
      </c>
      <c r="H39" s="56"/>
      <c r="I39" s="56">
        <v>8</v>
      </c>
      <c r="J39" s="56">
        <v>71</v>
      </c>
      <c r="K39" s="57">
        <f t="shared" si="1"/>
        <v>19678</v>
      </c>
    </row>
    <row r="40" spans="2:12" x14ac:dyDescent="0.3">
      <c r="B40" s="55">
        <v>2021</v>
      </c>
      <c r="C40" t="s">
        <v>127</v>
      </c>
      <c r="E40" s="56">
        <v>18313</v>
      </c>
      <c r="F40" s="56">
        <v>1203</v>
      </c>
      <c r="G40" s="56">
        <v>77</v>
      </c>
      <c r="H40" s="56"/>
      <c r="I40" s="56">
        <v>8</v>
      </c>
      <c r="J40" s="56">
        <v>71</v>
      </c>
      <c r="K40" s="57">
        <f t="shared" si="1"/>
        <v>19672</v>
      </c>
    </row>
    <row r="41" spans="2:12" x14ac:dyDescent="0.3">
      <c r="B41" s="55">
        <v>2021</v>
      </c>
      <c r="C41" t="s">
        <v>128</v>
      </c>
      <c r="E41" s="56">
        <v>18344</v>
      </c>
      <c r="F41" s="56">
        <v>1208</v>
      </c>
      <c r="G41" s="56">
        <v>77</v>
      </c>
      <c r="H41" s="56"/>
      <c r="I41" s="56">
        <v>8</v>
      </c>
      <c r="J41" s="56">
        <v>71</v>
      </c>
      <c r="K41" s="57">
        <f t="shared" si="1"/>
        <v>19708</v>
      </c>
    </row>
    <row r="42" spans="2:12" x14ac:dyDescent="0.3">
      <c r="B42" s="55">
        <v>2021</v>
      </c>
      <c r="C42" t="s">
        <v>129</v>
      </c>
      <c r="E42" s="56">
        <v>18367</v>
      </c>
      <c r="F42" s="56">
        <v>1211</v>
      </c>
      <c r="G42" s="56">
        <v>77</v>
      </c>
      <c r="H42" s="56"/>
      <c r="I42" s="56">
        <v>8</v>
      </c>
      <c r="J42" s="56">
        <v>71</v>
      </c>
      <c r="K42" s="57">
        <f t="shared" si="1"/>
        <v>19734</v>
      </c>
    </row>
    <row r="43" spans="2:12" x14ac:dyDescent="0.3">
      <c r="B43" s="55">
        <v>2021</v>
      </c>
      <c r="C43" t="s">
        <v>130</v>
      </c>
      <c r="E43" s="56">
        <v>18367</v>
      </c>
      <c r="F43" s="56">
        <v>1206</v>
      </c>
      <c r="G43" s="56">
        <v>77</v>
      </c>
      <c r="H43" s="56"/>
      <c r="I43" s="56">
        <v>8</v>
      </c>
      <c r="J43" s="56">
        <v>71</v>
      </c>
      <c r="K43" s="57">
        <f t="shared" si="1"/>
        <v>19729</v>
      </c>
    </row>
    <row r="44" spans="2:12" x14ac:dyDescent="0.3">
      <c r="B44" s="55">
        <v>2021</v>
      </c>
      <c r="C44" t="s">
        <v>131</v>
      </c>
      <c r="E44" s="56">
        <v>18415</v>
      </c>
      <c r="F44" s="56">
        <v>1210</v>
      </c>
      <c r="G44" s="56">
        <v>78</v>
      </c>
      <c r="H44" s="56">
        <v>189</v>
      </c>
      <c r="I44" s="56">
        <v>8</v>
      </c>
      <c r="J44" s="56">
        <v>71</v>
      </c>
      <c r="K44" s="57">
        <f t="shared" si="1"/>
        <v>19971</v>
      </c>
    </row>
    <row r="45" spans="2:12" ht="15" thickBot="1" x14ac:dyDescent="0.35">
      <c r="E45" s="58">
        <f>SUM(E33:E44)</f>
        <v>219039</v>
      </c>
      <c r="F45" s="58">
        <f t="shared" ref="F45:J45" si="2">SUM(F33:F44)</f>
        <v>14290</v>
      </c>
      <c r="G45" s="58">
        <f t="shared" si="2"/>
        <v>933</v>
      </c>
      <c r="H45" s="58">
        <f t="shared" si="2"/>
        <v>189</v>
      </c>
      <c r="I45" s="58">
        <f t="shared" si="2"/>
        <v>96</v>
      </c>
      <c r="J45" s="58">
        <f t="shared" si="2"/>
        <v>852</v>
      </c>
      <c r="K45" s="58">
        <f>SUM(E45:J45)</f>
        <v>235399</v>
      </c>
    </row>
    <row r="46" spans="2:12" ht="15" thickTop="1" x14ac:dyDescent="0.3">
      <c r="E46" s="37">
        <f>E44/$K$44</f>
        <v>0.92208702618797256</v>
      </c>
      <c r="F46" s="37">
        <f t="shared" ref="F46:K46" si="3">F44/$K$44</f>
        <v>6.0587852385959644E-2</v>
      </c>
      <c r="G46" s="37">
        <f t="shared" si="3"/>
        <v>3.9056632116569027E-3</v>
      </c>
      <c r="H46" s="37">
        <f t="shared" si="3"/>
        <v>9.4637223974763408E-3</v>
      </c>
      <c r="I46" s="37">
        <f t="shared" si="3"/>
        <v>4.0058084222122076E-4</v>
      </c>
      <c r="J46" s="37">
        <f t="shared" si="3"/>
        <v>3.5551549747133344E-3</v>
      </c>
      <c r="K46" s="37">
        <f t="shared" si="3"/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27C2DCEE48D4D89B6F4676FF2487B" ma:contentTypeVersion="14" ma:contentTypeDescription="Create a new document." ma:contentTypeScope="" ma:versionID="3446113a1ec8e4bf6ccb1bb5e993bfd2">
  <xsd:schema xmlns:xsd="http://www.w3.org/2001/XMLSchema" xmlns:xs="http://www.w3.org/2001/XMLSchema" xmlns:p="http://schemas.microsoft.com/office/2006/metadata/properties" xmlns:ns2="61d82774-bff1-4d66-95b6-bcad13803c45" xmlns:ns3="8e7b70bf-82d7-409a-a3fc-8f1f7c2689df" targetNamespace="http://schemas.microsoft.com/office/2006/metadata/properties" ma:root="true" ma:fieldsID="ed26fed34a6c09b06f7ebdfb4b45f719" ns2:_="" ns3:_="">
    <xsd:import namespace="61d82774-bff1-4d66-95b6-bcad13803c45"/>
    <xsd:import namespace="8e7b70bf-82d7-409a-a3fc-8f1f7c268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774-bff1-4d66-95b6-bcad13803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8bd0a9-159b-4739-b05e-95b31f115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70bf-82d7-409a-a3fc-8f1f7c268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24ed8-fb5b-4af6-8643-a056b0ee57e2}" ma:internalName="TaxCatchAll" ma:showField="CatchAllData" ma:web="8e7b70bf-82d7-409a-a3fc-8f1f7c268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774-bff1-4d66-95b6-bcad13803c45">
      <Terms xmlns="http://schemas.microsoft.com/office/infopath/2007/PartnerControls"/>
    </lcf76f155ced4ddcb4097134ff3c332f>
    <TaxCatchAll xmlns="8e7b70bf-82d7-409a-a3fc-8f1f7c2689df" xsi:nil="true"/>
  </documentManagement>
</p:properties>
</file>

<file path=customXml/itemProps1.xml><?xml version="1.0" encoding="utf-8"?>
<ds:datastoreItem xmlns:ds="http://schemas.openxmlformats.org/officeDocument/2006/customXml" ds:itemID="{F2216CF6-7B1D-43CE-8D4B-9949693CBA84}"/>
</file>

<file path=customXml/itemProps2.xml><?xml version="1.0" encoding="utf-8"?>
<ds:datastoreItem xmlns:ds="http://schemas.openxmlformats.org/officeDocument/2006/customXml" ds:itemID="{FC01BD0F-36C5-4B2F-8BB3-A9B2C9399D59}"/>
</file>

<file path=customXml/itemProps3.xml><?xml version="1.0" encoding="utf-8"?>
<ds:datastoreItem xmlns:ds="http://schemas.openxmlformats.org/officeDocument/2006/customXml" ds:itemID="{367A3A2E-E017-4193-9383-0EA05FA90C7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Billing Collecting Factor</vt:lpstr>
      <vt:lpstr>5315</vt:lpstr>
      <vt:lpstr>5320</vt:lpstr>
      <vt:lpstr>5340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Kittel, Ethan</dc:creator>
  <cp:lastModifiedBy>Laura Hampton</cp:lastModifiedBy>
  <cp:lastPrinted>2018-07-23T20:58:00Z</cp:lastPrinted>
  <dcterms:created xsi:type="dcterms:W3CDTF">2017-04-06T18:54:34Z</dcterms:created>
  <dcterms:modified xsi:type="dcterms:W3CDTF">2023-07-26T14:36:32Z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0x0101004BA27C2DCEE48D4D89B6F4676FF2487B</vt:lpwstr>
  </property>
  <property fmtid="{D5CDD505-2E9C-101B-9397-08002B2CF9AE}" pid="4" name="MediaServiceImageTags">
    <vt:lpwstr/>
  </property>
</Properties>
</file>