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GLP\IRM\EB-2022-0184 - Southern Bruce\CVVA Final\Submit\"/>
    </mc:Choice>
  </mc:AlternateContent>
  <bookViews>
    <workbookView xWindow="0" yWindow="0" windowWidth="28800" windowHeight="11775"/>
  </bookViews>
  <sheets>
    <sheet name="Bill Impact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3" l="1"/>
  <c r="P8" i="3" l="1"/>
  <c r="P9" i="3"/>
  <c r="O24" i="3" l="1"/>
  <c r="P10" i="3" l="1"/>
  <c r="P15" i="3" l="1"/>
  <c r="P16" i="3" s="1"/>
  <c r="P23" i="3" s="1"/>
  <c r="P18" i="3" l="1"/>
  <c r="P19" i="3" s="1"/>
  <c r="P20" i="3" s="1"/>
  <c r="P21" i="3" s="1"/>
  <c r="P24" i="3"/>
  <c r="O9" i="3"/>
  <c r="Q9" i="3" s="1"/>
  <c r="O26" i="3"/>
  <c r="Q26" i="3" s="1"/>
  <c r="O15" i="3"/>
  <c r="Q15" i="3" s="1"/>
  <c r="O16" i="3"/>
  <c r="Q16" i="3" s="1"/>
  <c r="O23" i="3"/>
  <c r="Q23" i="3" s="1"/>
  <c r="O18" i="3"/>
  <c r="Q18" i="3" s="1"/>
  <c r="O19" i="3"/>
  <c r="Q19" i="3" s="1"/>
  <c r="O20" i="3"/>
  <c r="Q20" i="3" s="1"/>
  <c r="O21" i="3"/>
  <c r="Q21" i="3" s="1"/>
  <c r="J26" i="3"/>
  <c r="J15" i="3" s="1"/>
  <c r="K8" i="3" l="1"/>
  <c r="O8" i="3"/>
  <c r="K13" i="3"/>
  <c r="O13" i="3"/>
  <c r="Q13" i="3" s="1"/>
  <c r="S13" i="3" s="1"/>
  <c r="K7" i="3"/>
  <c r="O7" i="3"/>
  <c r="Q7" i="3" s="1"/>
  <c r="K9" i="3"/>
  <c r="S9" i="3" s="1"/>
  <c r="J16" i="3"/>
  <c r="J23" i="3" s="1"/>
  <c r="K15" i="3"/>
  <c r="S15" i="3" s="1"/>
  <c r="K26" i="3"/>
  <c r="S26" i="3" s="1"/>
  <c r="D26" i="3"/>
  <c r="E26" i="3" s="1"/>
  <c r="E9" i="3"/>
  <c r="E8" i="3"/>
  <c r="E13" i="3"/>
  <c r="E7" i="3"/>
  <c r="K23" i="3" l="1"/>
  <c r="S23" i="3" s="1"/>
  <c r="J24" i="3"/>
  <c r="J18" i="3"/>
  <c r="K18" i="3" s="1"/>
  <c r="S18" i="3" s="1"/>
  <c r="K11" i="3"/>
  <c r="J19" i="3"/>
  <c r="J20" i="3" s="1"/>
  <c r="J21" i="3" s="1"/>
  <c r="K21" i="3" s="1"/>
  <c r="S21" i="3" s="1"/>
  <c r="K16" i="3"/>
  <c r="S16" i="3" s="1"/>
  <c r="Q8" i="3"/>
  <c r="S8" i="3" s="1"/>
  <c r="S10" i="3"/>
  <c r="E11" i="3"/>
  <c r="S7" i="3"/>
  <c r="D21" i="3"/>
  <c r="E21" i="3" s="1"/>
  <c r="D23" i="3"/>
  <c r="E23" i="3" s="1"/>
  <c r="D18" i="3"/>
  <c r="E18" i="3" s="1"/>
  <c r="D15" i="3"/>
  <c r="E15" i="3" s="1"/>
  <c r="D16" i="3"/>
  <c r="E16" i="3" s="1"/>
  <c r="D19" i="3"/>
  <c r="E19" i="3" s="1"/>
  <c r="D20" i="3"/>
  <c r="E20" i="3" s="1"/>
  <c r="K27" i="3" l="1"/>
  <c r="K19" i="3"/>
  <c r="K20" i="3"/>
  <c r="S20" i="3" s="1"/>
  <c r="K24" i="3"/>
  <c r="Q24" i="3"/>
  <c r="S24" i="3" s="1"/>
  <c r="Q11" i="3"/>
  <c r="E27" i="3"/>
  <c r="S11" i="3" l="1"/>
  <c r="Q27" i="3"/>
  <c r="S27" i="3" s="1"/>
  <c r="S19" i="3"/>
</calcChain>
</file>

<file path=xl/sharedStrings.xml><?xml version="1.0" encoding="utf-8"?>
<sst xmlns="http://schemas.openxmlformats.org/spreadsheetml/2006/main" count="109" uniqueCount="43">
  <si>
    <t>Units</t>
  </si>
  <si>
    <t>Customer</t>
  </si>
  <si>
    <t>$/month</t>
  </si>
  <si>
    <t>First 100 m3</t>
  </si>
  <si>
    <t>₵/m3</t>
  </si>
  <si>
    <t>Next 400 m3</t>
  </si>
  <si>
    <t>Gas Supply</t>
  </si>
  <si>
    <t>Upstream Recovery 
Charge</t>
  </si>
  <si>
    <t>Transportation &amp; 
Storage Charge</t>
  </si>
  <si>
    <t>Federal Carbon Charge</t>
  </si>
  <si>
    <t>Delay in Revenue Recovery Rate Rider</t>
  </si>
  <si>
    <t>Metric</t>
  </si>
  <si>
    <t>Bill 32 Rate</t>
  </si>
  <si>
    <t>ECVA Rate Rider</t>
  </si>
  <si>
    <t>CIACVA Rate Rider</t>
  </si>
  <si>
    <t>MTVA Rate Rider</t>
  </si>
  <si>
    <t>Annual</t>
  </si>
  <si>
    <t>Rate</t>
  </si>
  <si>
    <t>Total Annual Billings</t>
  </si>
  <si>
    <t>Total Distribution Revenue</t>
  </si>
  <si>
    <t>2020 Rates (EB-2018-0264)</t>
  </si>
  <si>
    <t>CIR Consumption (2,149m3)</t>
  </si>
  <si>
    <t>Variance</t>
  </si>
  <si>
    <t>Delay in Rev Recovery Rate Rider</t>
  </si>
  <si>
    <t>Actual Consumption (1,453m3) with 100% CVVA Recovery</t>
  </si>
  <si>
    <t>Facility Carbon Charge</t>
  </si>
  <si>
    <t>Appendix 1 - EPCOR Reply Submission - EB-2023-0140</t>
  </si>
  <si>
    <t>Notes:</t>
  </si>
  <si>
    <t>Rate [Note 1]</t>
  </si>
  <si>
    <t>First 100 m3 [Note 2]</t>
  </si>
  <si>
    <t>Next 400 m3 [Note 2]</t>
  </si>
  <si>
    <t>First 100 m3 [Note 4]</t>
  </si>
  <si>
    <t>Next 400 m3 [Note 4]</t>
  </si>
  <si>
    <t xml:space="preserve">Total Distribution Revenue </t>
  </si>
  <si>
    <t xml:space="preserve">Rate 1, Existing Residential Customer Expectations Regarding Total Annual Billings and Distribution Revenue as Basis for Conversion </t>
  </si>
  <si>
    <t>CVVA Recovery (100%) [Note 5]</t>
  </si>
  <si>
    <t>Note 1:  Rates approved July 1, 2023, as per EB-2023-0159, Decision and Order issued June 22, 2023 , page 6 of 17.  Calculations in this chart are based on these values.</t>
  </si>
  <si>
    <r>
      <t>Note 3:  Actual consumption of 1,453m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as per EB-2022-0184, ENGLP_APPL_2023 IRM_Southern Bruce_20220718, page 31.</t>
    </r>
  </si>
  <si>
    <t>Note 4:  Actual consumption profile is presented using a tiered ratio consistent with the CIR values.</t>
  </si>
  <si>
    <r>
      <t>Note 2:  CIR forecated consumption of 2,149m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and consumption profile as per EB-2018-0264, Exhibit 8, Tab 1, Schedule 9, Page 1 of 2.</t>
    </r>
  </si>
  <si>
    <t>Note 5:  $198 is the calculated variable distribution revenue shortfall, removing the timing lag of deferral account recovery.</t>
  </si>
  <si>
    <r>
      <t>Annual Distribution Revenue and Bill Impacts Based on CIR Consumption of 2149m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[Note 2] &amp; Approved Rates</t>
    </r>
  </si>
  <si>
    <r>
      <t>Annual Distribution Revenue and Bill Impacts Based on Actual Consumption on of 1453m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[Note 3], Approved Rates &amp; 100% CVVA Recovery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</si>
</sst>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_-* #,##0_-;\-* #,##0_-;_-* &quot;-&quot;??_-;_-@_-"/>
    <numFmt numFmtId="165" formatCode="&quot;$&quot;#,##0.00"/>
    <numFmt numFmtId="166" formatCode="&quot;$&quot;#,##0.0000"/>
    <numFmt numFmtId="167" formatCode="0.0000"/>
    <numFmt numFmtId="168" formatCode="#,##0.0000"/>
    <numFmt numFmtId="169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>
      <alignment horizontal="center" vertical="center"/>
    </xf>
    <xf numFmtId="3" fontId="5" fillId="0" borderId="1" applyNumberFormat="0" applyBorder="0"/>
    <xf numFmtId="1" fontId="6" fillId="0" borderId="0"/>
    <xf numFmtId="0" fontId="3" fillId="3" borderId="2">
      <alignment horizontal="center" vertical="center"/>
    </xf>
    <xf numFmtId="3" fontId="1" fillId="0" borderId="4" applyNumberFormat="0"/>
  </cellStyleXfs>
  <cellXfs count="57">
    <xf numFmtId="0" fontId="0" fillId="0" borderId="0" xfId="0"/>
    <xf numFmtId="0" fontId="8" fillId="0" borderId="0" xfId="0" applyFont="1" applyProtection="1"/>
    <xf numFmtId="0" fontId="9" fillId="0" borderId="0" xfId="0" applyFont="1" applyProtection="1"/>
    <xf numFmtId="0" fontId="2" fillId="2" borderId="5" xfId="2" applyFont="1" applyBorder="1" applyAlignment="1">
      <alignment horizontal="left" vertical="top" wrapText="1"/>
    </xf>
    <xf numFmtId="0" fontId="2" fillId="2" borderId="5" xfId="2" applyFont="1" applyBorder="1" applyAlignment="1">
      <alignment horizontal="center" vertical="center"/>
    </xf>
    <xf numFmtId="0" fontId="1" fillId="0" borderId="6" xfId="0" applyFont="1" applyBorder="1"/>
    <xf numFmtId="0" fontId="4" fillId="0" borderId="6" xfId="0" applyFont="1" applyBorder="1" applyAlignment="1">
      <alignment horizontal="center"/>
    </xf>
    <xf numFmtId="0" fontId="8" fillId="0" borderId="3" xfId="0" applyFont="1" applyBorder="1" applyProtection="1"/>
    <xf numFmtId="0" fontId="9" fillId="0" borderId="3" xfId="0" applyFont="1" applyBorder="1" applyAlignment="1" applyProtection="1">
      <alignment horizontal="center"/>
    </xf>
    <xf numFmtId="164" fontId="7" fillId="0" borderId="6" xfId="3" applyNumberFormat="1" applyFont="1" applyBorder="1" applyAlignment="1">
      <alignment horizontal="center"/>
    </xf>
    <xf numFmtId="0" fontId="8" fillId="0" borderId="0" xfId="0" applyFont="1" applyAlignment="1" applyProtection="1">
      <alignment horizontal="left" indent="1"/>
    </xf>
    <xf numFmtId="0" fontId="8" fillId="0" borderId="0" xfId="0" applyFont="1" applyProtection="1">
      <protection locked="0"/>
    </xf>
    <xf numFmtId="1" fontId="6" fillId="0" borderId="0" xfId="4" applyFont="1"/>
    <xf numFmtId="0" fontId="0" fillId="0" borderId="3" xfId="0" applyFont="1" applyBorder="1" applyProtection="1"/>
    <xf numFmtId="165" fontId="7" fillId="0" borderId="6" xfId="3" applyNumberFormat="1" applyFont="1" applyBorder="1" applyAlignment="1">
      <alignment horizontal="center"/>
    </xf>
    <xf numFmtId="165" fontId="9" fillId="0" borderId="3" xfId="0" applyNumberFormat="1" applyFont="1" applyBorder="1" applyAlignment="1" applyProtection="1">
      <alignment horizontal="center"/>
    </xf>
    <xf numFmtId="166" fontId="7" fillId="0" borderId="6" xfId="3" applyNumberFormat="1" applyFont="1" applyBorder="1" applyAlignment="1">
      <alignment horizontal="center"/>
    </xf>
    <xf numFmtId="0" fontId="2" fillId="4" borderId="5" xfId="2" applyFont="1" applyFill="1" applyBorder="1" applyAlignment="1">
      <alignment horizontal="left" vertical="top" wrapText="1"/>
    </xf>
    <xf numFmtId="0" fontId="2" fillId="4" borderId="5" xfId="2" applyFont="1" applyFill="1" applyBorder="1" applyAlignment="1">
      <alignment horizontal="center" vertical="center"/>
    </xf>
    <xf numFmtId="5" fontId="1" fillId="0" borderId="7" xfId="1" applyNumberFormat="1" applyFont="1" applyBorder="1" applyAlignment="1">
      <alignment horizontal="center"/>
    </xf>
    <xf numFmtId="165" fontId="7" fillId="0" borderId="3" xfId="3" applyNumberFormat="1" applyFont="1" applyBorder="1" applyAlignment="1">
      <alignment horizontal="center"/>
    </xf>
    <xf numFmtId="5" fontId="1" fillId="0" borderId="6" xfId="1" applyNumberFormat="1" applyFont="1" applyBorder="1" applyAlignment="1">
      <alignment horizontal="center"/>
    </xf>
    <xf numFmtId="167" fontId="7" fillId="0" borderId="6" xfId="3" applyNumberFormat="1" applyFont="1" applyBorder="1" applyAlignment="1">
      <alignment horizontal="center"/>
    </xf>
    <xf numFmtId="2" fontId="7" fillId="0" borderId="6" xfId="3" applyNumberFormat="1" applyFont="1" applyBorder="1" applyAlignment="1">
      <alignment horizontal="center"/>
    </xf>
    <xf numFmtId="5" fontId="8" fillId="0" borderId="0" xfId="0" applyNumberFormat="1" applyFont="1" applyProtection="1">
      <protection locked="0"/>
    </xf>
    <xf numFmtId="5" fontId="10" fillId="0" borderId="6" xfId="1" applyNumberFormat="1" applyFont="1" applyBorder="1" applyAlignment="1">
      <alignment horizontal="center"/>
    </xf>
    <xf numFmtId="0" fontId="0" fillId="0" borderId="6" xfId="0" applyFont="1" applyBorder="1"/>
    <xf numFmtId="0" fontId="11" fillId="0" borderId="6" xfId="0" applyFont="1" applyBorder="1"/>
    <xf numFmtId="0" fontId="12" fillId="0" borderId="6" xfId="0" applyFont="1" applyBorder="1" applyAlignment="1">
      <alignment horizontal="center"/>
    </xf>
    <xf numFmtId="167" fontId="13" fillId="0" borderId="6" xfId="3" applyNumberFormat="1" applyFont="1" applyBorder="1" applyAlignment="1">
      <alignment horizontal="center"/>
    </xf>
    <xf numFmtId="5" fontId="11" fillId="0" borderId="6" xfId="1" applyNumberFormat="1" applyFont="1" applyBorder="1" applyAlignment="1">
      <alignment horizontal="center"/>
    </xf>
    <xf numFmtId="0" fontId="6" fillId="0" borderId="0" xfId="0" applyFont="1" applyProtection="1">
      <protection locked="0"/>
    </xf>
    <xf numFmtId="164" fontId="7" fillId="0" borderId="6" xfId="3" applyNumberFormat="1" applyFont="1" applyFill="1" applyBorder="1" applyAlignment="1">
      <alignment horizontal="center"/>
    </xf>
    <xf numFmtId="164" fontId="13" fillId="0" borderId="6" xfId="3" applyNumberFormat="1" applyFont="1" applyFill="1" applyBorder="1" applyAlignment="1">
      <alignment horizontal="center"/>
    </xf>
    <xf numFmtId="5" fontId="11" fillId="0" borderId="7" xfId="1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 applyProtection="1"/>
    <xf numFmtId="0" fontId="6" fillId="0" borderId="3" xfId="0" applyFont="1" applyBorder="1" applyProtection="1"/>
    <xf numFmtId="165" fontId="13" fillId="0" borderId="3" xfId="3" applyNumberFormat="1" applyFont="1" applyBorder="1" applyAlignment="1">
      <alignment horizontal="center"/>
    </xf>
    <xf numFmtId="0" fontId="15" fillId="0" borderId="3" xfId="0" applyFont="1" applyBorder="1" applyAlignment="1" applyProtection="1">
      <alignment horizontal="center"/>
    </xf>
    <xf numFmtId="0" fontId="2" fillId="2" borderId="5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168" fontId="7" fillId="0" borderId="6" xfId="3" applyNumberFormat="1" applyFont="1" applyBorder="1" applyAlignment="1">
      <alignment horizontal="center"/>
    </xf>
    <xf numFmtId="4" fontId="7" fillId="0" borderId="6" xfId="3" applyNumberFormat="1" applyFont="1" applyBorder="1" applyAlignment="1">
      <alignment horizontal="center"/>
    </xf>
    <xf numFmtId="5" fontId="16" fillId="0" borderId="6" xfId="1" applyNumberFormat="1" applyFont="1" applyBorder="1" applyAlignment="1">
      <alignment horizontal="center"/>
    </xf>
    <xf numFmtId="5" fontId="17" fillId="0" borderId="6" xfId="1" applyNumberFormat="1" applyFont="1" applyBorder="1" applyAlignment="1">
      <alignment horizontal="center"/>
    </xf>
    <xf numFmtId="5" fontId="18" fillId="0" borderId="6" xfId="1" applyNumberFormat="1" applyFont="1" applyBorder="1" applyAlignment="1">
      <alignment horizontal="center"/>
    </xf>
    <xf numFmtId="5" fontId="18" fillId="0" borderId="7" xfId="1" applyNumberFormat="1" applyFont="1" applyBorder="1" applyAlignment="1">
      <alignment horizontal="center"/>
    </xf>
    <xf numFmtId="169" fontId="7" fillId="0" borderId="6" xfId="3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4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/>
    </xf>
  </cellXfs>
  <cellStyles count="7">
    <cellStyle name="Currency" xfId="1" builtinId="4"/>
    <cellStyle name="Header2" xfId="4"/>
    <cellStyle name="Normal" xfId="0" builtinId="0"/>
    <cellStyle name="Offsheet" xfId="3"/>
    <cellStyle name="Table Header" xfId="2"/>
    <cellStyle name="Table2 Header" xfId="5"/>
    <cellStyle name="Total - Vertical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tabSelected="1" topLeftCell="G1" zoomScale="140" zoomScaleNormal="140" workbookViewId="0">
      <selection activeCell="G1" sqref="G1:S1"/>
    </sheetView>
  </sheetViews>
  <sheetFormatPr defaultRowHeight="15.75" x14ac:dyDescent="0.25"/>
  <cols>
    <col min="1" max="1" width="35.42578125" style="11" hidden="1" customWidth="1"/>
    <col min="2" max="2" width="10.140625" style="11" hidden="1" customWidth="1"/>
    <col min="3" max="4" width="0" style="11" hidden="1" customWidth="1"/>
    <col min="5" max="5" width="9.85546875" style="11" hidden="1" customWidth="1"/>
    <col min="6" max="6" width="3.5703125" hidden="1" customWidth="1"/>
    <col min="7" max="7" width="32.85546875" customWidth="1"/>
    <col min="9" max="9" width="11.5703125" customWidth="1"/>
    <col min="11" max="11" width="10.42578125" bestFit="1" customWidth="1"/>
    <col min="12" max="12" width="2.85546875" customWidth="1"/>
    <col min="13" max="13" width="31" customWidth="1"/>
    <col min="15" max="15" width="12.7109375" bestFit="1" customWidth="1"/>
    <col min="17" max="17" width="13.28515625" bestFit="1" customWidth="1"/>
    <col min="18" max="18" width="2.28515625" customWidth="1"/>
    <col min="19" max="19" width="15.85546875" customWidth="1"/>
  </cols>
  <sheetData>
    <row r="1" spans="1:19" ht="23.25" x14ac:dyDescent="0.35">
      <c r="G1" s="56" t="s">
        <v>26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9.75" customHeight="1" x14ac:dyDescent="0.35"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8.75" x14ac:dyDescent="0.3">
      <c r="G3" s="55" t="s">
        <v>34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x14ac:dyDescent="0.25">
      <c r="G4" s="31"/>
    </row>
    <row r="5" spans="1:19" s="35" customFormat="1" ht="41.25" customHeight="1" x14ac:dyDescent="0.25">
      <c r="A5" s="31"/>
      <c r="B5" s="31"/>
      <c r="C5" s="31"/>
      <c r="D5" s="31"/>
      <c r="E5" s="31"/>
      <c r="G5" s="52" t="s">
        <v>41</v>
      </c>
      <c r="H5" s="53"/>
      <c r="I5" s="53"/>
      <c r="J5" s="53"/>
      <c r="K5" s="54"/>
      <c r="L5" s="36"/>
      <c r="M5" s="52" t="s">
        <v>42</v>
      </c>
      <c r="N5" s="53"/>
      <c r="O5" s="53"/>
      <c r="P5" s="53"/>
      <c r="Q5" s="54"/>
    </row>
    <row r="6" spans="1:19" ht="30" x14ac:dyDescent="0.25">
      <c r="A6" s="17" t="s">
        <v>20</v>
      </c>
      <c r="B6" s="18" t="s">
        <v>0</v>
      </c>
      <c r="C6" s="18" t="s">
        <v>17</v>
      </c>
      <c r="D6" s="18" t="s">
        <v>11</v>
      </c>
      <c r="E6" s="18" t="s">
        <v>16</v>
      </c>
      <c r="G6" s="41" t="s">
        <v>21</v>
      </c>
      <c r="H6" s="42" t="s">
        <v>0</v>
      </c>
      <c r="I6" s="42" t="s">
        <v>28</v>
      </c>
      <c r="J6" s="42" t="s">
        <v>11</v>
      </c>
      <c r="K6" s="42" t="s">
        <v>16</v>
      </c>
      <c r="M6" s="3" t="s">
        <v>24</v>
      </c>
      <c r="N6" s="4" t="s">
        <v>0</v>
      </c>
      <c r="O6" s="4" t="s">
        <v>28</v>
      </c>
      <c r="P6" s="4" t="s">
        <v>11</v>
      </c>
      <c r="Q6" s="4" t="s">
        <v>16</v>
      </c>
      <c r="S6" s="4" t="s">
        <v>22</v>
      </c>
    </row>
    <row r="7" spans="1:19" ht="15" x14ac:dyDescent="0.25">
      <c r="A7" s="5" t="s">
        <v>1</v>
      </c>
      <c r="B7" s="6" t="s">
        <v>2</v>
      </c>
      <c r="C7" s="14">
        <v>25</v>
      </c>
      <c r="D7" s="32">
        <v>12</v>
      </c>
      <c r="E7" s="21">
        <f>C7*$D7</f>
        <v>300</v>
      </c>
      <c r="G7" s="5" t="s">
        <v>1</v>
      </c>
      <c r="H7" s="6" t="s">
        <v>2</v>
      </c>
      <c r="I7" s="44">
        <v>26.81</v>
      </c>
      <c r="J7" s="9">
        <v>12</v>
      </c>
      <c r="K7" s="21">
        <f>I7*$J7</f>
        <v>321.71999999999997</v>
      </c>
      <c r="M7" s="5" t="s">
        <v>1</v>
      </c>
      <c r="N7" s="6" t="s">
        <v>2</v>
      </c>
      <c r="O7" s="44">
        <f>I7</f>
        <v>26.81</v>
      </c>
      <c r="P7" s="9">
        <v>12</v>
      </c>
      <c r="Q7" s="21">
        <f>O7*$P7</f>
        <v>321.71999999999997</v>
      </c>
      <c r="S7" s="45">
        <f>Q7-K7</f>
        <v>0</v>
      </c>
    </row>
    <row r="8" spans="1:19" ht="15" x14ac:dyDescent="0.25">
      <c r="A8" s="5" t="s">
        <v>3</v>
      </c>
      <c r="B8" s="6" t="s">
        <v>4</v>
      </c>
      <c r="C8" s="22">
        <v>26.794799999999999</v>
      </c>
      <c r="D8" s="32">
        <v>1001.3160527512506</v>
      </c>
      <c r="E8" s="21">
        <f>C8*$D8/100</f>
        <v>268.30063370259211</v>
      </c>
      <c r="G8" s="26" t="s">
        <v>29</v>
      </c>
      <c r="H8" s="6" t="s">
        <v>4</v>
      </c>
      <c r="I8" s="22">
        <v>28.72</v>
      </c>
      <c r="J8" s="32">
        <v>1001.3160527512506</v>
      </c>
      <c r="K8" s="21">
        <f>I8*$J8/100</f>
        <v>287.57797035015915</v>
      </c>
      <c r="M8" s="26" t="s">
        <v>31</v>
      </c>
      <c r="N8" s="6" t="s">
        <v>4</v>
      </c>
      <c r="O8" s="22">
        <f t="shared" ref="O8:O9" si="0">I8</f>
        <v>28.72</v>
      </c>
      <c r="P8" s="49">
        <f>J8/(J8+J9)*1453</f>
        <v>677.01825251166463</v>
      </c>
      <c r="Q8" s="21">
        <f>O8*$P8/100</f>
        <v>194.43964212135009</v>
      </c>
      <c r="S8" s="45">
        <f t="shared" ref="S8:S27" si="1">Q8-K8</f>
        <v>-93.138328228809058</v>
      </c>
    </row>
    <row r="9" spans="1:19" ht="15" x14ac:dyDescent="0.25">
      <c r="A9" s="5" t="s">
        <v>5</v>
      </c>
      <c r="B9" s="6" t="s">
        <v>4</v>
      </c>
      <c r="C9" s="22">
        <v>26.266999999999999</v>
      </c>
      <c r="D9" s="32">
        <v>1147.6839472487493</v>
      </c>
      <c r="E9" s="25">
        <f t="shared" ref="E9:E21" si="2">C9*$D9/100</f>
        <v>301.46214242382894</v>
      </c>
      <c r="G9" s="26" t="s">
        <v>30</v>
      </c>
      <c r="H9" s="6" t="s">
        <v>4</v>
      </c>
      <c r="I9" s="22">
        <v>28.154199999999999</v>
      </c>
      <c r="J9" s="32">
        <v>1147.6839472487493</v>
      </c>
      <c r="K9" s="25">
        <f>I9*$J9/100</f>
        <v>323.12123387630737</v>
      </c>
      <c r="M9" s="26" t="s">
        <v>32</v>
      </c>
      <c r="N9" s="6" t="s">
        <v>4</v>
      </c>
      <c r="O9" s="22">
        <f t="shared" si="0"/>
        <v>28.154199999999999</v>
      </c>
      <c r="P9" s="49">
        <f>J9/(J9+J8)*1453</f>
        <v>775.98174748833537</v>
      </c>
      <c r="Q9" s="21">
        <f>O9*$P9/100</f>
        <v>218.47145315136092</v>
      </c>
      <c r="S9" s="45">
        <f t="shared" si="1"/>
        <v>-104.64978072494645</v>
      </c>
    </row>
    <row r="10" spans="1:19" ht="15" x14ac:dyDescent="0.25">
      <c r="A10" s="5"/>
      <c r="B10" s="6"/>
      <c r="C10" s="22"/>
      <c r="D10" s="32"/>
      <c r="E10" s="25"/>
      <c r="G10" s="5"/>
      <c r="H10" s="6"/>
      <c r="I10" s="22"/>
      <c r="J10" s="32"/>
      <c r="K10" s="25"/>
      <c r="M10" s="26" t="s">
        <v>35</v>
      </c>
      <c r="N10" s="6"/>
      <c r="O10" s="22"/>
      <c r="P10" s="9">
        <f>J8+J9-P8-P9</f>
        <v>695.99999999999989</v>
      </c>
      <c r="Q10" s="25">
        <f>(((J8-P8)*O8)+(J9-P9)*O9)/100</f>
        <v>197.78810895375551</v>
      </c>
      <c r="S10" s="46">
        <f t="shared" si="1"/>
        <v>197.78810895375551</v>
      </c>
    </row>
    <row r="11" spans="1:19" ht="15" x14ac:dyDescent="0.25">
      <c r="A11" s="27" t="s">
        <v>19</v>
      </c>
      <c r="B11" s="28"/>
      <c r="C11" s="29"/>
      <c r="D11" s="33"/>
      <c r="E11" s="21">
        <f>SUM(E7:E9)</f>
        <v>869.76277612642104</v>
      </c>
      <c r="G11" s="27" t="s">
        <v>33</v>
      </c>
      <c r="H11" s="28"/>
      <c r="I11" s="29"/>
      <c r="J11" s="33"/>
      <c r="K11" s="30">
        <f>SUM(K7:K9)</f>
        <v>932.41920422646649</v>
      </c>
      <c r="M11" s="27" t="s">
        <v>19</v>
      </c>
      <c r="N11" s="28"/>
      <c r="O11" s="29"/>
      <c r="P11" s="33"/>
      <c r="Q11" s="30">
        <f>SUM(Q7:Q10)</f>
        <v>932.41920422646649</v>
      </c>
      <c r="S11" s="47">
        <f t="shared" si="1"/>
        <v>0</v>
      </c>
    </row>
    <row r="12" spans="1:19" ht="15" x14ac:dyDescent="0.25">
      <c r="A12" s="5"/>
      <c r="B12" s="6"/>
      <c r="C12" s="22"/>
      <c r="D12" s="9"/>
      <c r="E12" s="21"/>
      <c r="G12" s="5"/>
      <c r="H12" s="6"/>
      <c r="I12" s="22"/>
      <c r="J12" s="9"/>
      <c r="K12" s="21"/>
      <c r="M12" s="5"/>
      <c r="N12" s="6"/>
      <c r="O12" s="22"/>
      <c r="P12" s="9"/>
      <c r="Q12" s="21"/>
      <c r="S12" s="45"/>
    </row>
    <row r="13" spans="1:19" ht="15" x14ac:dyDescent="0.25">
      <c r="A13" s="5" t="s">
        <v>12</v>
      </c>
      <c r="B13" s="6" t="s">
        <v>2</v>
      </c>
      <c r="C13" s="14">
        <v>1</v>
      </c>
      <c r="D13" s="9">
        <v>12</v>
      </c>
      <c r="E13" s="21">
        <f>C13*$D13</f>
        <v>12</v>
      </c>
      <c r="G13" s="5" t="s">
        <v>12</v>
      </c>
      <c r="H13" s="6" t="s">
        <v>2</v>
      </c>
      <c r="I13" s="14">
        <v>1</v>
      </c>
      <c r="J13" s="9">
        <v>12</v>
      </c>
      <c r="K13" s="21">
        <f>I13*$J13</f>
        <v>12</v>
      </c>
      <c r="M13" s="5" t="s">
        <v>12</v>
      </c>
      <c r="N13" s="6" t="s">
        <v>2</v>
      </c>
      <c r="O13" s="14">
        <f t="shared" ref="O13:O21" si="3">I13</f>
        <v>1</v>
      </c>
      <c r="P13" s="9">
        <v>12</v>
      </c>
      <c r="Q13" s="21">
        <f>O13*$P13</f>
        <v>12</v>
      </c>
      <c r="S13" s="45">
        <f t="shared" si="1"/>
        <v>0</v>
      </c>
    </row>
    <row r="14" spans="1:19" ht="15" x14ac:dyDescent="0.25">
      <c r="A14" s="5"/>
      <c r="B14" s="6"/>
      <c r="C14" s="22"/>
      <c r="D14" s="9"/>
      <c r="E14" s="21"/>
      <c r="G14" s="5"/>
      <c r="H14" s="6"/>
      <c r="I14" s="22"/>
      <c r="J14" s="9"/>
      <c r="K14" s="21"/>
      <c r="M14" s="5"/>
      <c r="N14" s="6"/>
      <c r="O14" s="22"/>
      <c r="P14" s="9"/>
      <c r="Q14" s="21"/>
      <c r="S14" s="45"/>
    </row>
    <row r="15" spans="1:19" ht="15" x14ac:dyDescent="0.25">
      <c r="A15" s="5" t="s">
        <v>7</v>
      </c>
      <c r="B15" s="6" t="s">
        <v>4</v>
      </c>
      <c r="C15" s="22">
        <v>1.474</v>
      </c>
      <c r="D15" s="9">
        <f>$D$26</f>
        <v>2149</v>
      </c>
      <c r="E15" s="21">
        <f t="shared" si="2"/>
        <v>31.676259999999999</v>
      </c>
      <c r="G15" s="5" t="s">
        <v>7</v>
      </c>
      <c r="H15" s="6" t="s">
        <v>4</v>
      </c>
      <c r="I15" s="22">
        <v>1.474</v>
      </c>
      <c r="J15" s="9">
        <f>J26</f>
        <v>2149</v>
      </c>
      <c r="K15" s="21">
        <f>I15*$J15/100</f>
        <v>31.676259999999999</v>
      </c>
      <c r="M15" s="5" t="s">
        <v>7</v>
      </c>
      <c r="N15" s="6" t="s">
        <v>4</v>
      </c>
      <c r="O15" s="22">
        <f t="shared" si="3"/>
        <v>1.474</v>
      </c>
      <c r="P15" s="9">
        <f>P26</f>
        <v>1453</v>
      </c>
      <c r="Q15" s="21">
        <f>O15*$P15/100</f>
        <v>21.417219999999997</v>
      </c>
      <c r="S15" s="45">
        <f t="shared" si="1"/>
        <v>-10.259040000000002</v>
      </c>
    </row>
    <row r="16" spans="1:19" ht="15" x14ac:dyDescent="0.25">
      <c r="A16" s="5" t="s">
        <v>8</v>
      </c>
      <c r="B16" s="6" t="s">
        <v>4</v>
      </c>
      <c r="C16" s="22">
        <v>2.6981999999999999</v>
      </c>
      <c r="D16" s="9">
        <f>$D$26</f>
        <v>2149</v>
      </c>
      <c r="E16" s="21">
        <f t="shared" si="2"/>
        <v>57.984318000000002</v>
      </c>
      <c r="G16" s="5" t="s">
        <v>8</v>
      </c>
      <c r="H16" s="6" t="s">
        <v>4</v>
      </c>
      <c r="I16" s="22">
        <v>2.6981999999999999</v>
      </c>
      <c r="J16" s="9">
        <f>J15</f>
        <v>2149</v>
      </c>
      <c r="K16" s="21">
        <f>I16*$J16/100</f>
        <v>57.984318000000002</v>
      </c>
      <c r="M16" s="5" t="s">
        <v>8</v>
      </c>
      <c r="N16" s="6" t="s">
        <v>4</v>
      </c>
      <c r="O16" s="22">
        <f t="shared" si="3"/>
        <v>2.6981999999999999</v>
      </c>
      <c r="P16" s="9">
        <f>P15</f>
        <v>1453</v>
      </c>
      <c r="Q16" s="21">
        <f>O16*$P16/100</f>
        <v>39.204845999999996</v>
      </c>
      <c r="S16" s="45">
        <f t="shared" si="1"/>
        <v>-18.779472000000005</v>
      </c>
    </row>
    <row r="17" spans="1:19" ht="15" x14ac:dyDescent="0.25">
      <c r="A17" s="5"/>
      <c r="B17" s="6"/>
      <c r="C17" s="22"/>
      <c r="D17" s="9"/>
      <c r="E17" s="21"/>
      <c r="G17" s="5"/>
      <c r="H17" s="6"/>
      <c r="I17" s="22"/>
      <c r="J17" s="9"/>
      <c r="K17" s="21"/>
      <c r="M17" s="5"/>
      <c r="N17" s="6"/>
      <c r="O17" s="22"/>
      <c r="P17" s="9"/>
      <c r="Q17" s="21"/>
      <c r="S17" s="45"/>
    </row>
    <row r="18" spans="1:19" ht="15" x14ac:dyDescent="0.25">
      <c r="A18" s="5" t="s">
        <v>10</v>
      </c>
      <c r="B18" s="6" t="s">
        <v>4</v>
      </c>
      <c r="C18" s="22">
        <v>1.633</v>
      </c>
      <c r="D18" s="9">
        <f>$D$26</f>
        <v>2149</v>
      </c>
      <c r="E18" s="21">
        <f t="shared" si="2"/>
        <v>35.093170000000001</v>
      </c>
      <c r="G18" s="26" t="s">
        <v>23</v>
      </c>
      <c r="H18" s="6" t="s">
        <v>4</v>
      </c>
      <c r="I18" s="22">
        <v>1.633</v>
      </c>
      <c r="J18" s="9">
        <f>J23</f>
        <v>2149</v>
      </c>
      <c r="K18" s="21">
        <f>I18*$J18/100</f>
        <v>35.093170000000001</v>
      </c>
      <c r="M18" s="26" t="s">
        <v>23</v>
      </c>
      <c r="N18" s="6" t="s">
        <v>4</v>
      </c>
      <c r="O18" s="22">
        <f t="shared" si="3"/>
        <v>1.633</v>
      </c>
      <c r="P18" s="9">
        <f>P23</f>
        <v>1453</v>
      </c>
      <c r="Q18" s="21">
        <f>O18*$P18/100</f>
        <v>23.72749</v>
      </c>
      <c r="S18" s="45">
        <f t="shared" si="1"/>
        <v>-11.365680000000001</v>
      </c>
    </row>
    <row r="19" spans="1:19" ht="15" x14ac:dyDescent="0.25">
      <c r="A19" s="5" t="s">
        <v>13</v>
      </c>
      <c r="B19" s="6" t="s">
        <v>4</v>
      </c>
      <c r="C19" s="16"/>
      <c r="D19" s="9">
        <f>$D$26</f>
        <v>2149</v>
      </c>
      <c r="E19" s="21">
        <f t="shared" si="2"/>
        <v>0</v>
      </c>
      <c r="G19" s="5" t="s">
        <v>13</v>
      </c>
      <c r="H19" s="6" t="s">
        <v>4</v>
      </c>
      <c r="I19" s="43">
        <v>0.34370000000000001</v>
      </c>
      <c r="J19" s="9">
        <f>J23</f>
        <v>2149</v>
      </c>
      <c r="K19" s="21">
        <f>I19*$J19/100</f>
        <v>7.3861129999999999</v>
      </c>
      <c r="M19" s="5" t="s">
        <v>13</v>
      </c>
      <c r="N19" s="6" t="s">
        <v>4</v>
      </c>
      <c r="O19" s="43">
        <f t="shared" si="3"/>
        <v>0.34370000000000001</v>
      </c>
      <c r="P19" s="9">
        <f>P18</f>
        <v>1453</v>
      </c>
      <c r="Q19" s="21">
        <f>O19*$P19/100</f>
        <v>4.9939609999999997</v>
      </c>
      <c r="S19" s="45">
        <f t="shared" si="1"/>
        <v>-2.3921520000000003</v>
      </c>
    </row>
    <row r="20" spans="1:19" ht="15" x14ac:dyDescent="0.25">
      <c r="A20" s="5" t="s">
        <v>14</v>
      </c>
      <c r="B20" s="6" t="s">
        <v>4</v>
      </c>
      <c r="C20" s="16"/>
      <c r="D20" s="9">
        <f>$D$26</f>
        <v>2149</v>
      </c>
      <c r="E20" s="21">
        <f t="shared" si="2"/>
        <v>0</v>
      </c>
      <c r="G20" s="5" t="s">
        <v>14</v>
      </c>
      <c r="H20" s="6" t="s">
        <v>4</v>
      </c>
      <c r="I20" s="43">
        <v>3.3388</v>
      </c>
      <c r="J20" s="9">
        <f>J19</f>
        <v>2149</v>
      </c>
      <c r="K20" s="21">
        <f>I20*$J20/100</f>
        <v>71.750811999999996</v>
      </c>
      <c r="M20" s="5" t="s">
        <v>14</v>
      </c>
      <c r="N20" s="6" t="s">
        <v>4</v>
      </c>
      <c r="O20" s="43">
        <f t="shared" si="3"/>
        <v>3.3388</v>
      </c>
      <c r="P20" s="9">
        <f t="shared" ref="P20:P21" si="4">P19</f>
        <v>1453</v>
      </c>
      <c r="Q20" s="21">
        <f>O20*$P20/100</f>
        <v>48.512763999999997</v>
      </c>
      <c r="S20" s="45">
        <f t="shared" si="1"/>
        <v>-23.238047999999999</v>
      </c>
    </row>
    <row r="21" spans="1:19" ht="15" x14ac:dyDescent="0.25">
      <c r="A21" s="5" t="s">
        <v>15</v>
      </c>
      <c r="B21" s="6" t="s">
        <v>4</v>
      </c>
      <c r="C21" s="16"/>
      <c r="D21" s="9">
        <f>$D$26</f>
        <v>2149</v>
      </c>
      <c r="E21" s="21">
        <f t="shared" si="2"/>
        <v>0</v>
      </c>
      <c r="G21" s="5" t="s">
        <v>15</v>
      </c>
      <c r="H21" s="6" t="s">
        <v>4</v>
      </c>
      <c r="I21" s="43">
        <v>-2.7906</v>
      </c>
      <c r="J21" s="9">
        <f>J20</f>
        <v>2149</v>
      </c>
      <c r="K21" s="21">
        <f>I21*$J21/100</f>
        <v>-59.969994</v>
      </c>
      <c r="M21" s="5" t="s">
        <v>15</v>
      </c>
      <c r="N21" s="6" t="s">
        <v>4</v>
      </c>
      <c r="O21" s="43">
        <f t="shared" si="3"/>
        <v>-2.7906</v>
      </c>
      <c r="P21" s="9">
        <f t="shared" si="4"/>
        <v>1453</v>
      </c>
      <c r="Q21" s="21">
        <f>O21*$P21/100</f>
        <v>-40.547418</v>
      </c>
      <c r="S21" s="45">
        <f t="shared" si="1"/>
        <v>19.422575999999999</v>
      </c>
    </row>
    <row r="22" spans="1:19" ht="15" x14ac:dyDescent="0.25">
      <c r="A22" s="5"/>
      <c r="B22" s="6"/>
      <c r="C22" s="16"/>
      <c r="D22" s="9"/>
      <c r="E22" s="21"/>
      <c r="G22" s="5"/>
      <c r="H22" s="6"/>
      <c r="I22" s="16"/>
      <c r="J22" s="9"/>
      <c r="K22" s="21"/>
      <c r="M22" s="5"/>
      <c r="N22" s="6"/>
      <c r="O22" s="16"/>
      <c r="P22" s="9"/>
      <c r="Q22" s="21"/>
      <c r="S22" s="45"/>
    </row>
    <row r="23" spans="1:19" ht="15" x14ac:dyDescent="0.25">
      <c r="A23" s="5" t="s">
        <v>9</v>
      </c>
      <c r="B23" s="6" t="s">
        <v>4</v>
      </c>
      <c r="C23" s="23">
        <v>3.91</v>
      </c>
      <c r="D23" s="9">
        <f>$D$26</f>
        <v>2149</v>
      </c>
      <c r="E23" s="21">
        <f>C23*$D23/100</f>
        <v>84.025900000000007</v>
      </c>
      <c r="G23" s="5" t="s">
        <v>9</v>
      </c>
      <c r="H23" s="6" t="s">
        <v>4</v>
      </c>
      <c r="I23" s="23">
        <v>12.39</v>
      </c>
      <c r="J23" s="9">
        <f>J16</f>
        <v>2149</v>
      </c>
      <c r="K23" s="21">
        <f>I23*$J23/100</f>
        <v>266.2611</v>
      </c>
      <c r="M23" s="5" t="s">
        <v>9</v>
      </c>
      <c r="N23" s="6" t="s">
        <v>4</v>
      </c>
      <c r="O23" s="23">
        <f>I23</f>
        <v>12.39</v>
      </c>
      <c r="P23" s="9">
        <f>P16</f>
        <v>1453</v>
      </c>
      <c r="Q23" s="21">
        <f>O23*$P23/100</f>
        <v>180.02670000000001</v>
      </c>
      <c r="S23" s="45">
        <f>Q23-K23</f>
        <v>-86.234399999999994</v>
      </c>
    </row>
    <row r="24" spans="1:19" ht="15" x14ac:dyDescent="0.25">
      <c r="A24" s="5"/>
      <c r="B24" s="6"/>
      <c r="C24" s="23"/>
      <c r="D24" s="9"/>
      <c r="E24" s="21"/>
      <c r="G24" s="26" t="s">
        <v>25</v>
      </c>
      <c r="H24" s="6" t="s">
        <v>4</v>
      </c>
      <c r="I24" s="22">
        <v>1.1000000000000001E-3</v>
      </c>
      <c r="J24" s="9">
        <f>J23</f>
        <v>2149</v>
      </c>
      <c r="K24" s="21">
        <f>I24*$J24/100</f>
        <v>2.3639E-2</v>
      </c>
      <c r="M24" s="26" t="s">
        <v>25</v>
      </c>
      <c r="N24" s="6" t="s">
        <v>4</v>
      </c>
      <c r="O24" s="22">
        <f>I24</f>
        <v>1.1000000000000001E-3</v>
      </c>
      <c r="P24" s="9">
        <f>P23</f>
        <v>1453</v>
      </c>
      <c r="Q24" s="21">
        <f>O24*$J24/100</f>
        <v>2.3639E-2</v>
      </c>
      <c r="S24" s="45">
        <f>Q24-K24</f>
        <v>0</v>
      </c>
    </row>
    <row r="25" spans="1:19" ht="15" x14ac:dyDescent="0.25">
      <c r="A25" s="5"/>
      <c r="B25" s="6"/>
      <c r="C25" s="16"/>
      <c r="D25" s="9"/>
      <c r="E25" s="21"/>
      <c r="G25" s="5"/>
      <c r="H25" s="6"/>
      <c r="I25" s="16"/>
      <c r="J25" s="9"/>
      <c r="K25" s="21"/>
      <c r="M25" s="5"/>
      <c r="N25" s="6"/>
      <c r="O25" s="16"/>
      <c r="P25" s="9"/>
      <c r="Q25" s="21"/>
      <c r="S25" s="45"/>
    </row>
    <row r="26" spans="1:19" thickBot="1" x14ac:dyDescent="0.3">
      <c r="A26" s="5" t="s">
        <v>6</v>
      </c>
      <c r="B26" s="6" t="s">
        <v>4</v>
      </c>
      <c r="C26" s="22">
        <v>11.5114</v>
      </c>
      <c r="D26" s="9">
        <f>(D8+D9)</f>
        <v>2149</v>
      </c>
      <c r="E26" s="21">
        <f>C26*$D26/100</f>
        <v>247.379986</v>
      </c>
      <c r="G26" s="5" t="s">
        <v>6</v>
      </c>
      <c r="H26" s="6" t="s">
        <v>4</v>
      </c>
      <c r="I26" s="22">
        <v>15.798299999999999</v>
      </c>
      <c r="J26" s="9">
        <f>J8+J9</f>
        <v>2149</v>
      </c>
      <c r="K26" s="21">
        <f>I26*$J26/100</f>
        <v>339.50546700000001</v>
      </c>
      <c r="M26" s="5" t="s">
        <v>6</v>
      </c>
      <c r="N26" s="6" t="s">
        <v>4</v>
      </c>
      <c r="O26" s="22">
        <f>I26</f>
        <v>15.798299999999999</v>
      </c>
      <c r="P26" s="9">
        <v>1453</v>
      </c>
      <c r="Q26" s="21">
        <f>O26*$P26/100</f>
        <v>229.54929899999999</v>
      </c>
      <c r="S26" s="45">
        <f>Q26-K26</f>
        <v>-109.95616800000002</v>
      </c>
    </row>
    <row r="27" spans="1:19" ht="16.5" thickTop="1" x14ac:dyDescent="0.25">
      <c r="A27" s="13" t="s">
        <v>18</v>
      </c>
      <c r="B27" s="7"/>
      <c r="C27" s="15"/>
      <c r="D27" s="8"/>
      <c r="E27" s="19">
        <f>SUM(E11:E21)</f>
        <v>1006.516524126421</v>
      </c>
      <c r="G27" s="37" t="s">
        <v>18</v>
      </c>
      <c r="H27" s="38"/>
      <c r="I27" s="39"/>
      <c r="J27" s="40"/>
      <c r="K27" s="34">
        <f>SUM(K11:K26)</f>
        <v>1694.1300892264665</v>
      </c>
      <c r="M27" s="37" t="s">
        <v>18</v>
      </c>
      <c r="N27" s="7"/>
      <c r="O27" s="20"/>
      <c r="P27" s="8"/>
      <c r="Q27" s="34">
        <f>SUM(Q11:Q26)</f>
        <v>1451.3277052264664</v>
      </c>
      <c r="S27" s="48">
        <f t="shared" si="1"/>
        <v>-242.80238400000007</v>
      </c>
    </row>
    <row r="28" spans="1:19" x14ac:dyDescent="0.25">
      <c r="A28" s="10"/>
      <c r="B28" s="1"/>
      <c r="C28" s="2"/>
      <c r="D28" s="2"/>
    </row>
    <row r="29" spans="1:19" x14ac:dyDescent="0.25">
      <c r="A29" s="12"/>
      <c r="B29" s="1"/>
      <c r="C29" s="2"/>
      <c r="D29" s="2"/>
      <c r="E29" s="24"/>
      <c r="G29" s="51" t="s">
        <v>27</v>
      </c>
      <c r="K29" s="24"/>
    </row>
    <row r="30" spans="1:19" x14ac:dyDescent="0.25">
      <c r="G30" t="s">
        <v>36</v>
      </c>
    </row>
    <row r="31" spans="1:19" ht="17.25" x14ac:dyDescent="0.25">
      <c r="G31" t="s">
        <v>39</v>
      </c>
    </row>
    <row r="32" spans="1:19" ht="17.25" x14ac:dyDescent="0.25">
      <c r="G32" t="s">
        <v>37</v>
      </c>
    </row>
    <row r="33" spans="7:7" x14ac:dyDescent="0.25">
      <c r="G33" t="s">
        <v>38</v>
      </c>
    </row>
    <row r="34" spans="7:7" x14ac:dyDescent="0.25">
      <c r="G34" t="s">
        <v>40</v>
      </c>
    </row>
  </sheetData>
  <mergeCells count="4">
    <mergeCell ref="G5:K5"/>
    <mergeCell ref="M5:Q5"/>
    <mergeCell ref="G3:S3"/>
    <mergeCell ref="G1:S1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Impacts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Hesselink, Tim</cp:lastModifiedBy>
  <cp:lastPrinted>2023-08-10T14:16:17Z</cp:lastPrinted>
  <dcterms:created xsi:type="dcterms:W3CDTF">2023-08-02T11:48:33Z</dcterms:created>
  <dcterms:modified xsi:type="dcterms:W3CDTF">2023-08-10T14:27:41Z</dcterms:modified>
</cp:coreProperties>
</file>