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59 - Orillia and Peterborough - Distribution - IRM Application/Working Folder/Application and Evidence/"/>
    </mc:Choice>
  </mc:AlternateContent>
  <xr:revisionPtr revIDLastSave="259" documentId="8_{D76D2356-358E-40F0-97D0-873112680B67}" xr6:coauthVersionLast="47" xr6:coauthVersionMax="47" xr10:uidLastSave="{17188DC1-E5F6-4CA8-8FF1-B039032577A5}"/>
  <bookViews>
    <workbookView xWindow="-110" yWindow="-110" windowWidth="19420" windowHeight="10420" activeTab="1" xr2:uid="{7E4C8562-2F94-4329-92DA-9CE1A5C5B4E9}"/>
  </bookViews>
  <sheets>
    <sheet name="2021" sheetId="1" r:id="rId1"/>
    <sheet name="2022" sheetId="2" r:id="rId2"/>
    <sheet name="2023" sheetId="3" r:id="rId3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N4">#REF!</definedName>
    <definedName name="_N6">#REF!</definedName>
    <definedName name="_PT1">#REF!</definedName>
    <definedName name="_PT2">#REF!</definedName>
    <definedName name="_Reg210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5" i="3"/>
  <c r="C14" i="3"/>
  <c r="F26" i="1"/>
  <c r="F27" i="1"/>
  <c r="F28" i="1"/>
  <c r="F29" i="1"/>
  <c r="F30" i="1"/>
  <c r="F31" i="1"/>
  <c r="F32" i="1"/>
  <c r="F25" i="1"/>
  <c r="E14" i="3"/>
  <c r="D14" i="3"/>
  <c r="C70" i="2"/>
  <c r="C69" i="2"/>
  <c r="C68" i="2"/>
  <c r="C67" i="2"/>
  <c r="C66" i="2"/>
  <c r="C65" i="2"/>
  <c r="C64" i="2"/>
  <c r="C63" i="2"/>
  <c r="C62" i="2"/>
  <c r="C61" i="2"/>
  <c r="C60" i="2"/>
  <c r="D51" i="2"/>
  <c r="D50" i="2"/>
  <c r="E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D31" i="2"/>
  <c r="D30" i="2"/>
  <c r="E29" i="2"/>
  <c r="F28" i="2"/>
  <c r="F67" i="2" s="1"/>
  <c r="E28" i="2"/>
  <c r="E67" i="2" s="1"/>
  <c r="D28" i="2"/>
  <c r="D67" i="2" s="1"/>
  <c r="F27" i="2"/>
  <c r="F66" i="2" s="1"/>
  <c r="E27" i="2"/>
  <c r="D27" i="2"/>
  <c r="F26" i="2"/>
  <c r="E26" i="2"/>
  <c r="D26" i="2"/>
  <c r="D65" i="2" s="1"/>
  <c r="F25" i="2"/>
  <c r="F64" i="2" s="1"/>
  <c r="E25" i="2"/>
  <c r="E64" i="2" s="1"/>
  <c r="D25" i="2"/>
  <c r="D64" i="2" s="1"/>
  <c r="F24" i="2"/>
  <c r="E24" i="2"/>
  <c r="D24" i="2"/>
  <c r="F23" i="2"/>
  <c r="E23" i="2"/>
  <c r="E62" i="2" s="1"/>
  <c r="D23" i="2"/>
  <c r="D62" i="2" s="1"/>
  <c r="F22" i="2"/>
  <c r="F61" i="2" s="1"/>
  <c r="E22" i="2"/>
  <c r="E61" i="2" s="1"/>
  <c r="D22" i="2"/>
  <c r="F12" i="2"/>
  <c r="F11" i="2"/>
  <c r="F10" i="2"/>
  <c r="F9" i="2"/>
  <c r="F8" i="2"/>
  <c r="F7" i="2"/>
  <c r="F6" i="2"/>
  <c r="F5" i="2"/>
  <c r="C78" i="1"/>
  <c r="D69" i="1"/>
  <c r="D87" i="1" s="1"/>
  <c r="D68" i="1"/>
  <c r="D86" i="1" s="1"/>
  <c r="F67" i="1"/>
  <c r="H85" i="1" s="1"/>
  <c r="E67" i="1"/>
  <c r="F85" i="1" s="1"/>
  <c r="D67" i="1"/>
  <c r="D85" i="1" s="1"/>
  <c r="F66" i="1"/>
  <c r="H84" i="1" s="1"/>
  <c r="E66" i="1"/>
  <c r="F84" i="1" s="1"/>
  <c r="D66" i="1"/>
  <c r="D84" i="1" s="1"/>
  <c r="F65" i="1"/>
  <c r="H83" i="1" s="1"/>
  <c r="E65" i="1"/>
  <c r="F83" i="1" s="1"/>
  <c r="D65" i="1"/>
  <c r="D83" i="1" s="1"/>
  <c r="F64" i="1"/>
  <c r="H82" i="1" s="1"/>
  <c r="E64" i="1"/>
  <c r="F82" i="1" s="1"/>
  <c r="D64" i="1"/>
  <c r="D82" i="1" s="1"/>
  <c r="F63" i="1"/>
  <c r="H81" i="1" s="1"/>
  <c r="E63" i="1"/>
  <c r="F81" i="1" s="1"/>
  <c r="D63" i="1"/>
  <c r="D81" i="1" s="1"/>
  <c r="F62" i="1"/>
  <c r="H80" i="1" s="1"/>
  <c r="E62" i="1"/>
  <c r="F80" i="1" s="1"/>
  <c r="D62" i="1"/>
  <c r="D80" i="1" s="1"/>
  <c r="F61" i="1"/>
  <c r="H79" i="1" s="1"/>
  <c r="E61" i="1"/>
  <c r="F79" i="1" s="1"/>
  <c r="D61" i="1"/>
  <c r="D79" i="1" s="1"/>
  <c r="F60" i="1"/>
  <c r="H78" i="1" s="1"/>
  <c r="E60" i="1"/>
  <c r="F78" i="1" s="1"/>
  <c r="D60" i="1"/>
  <c r="D78" i="1" s="1"/>
  <c r="D51" i="1"/>
  <c r="C87" i="1" s="1"/>
  <c r="D50" i="1"/>
  <c r="C86" i="1" s="1"/>
  <c r="F49" i="1"/>
  <c r="G85" i="1" s="1"/>
  <c r="E49" i="1"/>
  <c r="E85" i="1" s="1"/>
  <c r="D49" i="1"/>
  <c r="C85" i="1" s="1"/>
  <c r="F48" i="1"/>
  <c r="G84" i="1" s="1"/>
  <c r="E48" i="1"/>
  <c r="E84" i="1" s="1"/>
  <c r="D48" i="1"/>
  <c r="C84" i="1" s="1"/>
  <c r="F47" i="1"/>
  <c r="G83" i="1" s="1"/>
  <c r="E47" i="1"/>
  <c r="E83" i="1" s="1"/>
  <c r="D47" i="1"/>
  <c r="C83" i="1" s="1"/>
  <c r="F46" i="1"/>
  <c r="G82" i="1" s="1"/>
  <c r="E46" i="1"/>
  <c r="E82" i="1" s="1"/>
  <c r="D46" i="1"/>
  <c r="C82" i="1" s="1"/>
  <c r="F45" i="1"/>
  <c r="G81" i="1" s="1"/>
  <c r="E45" i="1"/>
  <c r="E81" i="1" s="1"/>
  <c r="D45" i="1"/>
  <c r="C81" i="1" s="1"/>
  <c r="F44" i="1"/>
  <c r="G80" i="1" s="1"/>
  <c r="E44" i="1"/>
  <c r="E80" i="1" s="1"/>
  <c r="D44" i="1"/>
  <c r="C80" i="1" s="1"/>
  <c r="F43" i="1"/>
  <c r="G79" i="1" s="1"/>
  <c r="E43" i="1"/>
  <c r="E79" i="1" s="1"/>
  <c r="D43" i="1"/>
  <c r="C79" i="1" s="1"/>
  <c r="G78" i="1"/>
  <c r="E78" i="1"/>
  <c r="F14" i="3" l="1"/>
  <c r="F60" i="2"/>
  <c r="E60" i="2"/>
  <c r="D63" i="2"/>
  <c r="F65" i="2"/>
  <c r="D69" i="2"/>
  <c r="F62" i="2"/>
  <c r="E65" i="2"/>
  <c r="E68" i="2"/>
  <c r="E63" i="2"/>
  <c r="D66" i="2"/>
  <c r="D70" i="2"/>
  <c r="D61" i="2"/>
  <c r="F63" i="2"/>
  <c r="E66" i="2"/>
  <c r="D60" i="2"/>
</calcChain>
</file>

<file path=xl/sharedStrings.xml><?xml version="1.0" encoding="utf-8"?>
<sst xmlns="http://schemas.openxmlformats.org/spreadsheetml/2006/main" count="224" uniqueCount="85">
  <si>
    <t>Allocation of 2021 Group 1 RSVA Balances</t>
  </si>
  <si>
    <t>Deferral Variance Account (DVA)</t>
  </si>
  <si>
    <t>USofA</t>
  </si>
  <si>
    <t>Pre-integration Utility Specific Transactions and Interest May 2021 LTD</t>
  </si>
  <si>
    <r>
      <t>Hydro One Distribution (A)</t>
    </r>
    <r>
      <rPr>
        <b/>
        <vertAlign val="superscript"/>
        <sz val="10"/>
        <color theme="1"/>
        <rFont val="Arial"/>
        <family val="2"/>
      </rPr>
      <t>[1]</t>
    </r>
  </si>
  <si>
    <t>Peterborough RZ (B)</t>
  </si>
  <si>
    <t>Orillia RZ (C)</t>
  </si>
  <si>
    <t>Principal</t>
  </si>
  <si>
    <t>Interest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</si>
  <si>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</si>
  <si>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</si>
  <si>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0"/>
        <color theme="1"/>
        <rFont val="Arial"/>
        <family val="2"/>
      </rPr>
      <t>[2]</t>
    </r>
  </si>
  <si>
    <t>Variance WMS – Sub-account CBR Class B</t>
  </si>
  <si>
    <t>1580-B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</si>
  <si>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</si>
  <si>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</si>
  <si>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</si>
  <si>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</si>
  <si>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[3]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</si>
  <si>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[3]</t>
    </r>
  </si>
  <si>
    <t>Notes</t>
  </si>
  <si>
    <r>
      <t>[1]</t>
    </r>
    <r>
      <rPr>
        <sz val="10"/>
        <color theme="1"/>
        <rFont val="Arial"/>
        <family val="2"/>
      </rPr>
      <t xml:space="preserve"> Includes OEB-Approved Disposition during 2021 and an adjustment to Hydro One's 1595 (2018) balance, as described in Hydro One's 1595 Workform filed in EB-2021-0110 Exhibit G-01-03-01</t>
    </r>
  </si>
  <si>
    <r>
      <t xml:space="preserve">[2] </t>
    </r>
    <r>
      <rPr>
        <sz val="10"/>
        <color theme="1"/>
        <rFont val="Arial"/>
        <family val="2"/>
      </rPr>
      <t>Excludes RSVA WMS Sub-account CBR Class B principal and interest amounts</t>
    </r>
  </si>
  <si>
    <r>
      <t xml:space="preserve">[3] </t>
    </r>
    <r>
      <rPr>
        <sz val="10"/>
        <color theme="1"/>
        <rFont val="Arial"/>
        <family val="2"/>
      </rPr>
      <t>Adjustments to RSVA 1588 and 1589 are assigned to Hydro One Distribution</t>
    </r>
  </si>
  <si>
    <r>
      <t>% Share of Total Consumption (Jun-Dec 2021)</t>
    </r>
    <r>
      <rPr>
        <b/>
        <vertAlign val="superscript"/>
        <sz val="10"/>
        <color theme="1"/>
        <rFont val="Arial"/>
        <family val="2"/>
      </rPr>
      <t>[1]</t>
    </r>
  </si>
  <si>
    <t>Hydro One Distribution
(D)</t>
  </si>
  <si>
    <t>Peterborough RZ
(E)</t>
  </si>
  <si>
    <t>Orillia RZ
(F)</t>
  </si>
  <si>
    <t>Total</t>
  </si>
  <si>
    <r>
      <t>LV Variance Account</t>
    </r>
    <r>
      <rPr>
        <vertAlign val="superscript"/>
        <sz val="10"/>
        <color theme="1"/>
        <rFont val="Arial"/>
        <family val="2"/>
      </rPr>
      <t>[2]</t>
    </r>
  </si>
  <si>
    <r>
      <t>Smart Metering Entity Charge Variance Account</t>
    </r>
    <r>
      <rPr>
        <vertAlign val="superscript"/>
        <sz val="10"/>
        <color theme="1"/>
        <rFont val="Arial"/>
        <family val="2"/>
      </rPr>
      <t>[3]</t>
    </r>
  </si>
  <si>
    <t>RSVA - Wholesale Market Service Charge</t>
  </si>
  <si>
    <r>
      <rPr>
        <vertAlign val="superscript"/>
        <sz val="10"/>
        <color theme="1"/>
        <rFont val="Arial"/>
        <family val="2"/>
      </rPr>
      <t>[1]</t>
    </r>
    <r>
      <rPr>
        <sz val="10"/>
        <color theme="1"/>
        <rFont val="Arial"/>
        <family val="2"/>
      </rPr>
      <t xml:space="preserve"> % share varies between USofAs since it's based on group of customers that contribute to the particular variance account. For example, only non-RPP, non-WMP, non-Class A customers contribute to the Global Adjustment variance account (1589) while all customers contribute to Retail Transmission Rates variance accounts (1584 and 1586)</t>
    </r>
  </si>
  <si>
    <r>
      <rPr>
        <vertAlign val="superscript"/>
        <sz val="10"/>
        <color theme="1"/>
        <rFont val="Arial"/>
        <family val="2"/>
      </rPr>
      <t>[2]</t>
    </r>
    <r>
      <rPr>
        <sz val="10"/>
        <color theme="1"/>
        <rFont val="Arial"/>
        <family val="2"/>
      </rPr>
      <t xml:space="preserve"> Allocators applied to post integration LV Variance Account interest balance only</t>
    </r>
  </si>
  <si>
    <r>
      <rPr>
        <vertAlign val="superscript"/>
        <sz val="10"/>
        <color theme="1"/>
        <rFont val="Arial"/>
        <family val="2"/>
      </rPr>
      <t>[3]</t>
    </r>
    <r>
      <rPr>
        <sz val="10"/>
        <color theme="1"/>
        <rFont val="Arial"/>
        <family val="2"/>
      </rPr>
      <t xml:space="preserve"> % shown for account 1551 (SME Charge) is the share of number of residential and general service &lt; 50 kW customers</t>
    </r>
  </si>
  <si>
    <t>Transactions Debit/(Credit) during June-Dec 2021</t>
  </si>
  <si>
    <t>Consolidated
(G)</t>
  </si>
  <si>
    <t>Hydro One Distribution
(H=G*D)</t>
  </si>
  <si>
    <t>Peterborough RZ
(I=G*E)</t>
  </si>
  <si>
    <t>Orillia RZ
(J=G*F)</t>
  </si>
  <si>
    <r>
      <t>LV Variance Account</t>
    </r>
    <r>
      <rPr>
        <vertAlign val="superscript"/>
        <sz val="10"/>
        <color theme="1"/>
        <rFont val="Arial"/>
        <family val="2"/>
      </rPr>
      <t>[1]</t>
    </r>
  </si>
  <si>
    <r>
      <t xml:space="preserve">[1] </t>
    </r>
    <r>
      <rPr>
        <sz val="10"/>
        <color theme="1"/>
        <rFont val="Arial"/>
        <family val="2"/>
      </rPr>
      <t xml:space="preserve"> See EB-2023-0059, Application, Exhibit A-4-1, Section 2.5, filed August 17, 2023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</si>
  <si>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</si>
  <si>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t>Interest during June-Dec 2021</t>
  </si>
  <si>
    <t>Consolidated
(K)</t>
  </si>
  <si>
    <t>Hydro One Distribution
(L=K*D)</t>
  </si>
  <si>
    <t>Peterborough RZ
(M=K*E)</t>
  </si>
  <si>
    <t>Orillia RZ
(N=K*F)</t>
  </si>
  <si>
    <r>
      <t>RSVA - Wholesale Market Service Charge</t>
    </r>
    <r>
      <rPr>
        <vertAlign val="superscript"/>
        <sz val="10"/>
        <color theme="1"/>
        <rFont val="Arial"/>
        <family val="2"/>
      </rPr>
      <t>[1]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</si>
  <si>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[2]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</si>
  <si>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</si>
  <si>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</si>
  <si>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r>
      <t xml:space="preserve">[2] </t>
    </r>
    <r>
      <rPr>
        <sz val="10"/>
        <color theme="1"/>
        <rFont val="Arial"/>
        <family val="2"/>
      </rPr>
      <t>Adjustments to RSVA 1588 and 1589 are assigned to Hydro One Distribution</t>
    </r>
  </si>
  <si>
    <t>Closing Principal Balance and Interest Amounts as of December 2021</t>
  </si>
  <si>
    <t>Hydro One Distribution</t>
  </si>
  <si>
    <t>Peterborough RZ</t>
  </si>
  <si>
    <t>Orillia RZ</t>
  </si>
  <si>
    <t>Principal
(A+H)</t>
  </si>
  <si>
    <t>Interest
(A+L)</t>
  </si>
  <si>
    <t>Principal
(B+I)</t>
  </si>
  <si>
    <t>Interest
(B+M)</t>
  </si>
  <si>
    <t>Principal
(C+J)</t>
  </si>
  <si>
    <t>Interest
(C+N)</t>
  </si>
  <si>
    <t>Adjustment RSVA - Power (excluding Global Adjustment)</t>
  </si>
  <si>
    <t>Adjustment RSVA - Global Adjustment</t>
  </si>
  <si>
    <t>Allocation of 2022 Group 1 RSVA Balances</t>
  </si>
  <si>
    <r>
      <t>% Share of Total Consumption (Jan-Dec 2022)</t>
    </r>
    <r>
      <rPr>
        <b/>
        <vertAlign val="superscript"/>
        <sz val="10"/>
        <color theme="1"/>
        <rFont val="Arial"/>
        <family val="2"/>
      </rPr>
      <t>[1]</t>
    </r>
  </si>
  <si>
    <t>Transactions Debit/(Credit)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</si>
  <si>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[3]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</si>
  <si>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[4]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</si>
  <si>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[4]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</si>
  <si>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amounts</t>
    </r>
  </si>
  <si>
    <r>
      <t xml:space="preserve">[3]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</si>
  <si>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r>
      <t xml:space="preserve">[4] </t>
    </r>
    <r>
      <rPr>
        <sz val="10"/>
        <color theme="1"/>
        <rFont val="Arial"/>
        <family val="2"/>
      </rPr>
      <t>Adjustments to RSVA 1588 and 1589 are assigned to Hydro One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Distribution</t>
    </r>
  </si>
  <si>
    <t>Interest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</si>
  <si>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</si>
  <si>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interest amounts</t>
    </r>
  </si>
  <si>
    <r>
      <t xml:space="preserve">[2]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</si>
  <si>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Closing Principal Balance and Interest Amounts as of December 2022</t>
  </si>
  <si>
    <r>
      <t>[2]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</si>
  <si>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Exhibit A-4-1, Table 5</t>
  </si>
  <si>
    <t>Consolidated Total</t>
  </si>
  <si>
    <t>Variance WMS – Sub-account CBR Class</t>
  </si>
  <si>
    <t>Disposition and Recovery/Refund of Regulatory Balances (2019) - HONI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</si>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</sst>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164" fontId="2" fillId="0" borderId="0" xfId="1" applyNumberFormat="1" applyFont="1" applyFill="1"/>
    <xf numFmtId="164" fontId="2" fillId="0" borderId="0" xfId="1" applyNumberFormat="1" applyFont="1"/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vertical="center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2" fillId="0" borderId="2" xfId="2" applyBorder="1" applyAlignment="1">
      <alignment horizontal="center"/>
    </xf>
    <xf numFmtId="0" fontId="2" fillId="0" borderId="0" xfId="2" applyAlignment="1">
      <alignment horizontal="left" vertical="center" wrapText="1"/>
    </xf>
    <xf numFmtId="6" fontId="2" fillId="0" borderId="0" xfId="2" applyNumberForma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7" fillId="0" borderId="2" xfId="2" applyFont="1" applyBorder="1"/>
    <xf numFmtId="0" fontId="7" fillId="0" borderId="2" xfId="2" applyFont="1" applyBorder="1" applyAlignment="1">
      <alignment horizontal="center"/>
    </xf>
    <xf numFmtId="164" fontId="7" fillId="0" borderId="2" xfId="4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0" fontId="9" fillId="0" borderId="0" xfId="2" applyFont="1"/>
    <xf numFmtId="0" fontId="7" fillId="0" borderId="0" xfId="2" applyFont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left" vertical="center"/>
    </xf>
    <xf numFmtId="6" fontId="7" fillId="0" borderId="2" xfId="2" applyNumberFormat="1" applyFont="1" applyBorder="1" applyAlignment="1">
      <alignment horizontal="center"/>
    </xf>
    <xf numFmtId="6" fontId="7" fillId="2" borderId="2" xfId="2" applyNumberFormat="1" applyFont="1" applyFill="1" applyBorder="1" applyAlignment="1">
      <alignment horizontal="center"/>
    </xf>
    <xf numFmtId="6" fontId="7" fillId="0" borderId="0" xfId="2" applyNumberFormat="1" applyFont="1" applyAlignment="1">
      <alignment horizontal="center"/>
    </xf>
    <xf numFmtId="0" fontId="8" fillId="0" borderId="0" xfId="3" applyFont="1"/>
    <xf numFmtId="0" fontId="10" fillId="0" borderId="0" xfId="2" applyFont="1" applyAlignment="1">
      <alignment horizontal="center"/>
    </xf>
    <xf numFmtId="6" fontId="10" fillId="0" borderId="0" xfId="2" applyNumberFormat="1" applyFont="1" applyAlignment="1">
      <alignment horizontal="center"/>
    </xf>
    <xf numFmtId="0" fontId="10" fillId="0" borderId="0" xfId="2" applyFont="1"/>
    <xf numFmtId="164" fontId="7" fillId="0" borderId="0" xfId="1" applyNumberFormat="1" applyFont="1"/>
    <xf numFmtId="0" fontId="5" fillId="0" borderId="0" xfId="2" applyFont="1" applyAlignment="1">
      <alignment horizontal="left"/>
    </xf>
    <xf numFmtId="164" fontId="7" fillId="0" borderId="2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6" fontId="4" fillId="0" borderId="0" xfId="2" applyNumberFormat="1" applyFont="1"/>
    <xf numFmtId="0" fontId="8" fillId="0" borderId="0" xfId="2" applyFont="1"/>
    <xf numFmtId="0" fontId="7" fillId="0" borderId="0" xfId="2" applyFont="1" applyAlignment="1">
      <alignment horizontal="left"/>
    </xf>
    <xf numFmtId="6" fontId="7" fillId="0" borderId="0" xfId="2" applyNumberFormat="1" applyFont="1"/>
    <xf numFmtId="165" fontId="2" fillId="0" borderId="2" xfId="5" applyNumberFormat="1" applyFont="1" applyBorder="1" applyAlignment="1">
      <alignment horizontal="center" vertical="center"/>
    </xf>
    <xf numFmtId="165" fontId="2" fillId="2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/>
    </xf>
    <xf numFmtId="8" fontId="2" fillId="0" borderId="0" xfId="2" applyNumberFormat="1"/>
    <xf numFmtId="6" fontId="2" fillId="0" borderId="2" xfId="2" applyNumberFormat="1" applyBorder="1" applyAlignment="1">
      <alignment horizontal="center"/>
    </xf>
    <xf numFmtId="6" fontId="2" fillId="2" borderId="2" xfId="2" applyNumberFormat="1" applyFill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</cellXfs>
  <cellStyles count="6">
    <cellStyle name="Currency" xfId="5" builtinId="4"/>
    <cellStyle name="Normal" xfId="0" builtinId="0"/>
    <cellStyle name="Normal 2 2" xfId="3" xr:uid="{65AAE1F6-454B-4941-A2C1-25DA6CF83F96}"/>
    <cellStyle name="Normal 3" xfId="2" xr:uid="{9E4673D7-74E4-462E-8E8D-C6D159725897}"/>
    <cellStyle name="Percent" xfId="1" builtinId="5"/>
    <cellStyle name="Percent 2 2" xfId="4" xr:uid="{C26411A1-A81B-4DBB-BF2D-24862E026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F716-519E-430A-977A-8F6B28BE2564}">
  <dimension ref="A1:J92"/>
  <sheetViews>
    <sheetView topLeftCell="A33" zoomScale="145" zoomScaleNormal="145" workbookViewId="0">
      <selection activeCell="J10" sqref="J10"/>
    </sheetView>
  </sheetViews>
  <sheetFormatPr defaultColWidth="8.7265625" defaultRowHeight="12.5" x14ac:dyDescent="0.25"/>
  <cols>
    <col min="1" max="1" width="49.81640625" style="1" customWidth="1"/>
    <col min="2" max="2" width="7.1796875" style="1" customWidth="1"/>
    <col min="3" max="3" width="14" style="1" customWidth="1"/>
    <col min="4" max="4" width="13.54296875" style="1" customWidth="1"/>
    <col min="5" max="5" width="13.26953125" style="1" customWidth="1"/>
    <col min="6" max="6" width="10.54296875" style="1" customWidth="1"/>
    <col min="7" max="7" width="12.26953125" style="1" bestFit="1" customWidth="1"/>
    <col min="8" max="8" width="12.1796875" style="1" bestFit="1" customWidth="1"/>
    <col min="9" max="9" width="13.81640625" style="1" customWidth="1"/>
    <col min="10" max="16384" width="8.7265625" style="1"/>
  </cols>
  <sheetData>
    <row r="1" spans="1:9" ht="13" x14ac:dyDescent="0.3">
      <c r="A1" s="23" t="s">
        <v>0</v>
      </c>
    </row>
    <row r="3" spans="1:9" ht="32.65" customHeight="1" x14ac:dyDescent="0.25">
      <c r="A3" s="49" t="s">
        <v>1</v>
      </c>
      <c r="B3" s="49" t="s">
        <v>2</v>
      </c>
      <c r="C3" s="52" t="s">
        <v>3</v>
      </c>
      <c r="D3" s="52"/>
      <c r="E3" s="52"/>
      <c r="F3" s="52"/>
      <c r="G3" s="52"/>
      <c r="H3" s="52"/>
      <c r="I3" s="24"/>
    </row>
    <row r="4" spans="1:9" ht="13" x14ac:dyDescent="0.25">
      <c r="A4" s="50"/>
      <c r="B4" s="50"/>
      <c r="C4" s="52" t="s">
        <v>4</v>
      </c>
      <c r="D4" s="52"/>
      <c r="E4" s="53" t="s">
        <v>5</v>
      </c>
      <c r="F4" s="53"/>
      <c r="G4" s="53" t="s">
        <v>6</v>
      </c>
      <c r="H4" s="53"/>
      <c r="I4" s="24"/>
    </row>
    <row r="5" spans="1:9" ht="13" x14ac:dyDescent="0.25">
      <c r="A5" s="51"/>
      <c r="B5" s="51"/>
      <c r="C5" s="12" t="s">
        <v>7</v>
      </c>
      <c r="D5" s="12" t="s">
        <v>8</v>
      </c>
      <c r="E5" s="12" t="s">
        <v>7</v>
      </c>
      <c r="F5" s="12" t="s">
        <v>8</v>
      </c>
      <c r="G5" s="12" t="s">
        <v>7</v>
      </c>
      <c r="H5" s="12" t="s">
        <v>8</v>
      </c>
      <c r="I5" s="25"/>
    </row>
    <row r="6" spans="1:9" x14ac:dyDescent="0.25">
      <c r="A6" s="14" t="s">
        <v>9</v>
      </c>
      <c r="B6" s="15">
        <v>1550</v>
      </c>
      <c r="C6" s="26">
        <v>3063905.05</v>
      </c>
      <c r="D6" s="26">
        <v>18460.97</v>
      </c>
      <c r="E6" s="26">
        <v>1911822.39</v>
      </c>
      <c r="F6" s="26">
        <v>50478.23</v>
      </c>
      <c r="G6" s="26">
        <v>3793250.8</v>
      </c>
      <c r="H6" s="26">
        <v>105473.03</v>
      </c>
      <c r="I6" s="24"/>
    </row>
    <row r="7" spans="1:9" x14ac:dyDescent="0.25">
      <c r="A7" s="14" t="s">
        <v>10</v>
      </c>
      <c r="B7" s="15">
        <v>1551</v>
      </c>
      <c r="C7" s="45">
        <v>-246165.99</v>
      </c>
      <c r="D7" s="45">
        <v>-1382.82</v>
      </c>
      <c r="E7" s="45">
        <v>-22607.34</v>
      </c>
      <c r="F7" s="45">
        <v>-1275.71</v>
      </c>
      <c r="G7" s="45">
        <v>-24223.86</v>
      </c>
      <c r="H7" s="45">
        <v>-915.01</v>
      </c>
      <c r="I7" s="24"/>
    </row>
    <row r="8" spans="1:9" ht="14.5" x14ac:dyDescent="0.25">
      <c r="A8" s="14" t="s">
        <v>11</v>
      </c>
      <c r="B8" s="15">
        <v>1580</v>
      </c>
      <c r="C8" s="45">
        <v>-18672747.741386198</v>
      </c>
      <c r="D8" s="45">
        <v>-174634.76514053406</v>
      </c>
      <c r="E8" s="45">
        <v>-2249942.6</v>
      </c>
      <c r="F8" s="45">
        <v>-102945</v>
      </c>
      <c r="G8" s="45">
        <v>-1411149.34</v>
      </c>
      <c r="H8" s="45">
        <v>-61343.73</v>
      </c>
      <c r="I8" s="24"/>
    </row>
    <row r="9" spans="1:9" ht="13" x14ac:dyDescent="0.3">
      <c r="A9" s="14" t="s">
        <v>12</v>
      </c>
      <c r="B9" s="15" t="s">
        <v>13</v>
      </c>
      <c r="C9" s="45">
        <v>-4210732.618613801</v>
      </c>
      <c r="D9" s="45">
        <v>-25245.654859465954</v>
      </c>
      <c r="E9" s="45">
        <v>-123182.07</v>
      </c>
      <c r="F9" s="45">
        <v>-2901.15</v>
      </c>
      <c r="G9" s="45">
        <v>-51926.53</v>
      </c>
      <c r="H9" s="45">
        <v>-1463</v>
      </c>
      <c r="I9" s="23"/>
    </row>
    <row r="10" spans="1:9" x14ac:dyDescent="0.25">
      <c r="A10" s="14" t="s">
        <v>14</v>
      </c>
      <c r="B10" s="15">
        <v>1584</v>
      </c>
      <c r="C10" s="45">
        <v>-4039890.12</v>
      </c>
      <c r="D10" s="45">
        <v>-131935.75</v>
      </c>
      <c r="E10" s="45">
        <v>696955.32</v>
      </c>
      <c r="F10" s="45">
        <v>-21704.54</v>
      </c>
      <c r="G10" s="45">
        <v>-14224.79</v>
      </c>
      <c r="H10" s="45">
        <v>-2270.85</v>
      </c>
      <c r="I10" s="24"/>
    </row>
    <row r="11" spans="1:9" x14ac:dyDescent="0.25">
      <c r="A11" s="14" t="s">
        <v>15</v>
      </c>
      <c r="B11" s="15">
        <v>1586</v>
      </c>
      <c r="C11" s="45">
        <v>-21745318.359999999</v>
      </c>
      <c r="D11" s="45">
        <v>-94691.56</v>
      </c>
      <c r="E11" s="45">
        <v>706939.33</v>
      </c>
      <c r="F11" s="45">
        <v>-2156.8000000000002</v>
      </c>
      <c r="G11" s="45">
        <v>1698.18</v>
      </c>
      <c r="H11" s="45">
        <v>-2935.49</v>
      </c>
      <c r="I11" s="24"/>
    </row>
    <row r="12" spans="1:9" x14ac:dyDescent="0.25">
      <c r="A12" s="14" t="s">
        <v>16</v>
      </c>
      <c r="B12" s="15">
        <v>1588</v>
      </c>
      <c r="C12" s="45">
        <v>-105067506.2</v>
      </c>
      <c r="D12" s="45">
        <v>-173666.08000000002</v>
      </c>
      <c r="E12" s="45">
        <v>-1624881.57</v>
      </c>
      <c r="F12" s="45">
        <v>-1989.41</v>
      </c>
      <c r="G12" s="45">
        <v>-624372.29</v>
      </c>
      <c r="H12" s="45">
        <v>-21777.57</v>
      </c>
      <c r="I12" s="24"/>
    </row>
    <row r="13" spans="1:9" x14ac:dyDescent="0.25">
      <c r="A13" s="14" t="s">
        <v>17</v>
      </c>
      <c r="B13" s="15">
        <v>1589</v>
      </c>
      <c r="C13" s="45">
        <v>51951069.317699969</v>
      </c>
      <c r="D13" s="45">
        <v>-82340.84</v>
      </c>
      <c r="E13" s="45">
        <v>2705572.63</v>
      </c>
      <c r="F13" s="45">
        <v>35912.83</v>
      </c>
      <c r="G13" s="45">
        <v>13173.84</v>
      </c>
      <c r="H13" s="45">
        <v>10278.5</v>
      </c>
      <c r="I13" s="24"/>
    </row>
    <row r="14" spans="1:9" ht="14.5" x14ac:dyDescent="0.25">
      <c r="A14" s="14" t="s">
        <v>18</v>
      </c>
      <c r="B14" s="15">
        <v>1588</v>
      </c>
      <c r="C14" s="45">
        <v>11158254.550000001</v>
      </c>
      <c r="D14" s="45">
        <v>8712.82</v>
      </c>
      <c r="E14" s="46"/>
      <c r="F14" s="46"/>
      <c r="G14" s="46"/>
      <c r="H14" s="46"/>
      <c r="I14" s="24"/>
    </row>
    <row r="15" spans="1:9" ht="14.5" x14ac:dyDescent="0.25">
      <c r="A15" s="14" t="s">
        <v>19</v>
      </c>
      <c r="B15" s="15">
        <v>1589</v>
      </c>
      <c r="C15" s="45">
        <v>-11158254.550000001</v>
      </c>
      <c r="D15" s="45">
        <v>-8712.82</v>
      </c>
      <c r="E15" s="46"/>
      <c r="F15" s="46"/>
      <c r="G15" s="46"/>
      <c r="H15" s="46"/>
      <c r="I15" s="24"/>
    </row>
    <row r="16" spans="1:9" x14ac:dyDescent="0.25">
      <c r="A16" s="24"/>
      <c r="B16" s="19"/>
      <c r="C16" s="28"/>
      <c r="D16" s="28"/>
      <c r="E16" s="28"/>
      <c r="F16" s="28"/>
      <c r="G16" s="28"/>
      <c r="H16" s="28"/>
      <c r="I16" s="24"/>
    </row>
    <row r="17" spans="1:10" x14ac:dyDescent="0.25">
      <c r="A17" s="18" t="s">
        <v>20</v>
      </c>
      <c r="B17" s="19"/>
      <c r="C17" s="28"/>
      <c r="D17" s="28"/>
      <c r="E17" s="28"/>
      <c r="F17" s="28"/>
      <c r="G17" s="28"/>
      <c r="H17" s="28"/>
      <c r="I17" s="24"/>
    </row>
    <row r="18" spans="1:10" ht="15" x14ac:dyDescent="0.3">
      <c r="A18" s="29" t="s">
        <v>21</v>
      </c>
      <c r="B18" s="30"/>
      <c r="C18" s="31"/>
      <c r="D18" s="31"/>
      <c r="E18" s="31"/>
      <c r="F18" s="31"/>
      <c r="G18" s="31"/>
      <c r="H18" s="31"/>
      <c r="I18" s="24"/>
    </row>
    <row r="19" spans="1:10" ht="15" x14ac:dyDescent="0.3">
      <c r="A19" s="29" t="s">
        <v>22</v>
      </c>
      <c r="B19" s="30"/>
      <c r="C19" s="31"/>
      <c r="D19" s="31"/>
      <c r="E19" s="31"/>
      <c r="F19" s="31"/>
      <c r="G19" s="31"/>
      <c r="H19" s="31"/>
      <c r="I19" s="24"/>
    </row>
    <row r="20" spans="1:10" ht="15" x14ac:dyDescent="0.3">
      <c r="A20" s="29" t="s">
        <v>23</v>
      </c>
      <c r="B20" s="30"/>
      <c r="C20" s="31"/>
      <c r="D20" s="31"/>
      <c r="E20" s="31"/>
      <c r="F20" s="31"/>
      <c r="G20" s="31"/>
      <c r="H20" s="31"/>
      <c r="I20" s="24"/>
    </row>
    <row r="21" spans="1:10" ht="15" x14ac:dyDescent="0.3">
      <c r="A21" s="29"/>
      <c r="B21" s="30"/>
      <c r="C21" s="31"/>
      <c r="D21" s="31"/>
      <c r="E21" s="31"/>
      <c r="F21" s="31"/>
      <c r="G21" s="31"/>
      <c r="H21" s="31"/>
      <c r="I21" s="24"/>
    </row>
    <row r="22" spans="1:10" ht="13" x14ac:dyDescent="0.3">
      <c r="A22" s="32"/>
      <c r="B22" s="30"/>
      <c r="C22" s="31"/>
      <c r="D22" s="31"/>
      <c r="E22" s="31"/>
      <c r="F22" s="31"/>
      <c r="G22" s="31"/>
      <c r="H22" s="31"/>
      <c r="J22" s="24"/>
    </row>
    <row r="23" spans="1:10" s="24" customFormat="1" ht="15" x14ac:dyDescent="0.25">
      <c r="A23" s="53" t="s">
        <v>1</v>
      </c>
      <c r="B23" s="53" t="s">
        <v>2</v>
      </c>
      <c r="C23" s="54" t="s">
        <v>24</v>
      </c>
      <c r="D23" s="55"/>
      <c r="E23" s="55"/>
      <c r="F23" s="56"/>
    </row>
    <row r="24" spans="1:10" s="24" customFormat="1" ht="39" x14ac:dyDescent="0.25">
      <c r="A24" s="53"/>
      <c r="B24" s="53"/>
      <c r="C24" s="13" t="s">
        <v>25</v>
      </c>
      <c r="D24" s="13" t="s">
        <v>26</v>
      </c>
      <c r="E24" s="13" t="s">
        <v>27</v>
      </c>
      <c r="F24" s="12" t="s">
        <v>28</v>
      </c>
    </row>
    <row r="25" spans="1:10" s="24" customFormat="1" ht="14.5" x14ac:dyDescent="0.25">
      <c r="A25" s="14" t="s">
        <v>29</v>
      </c>
      <c r="B25" s="15">
        <v>1550</v>
      </c>
      <c r="C25" s="16">
        <v>0.97200145422236783</v>
      </c>
      <c r="D25" s="16">
        <v>1.9941048344005747E-2</v>
      </c>
      <c r="E25" s="16">
        <v>8.0574974336264597E-3</v>
      </c>
      <c r="F25" s="17">
        <f>SUM(C25:E25)</f>
        <v>1</v>
      </c>
    </row>
    <row r="26" spans="1:10" s="24" customFormat="1" ht="14.5" x14ac:dyDescent="0.25">
      <c r="A26" s="14" t="s">
        <v>30</v>
      </c>
      <c r="B26" s="15">
        <v>1551</v>
      </c>
      <c r="C26" s="16">
        <v>0.96397005794086432</v>
      </c>
      <c r="D26" s="16">
        <v>2.5926140962155515E-2</v>
      </c>
      <c r="E26" s="16">
        <v>1.0103801096980123E-2</v>
      </c>
      <c r="F26" s="17">
        <f t="shared" ref="F26:F32" si="0">SUM(C26:E26)</f>
        <v>1</v>
      </c>
      <c r="I26" s="33"/>
    </row>
    <row r="27" spans="1:10" s="24" customFormat="1" x14ac:dyDescent="0.25">
      <c r="A27" s="14" t="s">
        <v>31</v>
      </c>
      <c r="B27" s="15">
        <v>1580</v>
      </c>
      <c r="C27" s="16">
        <v>0.96261171548563296</v>
      </c>
      <c r="D27" s="16">
        <v>2.6659061131158734E-2</v>
      </c>
      <c r="E27" s="16">
        <v>1.0729223383208364E-2</v>
      </c>
      <c r="F27" s="17">
        <f t="shared" si="0"/>
        <v>1</v>
      </c>
      <c r="I27" s="33"/>
    </row>
    <row r="28" spans="1:10" s="24" customFormat="1" x14ac:dyDescent="0.25">
      <c r="A28" s="14" t="s">
        <v>12</v>
      </c>
      <c r="B28" s="15" t="s">
        <v>13</v>
      </c>
      <c r="C28" s="16">
        <v>0.96339404743962676</v>
      </c>
      <c r="D28" s="16">
        <v>2.6088710630606683E-2</v>
      </c>
      <c r="E28" s="16">
        <v>1.0517241929766528E-2</v>
      </c>
      <c r="F28" s="17">
        <f t="shared" si="0"/>
        <v>1</v>
      </c>
      <c r="I28" s="33"/>
    </row>
    <row r="29" spans="1:10" s="24" customFormat="1" x14ac:dyDescent="0.25">
      <c r="A29" s="14" t="s">
        <v>14</v>
      </c>
      <c r="B29" s="15">
        <v>1584</v>
      </c>
      <c r="C29" s="16">
        <v>0.97200145422236783</v>
      </c>
      <c r="D29" s="16">
        <v>1.9941048344005747E-2</v>
      </c>
      <c r="E29" s="16">
        <v>8.0574974336264597E-3</v>
      </c>
      <c r="F29" s="17">
        <f t="shared" si="0"/>
        <v>1</v>
      </c>
      <c r="I29" s="33"/>
    </row>
    <row r="30" spans="1:10" s="24" customFormat="1" x14ac:dyDescent="0.25">
      <c r="A30" s="14" t="s">
        <v>15</v>
      </c>
      <c r="B30" s="15">
        <v>1586</v>
      </c>
      <c r="C30" s="16">
        <v>0.97200145422236783</v>
      </c>
      <c r="D30" s="16">
        <v>1.9941048344005747E-2</v>
      </c>
      <c r="E30" s="16">
        <v>8.0574974336264597E-3</v>
      </c>
      <c r="F30" s="17">
        <f t="shared" si="0"/>
        <v>1</v>
      </c>
      <c r="I30" s="33"/>
    </row>
    <row r="31" spans="1:10" s="24" customFormat="1" x14ac:dyDescent="0.25">
      <c r="A31" s="14" t="s">
        <v>16</v>
      </c>
      <c r="B31" s="15">
        <v>1588</v>
      </c>
      <c r="C31" s="16">
        <v>0.96261171548563296</v>
      </c>
      <c r="D31" s="16">
        <v>2.6659061131158734E-2</v>
      </c>
      <c r="E31" s="16">
        <v>1.0729223383208364E-2</v>
      </c>
      <c r="F31" s="17">
        <f t="shared" si="0"/>
        <v>1</v>
      </c>
      <c r="I31" s="33"/>
    </row>
    <row r="32" spans="1:10" s="24" customFormat="1" x14ac:dyDescent="0.25">
      <c r="A32" s="14" t="s">
        <v>17</v>
      </c>
      <c r="B32" s="15">
        <v>1589</v>
      </c>
      <c r="C32" s="16">
        <v>0.94944392059776384</v>
      </c>
      <c r="D32" s="16">
        <v>3.4255100760208594E-2</v>
      </c>
      <c r="E32" s="16">
        <v>1.6300978642027567E-2</v>
      </c>
      <c r="F32" s="17">
        <f t="shared" si="0"/>
        <v>1</v>
      </c>
      <c r="I32" s="33"/>
    </row>
    <row r="33" spans="1:10" s="24" customFormat="1" x14ac:dyDescent="0.25">
      <c r="B33" s="19"/>
      <c r="C33" s="20"/>
      <c r="D33" s="20"/>
      <c r="E33" s="20"/>
      <c r="F33" s="21"/>
      <c r="I33" s="33"/>
    </row>
    <row r="34" spans="1:10" s="24" customFormat="1" x14ac:dyDescent="0.25">
      <c r="A34" s="18" t="s">
        <v>20</v>
      </c>
      <c r="B34" s="19"/>
      <c r="C34" s="20"/>
      <c r="D34" s="20"/>
      <c r="E34" s="20"/>
      <c r="F34" s="21"/>
      <c r="I34" s="33"/>
    </row>
    <row r="35" spans="1:10" s="24" customFormat="1" ht="39.65" customHeight="1" x14ac:dyDescent="0.25">
      <c r="A35" s="47" t="s">
        <v>32</v>
      </c>
      <c r="B35" s="48"/>
      <c r="C35" s="48"/>
      <c r="D35" s="48"/>
      <c r="E35" s="48"/>
      <c r="F35" s="48"/>
    </row>
    <row r="36" spans="1:10" s="24" customFormat="1" ht="13.9" customHeight="1" x14ac:dyDescent="0.25">
      <c r="A36" s="47" t="s">
        <v>33</v>
      </c>
      <c r="B36" s="48"/>
      <c r="C36" s="48"/>
      <c r="D36" s="48"/>
      <c r="E36" s="48"/>
      <c r="F36" s="48"/>
    </row>
    <row r="37" spans="1:10" s="24" customFormat="1" x14ac:dyDescent="0.25">
      <c r="A37" s="47" t="s">
        <v>34</v>
      </c>
      <c r="B37" s="48"/>
      <c r="C37" s="48"/>
      <c r="D37" s="48"/>
      <c r="E37" s="48"/>
      <c r="F37" s="48"/>
      <c r="J37" s="1"/>
    </row>
    <row r="38" spans="1:10" s="24" customFormat="1" x14ac:dyDescent="0.25">
      <c r="A38" s="22"/>
      <c r="B38" s="10"/>
      <c r="C38" s="10"/>
      <c r="D38" s="10"/>
      <c r="E38" s="10"/>
      <c r="F38" s="10"/>
      <c r="J38" s="1"/>
    </row>
    <row r="39" spans="1:10" x14ac:dyDescent="0.25">
      <c r="A39" s="25"/>
      <c r="B39" s="25"/>
      <c r="C39" s="25"/>
      <c r="D39" s="25"/>
      <c r="E39" s="25"/>
      <c r="F39" s="25"/>
      <c r="H39" s="25"/>
      <c r="I39" s="25"/>
    </row>
    <row r="40" spans="1:10" ht="13" x14ac:dyDescent="0.3">
      <c r="A40" s="49" t="s">
        <v>1</v>
      </c>
      <c r="B40" s="49" t="s">
        <v>2</v>
      </c>
      <c r="C40" s="58" t="s">
        <v>35</v>
      </c>
      <c r="D40" s="59"/>
      <c r="E40" s="59"/>
      <c r="F40" s="60"/>
    </row>
    <row r="41" spans="1:10" ht="57.65" customHeight="1" x14ac:dyDescent="0.25">
      <c r="A41" s="57"/>
      <c r="B41" s="57"/>
      <c r="C41" s="13" t="s">
        <v>36</v>
      </c>
      <c r="D41" s="13" t="s">
        <v>37</v>
      </c>
      <c r="E41" s="13" t="s">
        <v>38</v>
      </c>
      <c r="F41" s="13" t="s">
        <v>39</v>
      </c>
    </row>
    <row r="42" spans="1:10" ht="15" x14ac:dyDescent="0.3">
      <c r="A42" s="14" t="s">
        <v>40</v>
      </c>
      <c r="B42" s="15">
        <v>1550</v>
      </c>
      <c r="C42" s="26">
        <v>636484.46000000101</v>
      </c>
      <c r="D42" s="26">
        <v>1117872.580000001</v>
      </c>
      <c r="E42" s="26">
        <v>-381884.76</v>
      </c>
      <c r="F42" s="26">
        <v>-99503.359999999986</v>
      </c>
      <c r="G42" s="24"/>
      <c r="I42" s="23"/>
    </row>
    <row r="43" spans="1:10" ht="13" x14ac:dyDescent="0.3">
      <c r="A43" s="14" t="s">
        <v>10</v>
      </c>
      <c r="B43" s="15">
        <v>1551</v>
      </c>
      <c r="C43" s="26">
        <v>-807749.62000000011</v>
      </c>
      <c r="D43" s="26">
        <f t="shared" ref="D43:D49" si="1">VLOOKUP($B43,$B$25:$E$32,2,FALSE)*$C43</f>
        <v>-778646.44799311121</v>
      </c>
      <c r="E43" s="26">
        <f t="shared" ref="E43:E49" si="2">VLOOKUP($B43,$B$25:$E$32,3,FALSE)*$C43</f>
        <v>-20941.830510247553</v>
      </c>
      <c r="F43" s="26">
        <f t="shared" ref="F43:F49" si="3">VLOOKUP($B43,$B$25:$E$32,4,FALSE)*$C43</f>
        <v>-8161.3414966412784</v>
      </c>
      <c r="I43" s="23"/>
    </row>
    <row r="44" spans="1:10" ht="15" x14ac:dyDescent="0.3">
      <c r="A44" s="14" t="s">
        <v>11</v>
      </c>
      <c r="B44" s="15">
        <v>1580</v>
      </c>
      <c r="C44" s="26">
        <v>7208727.5578738172</v>
      </c>
      <c r="D44" s="26">
        <f t="shared" si="1"/>
        <v>6939205.6009534728</v>
      </c>
      <c r="E44" s="26">
        <f t="shared" si="2"/>
        <v>192177.90864322669</v>
      </c>
      <c r="F44" s="26">
        <f t="shared" si="3"/>
        <v>77344.048277118287</v>
      </c>
      <c r="I44" s="23"/>
    </row>
    <row r="45" spans="1:10" ht="13" x14ac:dyDescent="0.3">
      <c r="A45" s="14" t="s">
        <v>12</v>
      </c>
      <c r="B45" s="15" t="s">
        <v>13</v>
      </c>
      <c r="C45" s="26">
        <v>-3549712.107873816</v>
      </c>
      <c r="D45" s="26">
        <f t="shared" si="1"/>
        <v>-3419771.5148500046</v>
      </c>
      <c r="E45" s="26">
        <f t="shared" si="2"/>
        <v>-92607.412004280879</v>
      </c>
      <c r="F45" s="26">
        <f t="shared" si="3"/>
        <v>-37333.181019530421</v>
      </c>
      <c r="I45" s="23"/>
    </row>
    <row r="46" spans="1:10" ht="13" x14ac:dyDescent="0.3">
      <c r="A46" s="14" t="s">
        <v>14</v>
      </c>
      <c r="B46" s="15">
        <v>1584</v>
      </c>
      <c r="C46" s="26">
        <v>23963648.649999999</v>
      </c>
      <c r="D46" s="26">
        <f t="shared" si="1"/>
        <v>23292701.336273879</v>
      </c>
      <c r="E46" s="26">
        <f t="shared" si="2"/>
        <v>477860.27622841805</v>
      </c>
      <c r="F46" s="26">
        <f t="shared" si="3"/>
        <v>193087.03749770115</v>
      </c>
      <c r="I46" s="23"/>
    </row>
    <row r="47" spans="1:10" ht="13" x14ac:dyDescent="0.3">
      <c r="A47" s="14" t="s">
        <v>15</v>
      </c>
      <c r="B47" s="15">
        <v>1586</v>
      </c>
      <c r="C47" s="26">
        <v>-5498211.2899999991</v>
      </c>
      <c r="D47" s="26">
        <f t="shared" si="1"/>
        <v>-5344269.3695018403</v>
      </c>
      <c r="E47" s="26">
        <f t="shared" si="2"/>
        <v>-109640.09713944819</v>
      </c>
      <c r="F47" s="26">
        <f t="shared" si="3"/>
        <v>-44301.823358711015</v>
      </c>
      <c r="I47" s="23"/>
    </row>
    <row r="48" spans="1:10" ht="13" x14ac:dyDescent="0.3">
      <c r="A48" s="14" t="s">
        <v>16</v>
      </c>
      <c r="B48" s="15">
        <v>1588</v>
      </c>
      <c r="C48" s="26">
        <v>67286484.180000007</v>
      </c>
      <c r="D48" s="26">
        <f t="shared" si="1"/>
        <v>64770757.96550671</v>
      </c>
      <c r="E48" s="26">
        <f t="shared" si="2"/>
        <v>1793794.4950553654</v>
      </c>
      <c r="F48" s="26">
        <f t="shared" si="3"/>
        <v>721931.71943793574</v>
      </c>
      <c r="I48" s="34"/>
    </row>
    <row r="49" spans="1:9" x14ac:dyDescent="0.25">
      <c r="A49" s="14" t="s">
        <v>17</v>
      </c>
      <c r="B49" s="15">
        <v>1589</v>
      </c>
      <c r="C49" s="26">
        <v>-51841896.450000003</v>
      </c>
      <c r="D49" s="26">
        <f t="shared" si="1"/>
        <v>-49220973.416711301</v>
      </c>
      <c r="E49" s="26">
        <f t="shared" si="2"/>
        <v>-1775849.3864950503</v>
      </c>
      <c r="F49" s="26">
        <f t="shared" si="3"/>
        <v>-845073.64679365477</v>
      </c>
    </row>
    <row r="50" spans="1:9" ht="14.5" x14ac:dyDescent="0.25">
      <c r="A50" s="14" t="s">
        <v>18</v>
      </c>
      <c r="B50" s="15">
        <v>1588</v>
      </c>
      <c r="C50" s="26">
        <v>13590622.830000002</v>
      </c>
      <c r="D50" s="26">
        <f>C50</f>
        <v>13590622.830000002</v>
      </c>
      <c r="E50" s="27"/>
      <c r="F50" s="27"/>
    </row>
    <row r="51" spans="1:9" ht="14.5" x14ac:dyDescent="0.25">
      <c r="A51" s="14" t="s">
        <v>19</v>
      </c>
      <c r="B51" s="15">
        <v>1589</v>
      </c>
      <c r="C51" s="26">
        <v>-13590622.830000002</v>
      </c>
      <c r="D51" s="26">
        <f>C51</f>
        <v>-13590622.830000002</v>
      </c>
      <c r="E51" s="27"/>
      <c r="F51" s="27"/>
    </row>
    <row r="52" spans="1:9" x14ac:dyDescent="0.25">
      <c r="A52" s="24"/>
      <c r="B52" s="19"/>
      <c r="C52" s="28"/>
      <c r="D52" s="28"/>
    </row>
    <row r="53" spans="1:9" x14ac:dyDescent="0.25">
      <c r="A53" s="18" t="s">
        <v>20</v>
      </c>
      <c r="B53" s="19"/>
      <c r="C53" s="28"/>
      <c r="D53" s="28"/>
    </row>
    <row r="54" spans="1:9" ht="14.5" x14ac:dyDescent="0.25">
      <c r="A54" s="38" t="s">
        <v>41</v>
      </c>
      <c r="B54" s="19"/>
      <c r="C54" s="28"/>
      <c r="D54" s="28"/>
    </row>
    <row r="55" spans="1:9" ht="14.5" x14ac:dyDescent="0.25">
      <c r="A55" s="24" t="s">
        <v>42</v>
      </c>
      <c r="B55" s="25"/>
      <c r="C55" s="25"/>
      <c r="D55" s="25"/>
    </row>
    <row r="56" spans="1:9" ht="14.5" x14ac:dyDescent="0.25">
      <c r="A56" s="29" t="s">
        <v>23</v>
      </c>
      <c r="B56" s="25"/>
      <c r="C56" s="25"/>
      <c r="D56" s="25"/>
      <c r="E56" s="25"/>
      <c r="F56" s="25"/>
    </row>
    <row r="57" spans="1:9" x14ac:dyDescent="0.25">
      <c r="A57" s="24"/>
      <c r="B57" s="25"/>
      <c r="C57" s="25"/>
      <c r="D57" s="25"/>
      <c r="E57" s="25"/>
      <c r="F57" s="25"/>
    </row>
    <row r="58" spans="1:9" ht="13" x14ac:dyDescent="0.3">
      <c r="A58" s="49" t="s">
        <v>1</v>
      </c>
      <c r="B58" s="49" t="s">
        <v>2</v>
      </c>
      <c r="C58" s="58" t="s">
        <v>43</v>
      </c>
      <c r="D58" s="59"/>
      <c r="E58" s="59"/>
      <c r="F58" s="60"/>
    </row>
    <row r="59" spans="1:9" ht="56.15" customHeight="1" x14ac:dyDescent="0.25">
      <c r="A59" s="57"/>
      <c r="B59" s="57"/>
      <c r="C59" s="13" t="s">
        <v>44</v>
      </c>
      <c r="D59" s="13" t="s">
        <v>45</v>
      </c>
      <c r="E59" s="13" t="s">
        <v>46</v>
      </c>
      <c r="F59" s="13" t="s">
        <v>47</v>
      </c>
    </row>
    <row r="60" spans="1:9" x14ac:dyDescent="0.25">
      <c r="A60" s="14" t="s">
        <v>9</v>
      </c>
      <c r="B60" s="15">
        <v>1550</v>
      </c>
      <c r="C60" s="26">
        <v>27720.720000000001</v>
      </c>
      <c r="D60" s="26">
        <f t="shared" ref="D60:D67" si="4">VLOOKUP($B60,$B$25:$E$32,2,FALSE)*$C60</f>
        <v>26944.580152091079</v>
      </c>
      <c r="E60" s="26">
        <f t="shared" ref="E60:E67" si="5">VLOOKUP($B60,$B$25:$E$32,3,FALSE)*$C60</f>
        <v>552.78021765064705</v>
      </c>
      <c r="F60" s="26">
        <f t="shared" ref="F60:F67" si="6">VLOOKUP($B60,$B$25:$E$32,4,FALSE)*$C60</f>
        <v>223.35963025827769</v>
      </c>
      <c r="G60" s="24"/>
      <c r="H60" s="2"/>
      <c r="I60" s="2"/>
    </row>
    <row r="61" spans="1:9" x14ac:dyDescent="0.25">
      <c r="A61" s="14" t="s">
        <v>10</v>
      </c>
      <c r="B61" s="15">
        <v>1551</v>
      </c>
      <c r="C61" s="26">
        <v>-2027.9899999999998</v>
      </c>
      <c r="D61" s="26">
        <f t="shared" si="4"/>
        <v>-1954.9216378034932</v>
      </c>
      <c r="E61" s="26">
        <f t="shared" si="5"/>
        <v>-52.577954609841761</v>
      </c>
      <c r="F61" s="26">
        <f t="shared" si="6"/>
        <v>-20.490407586664716</v>
      </c>
      <c r="G61" s="2"/>
      <c r="H61" s="2"/>
      <c r="I61" s="2"/>
    </row>
    <row r="62" spans="1:9" ht="14.5" x14ac:dyDescent="0.25">
      <c r="A62" s="14" t="s">
        <v>48</v>
      </c>
      <c r="B62" s="15">
        <v>1580</v>
      </c>
      <c r="C62" s="26">
        <v>-59663.440836645954</v>
      </c>
      <c r="D62" s="26">
        <f t="shared" si="4"/>
        <v>-57432.727135539331</v>
      </c>
      <c r="E62" s="26">
        <f t="shared" si="5"/>
        <v>-1590.5713165594168</v>
      </c>
      <c r="F62" s="26">
        <f t="shared" si="6"/>
        <v>-640.14238454721055</v>
      </c>
      <c r="G62" s="2"/>
      <c r="H62" s="2"/>
      <c r="I62" s="2"/>
    </row>
    <row r="63" spans="1:9" x14ac:dyDescent="0.25">
      <c r="A63" s="14" t="s">
        <v>12</v>
      </c>
      <c r="B63" s="15" t="s">
        <v>13</v>
      </c>
      <c r="C63" s="26">
        <v>-17903.249163354049</v>
      </c>
      <c r="D63" s="26">
        <f t="shared" si="4"/>
        <v>-17247.883673803768</v>
      </c>
      <c r="E63" s="26">
        <f t="shared" si="5"/>
        <v>-467.07268677039497</v>
      </c>
      <c r="F63" s="26">
        <f t="shared" si="6"/>
        <v>-188.29280277988471</v>
      </c>
      <c r="G63" s="3"/>
      <c r="H63" s="3"/>
      <c r="I63" s="3"/>
    </row>
    <row r="64" spans="1:9" x14ac:dyDescent="0.25">
      <c r="A64" s="14" t="s">
        <v>14</v>
      </c>
      <c r="B64" s="15">
        <v>1584</v>
      </c>
      <c r="C64" s="26">
        <v>19421.150000000023</v>
      </c>
      <c r="D64" s="26">
        <f t="shared" si="4"/>
        <v>18877.386042670762</v>
      </c>
      <c r="E64" s="26">
        <f t="shared" si="5"/>
        <v>387.27809104618768</v>
      </c>
      <c r="F64" s="26">
        <f t="shared" si="6"/>
        <v>156.4858662830747</v>
      </c>
      <c r="G64" s="3"/>
      <c r="H64" s="3"/>
      <c r="I64" s="3"/>
    </row>
    <row r="65" spans="1:9" x14ac:dyDescent="0.25">
      <c r="A65" s="14" t="s">
        <v>15</v>
      </c>
      <c r="B65" s="15">
        <v>1586</v>
      </c>
      <c r="C65" s="26">
        <v>-80832.820000000007</v>
      </c>
      <c r="D65" s="26">
        <f t="shared" si="4"/>
        <v>-78569.618588894911</v>
      </c>
      <c r="E65" s="26">
        <f t="shared" si="5"/>
        <v>-1611.8911714023147</v>
      </c>
      <c r="F65" s="26">
        <f t="shared" si="6"/>
        <v>-651.31023970278966</v>
      </c>
      <c r="G65" s="3"/>
      <c r="H65" s="3"/>
      <c r="I65" s="3"/>
    </row>
    <row r="66" spans="1:9" x14ac:dyDescent="0.25">
      <c r="A66" s="14" t="s">
        <v>16</v>
      </c>
      <c r="B66" s="15">
        <v>1588</v>
      </c>
      <c r="C66" s="26">
        <v>-184177.31999999998</v>
      </c>
      <c r="D66" s="26">
        <f t="shared" si="4"/>
        <v>-177291.24595874635</v>
      </c>
      <c r="E66" s="26">
        <f t="shared" si="5"/>
        <v>-4909.9944328529837</v>
      </c>
      <c r="F66" s="26">
        <f t="shared" si="6"/>
        <v>-1976.0796084006492</v>
      </c>
      <c r="G66" s="3"/>
      <c r="H66" s="3"/>
      <c r="I66" s="3"/>
    </row>
    <row r="67" spans="1:9" x14ac:dyDescent="0.25">
      <c r="A67" s="14" t="s">
        <v>17</v>
      </c>
      <c r="B67" s="15">
        <v>1589</v>
      </c>
      <c r="C67" s="26">
        <v>14971.819999999992</v>
      </c>
      <c r="D67" s="26">
        <f t="shared" si="4"/>
        <v>14214.903479284005</v>
      </c>
      <c r="E67" s="26">
        <f t="shared" si="5"/>
        <v>512.86120266370597</v>
      </c>
      <c r="F67" s="26">
        <f t="shared" si="6"/>
        <v>244.05531805228105</v>
      </c>
      <c r="G67" s="3"/>
      <c r="H67" s="3"/>
      <c r="I67" s="3"/>
    </row>
    <row r="68" spans="1:9" ht="14.5" x14ac:dyDescent="0.25">
      <c r="A68" s="14" t="s">
        <v>49</v>
      </c>
      <c r="B68" s="15">
        <v>1588</v>
      </c>
      <c r="C68" s="26">
        <v>59161.82</v>
      </c>
      <c r="D68" s="26">
        <f>C68</f>
        <v>59161.82</v>
      </c>
      <c r="E68" s="27"/>
      <c r="F68" s="27"/>
      <c r="G68" s="3"/>
      <c r="H68" s="3"/>
      <c r="I68" s="3"/>
    </row>
    <row r="69" spans="1:9" ht="14.5" x14ac:dyDescent="0.25">
      <c r="A69" s="14" t="s">
        <v>50</v>
      </c>
      <c r="B69" s="15">
        <v>1589</v>
      </c>
      <c r="C69" s="26">
        <v>-59161.82</v>
      </c>
      <c r="D69" s="26">
        <f>C69</f>
        <v>-59161.82</v>
      </c>
      <c r="E69" s="27"/>
      <c r="F69" s="27"/>
      <c r="G69" s="3"/>
      <c r="H69" s="3"/>
      <c r="I69" s="3"/>
    </row>
    <row r="70" spans="1:9" x14ac:dyDescent="0.25">
      <c r="A70" s="24"/>
      <c r="B70" s="19"/>
      <c r="C70" s="28"/>
      <c r="D70" s="28"/>
      <c r="E70" s="28"/>
      <c r="F70" s="28"/>
      <c r="G70" s="3"/>
      <c r="H70" s="3"/>
      <c r="I70" s="3"/>
    </row>
    <row r="71" spans="1:9" x14ac:dyDescent="0.25">
      <c r="A71" s="18" t="s">
        <v>20</v>
      </c>
      <c r="B71" s="19"/>
      <c r="C71" s="28"/>
      <c r="D71" s="28"/>
      <c r="E71" s="28"/>
      <c r="F71" s="28"/>
      <c r="G71" s="3"/>
      <c r="H71" s="3"/>
      <c r="I71" s="3"/>
    </row>
    <row r="72" spans="1:9" ht="14.5" x14ac:dyDescent="0.25">
      <c r="A72" s="24" t="s">
        <v>51</v>
      </c>
      <c r="B72" s="24"/>
      <c r="C72" s="24"/>
      <c r="D72" s="24"/>
      <c r="E72" s="24"/>
      <c r="F72" s="24"/>
      <c r="H72" s="24"/>
      <c r="I72" s="24"/>
    </row>
    <row r="73" spans="1:9" ht="14.5" x14ac:dyDescent="0.25">
      <c r="A73" s="29" t="s">
        <v>52</v>
      </c>
      <c r="B73" s="24"/>
      <c r="C73" s="24"/>
      <c r="D73" s="24"/>
      <c r="E73" s="24"/>
      <c r="F73" s="24"/>
      <c r="H73" s="24"/>
      <c r="I73" s="24"/>
    </row>
    <row r="74" spans="1:9" x14ac:dyDescent="0.25">
      <c r="A74" s="24"/>
      <c r="B74" s="24"/>
      <c r="C74" s="24"/>
      <c r="D74" s="24"/>
      <c r="E74" s="24"/>
      <c r="F74" s="24"/>
      <c r="H74" s="24"/>
      <c r="I74" s="24"/>
    </row>
    <row r="75" spans="1:9" ht="13.9" customHeight="1" x14ac:dyDescent="0.25">
      <c r="A75" s="49" t="s">
        <v>1</v>
      </c>
      <c r="B75" s="49" t="s">
        <v>2</v>
      </c>
      <c r="C75" s="61" t="s">
        <v>53</v>
      </c>
      <c r="D75" s="62"/>
      <c r="E75" s="62"/>
      <c r="F75" s="62"/>
      <c r="G75" s="62"/>
      <c r="H75" s="63"/>
    </row>
    <row r="76" spans="1:9" ht="64.150000000000006" customHeight="1" x14ac:dyDescent="0.25">
      <c r="A76" s="50"/>
      <c r="B76" s="50"/>
      <c r="C76" s="61" t="s">
        <v>54</v>
      </c>
      <c r="D76" s="63"/>
      <c r="E76" s="54" t="s">
        <v>55</v>
      </c>
      <c r="F76" s="56"/>
      <c r="G76" s="54" t="s">
        <v>56</v>
      </c>
      <c r="H76" s="56"/>
    </row>
    <row r="77" spans="1:9" ht="26" x14ac:dyDescent="0.25">
      <c r="A77" s="51"/>
      <c r="B77" s="51"/>
      <c r="C77" s="13" t="s">
        <v>57</v>
      </c>
      <c r="D77" s="13" t="s">
        <v>58</v>
      </c>
      <c r="E77" s="13" t="s">
        <v>59</v>
      </c>
      <c r="F77" s="13" t="s">
        <v>60</v>
      </c>
      <c r="G77" s="13" t="s">
        <v>61</v>
      </c>
      <c r="H77" s="13" t="s">
        <v>62</v>
      </c>
    </row>
    <row r="78" spans="1:9" x14ac:dyDescent="0.25">
      <c r="A78" s="14" t="s">
        <v>9</v>
      </c>
      <c r="B78" s="15">
        <v>1550</v>
      </c>
      <c r="C78" s="26">
        <f t="shared" ref="C78:C85" si="7">C6+D42</f>
        <v>4181777.6300000008</v>
      </c>
      <c r="D78" s="26">
        <f t="shared" ref="D78:D87" si="8">D6+D60</f>
        <v>45405.550152091077</v>
      </c>
      <c r="E78" s="26">
        <f t="shared" ref="E78:E85" si="9">E6+E42</f>
        <v>1529937.63</v>
      </c>
      <c r="F78" s="26">
        <f t="shared" ref="F78:F85" si="10">F6+E60</f>
        <v>51031.010217650648</v>
      </c>
      <c r="G78" s="26">
        <f t="shared" ref="G78:G85" si="11">G6+F42</f>
        <v>3693747.44</v>
      </c>
      <c r="H78" s="26">
        <f t="shared" ref="H78:H85" si="12">H6+F60</f>
        <v>105696.38963025827</v>
      </c>
    </row>
    <row r="79" spans="1:9" x14ac:dyDescent="0.25">
      <c r="A79" s="14" t="s">
        <v>10</v>
      </c>
      <c r="B79" s="15">
        <v>1551</v>
      </c>
      <c r="C79" s="26">
        <f t="shared" si="7"/>
        <v>-1024812.4379931112</v>
      </c>
      <c r="D79" s="26">
        <f t="shared" si="8"/>
        <v>-3337.7416378034932</v>
      </c>
      <c r="E79" s="26">
        <f t="shared" si="9"/>
        <v>-43549.170510247553</v>
      </c>
      <c r="F79" s="26">
        <f t="shared" si="10"/>
        <v>-1328.2879546098418</v>
      </c>
      <c r="G79" s="26">
        <f t="shared" si="11"/>
        <v>-32385.201496641279</v>
      </c>
      <c r="H79" s="26">
        <f t="shared" si="12"/>
        <v>-935.50040758666466</v>
      </c>
    </row>
    <row r="80" spans="1:9" ht="14.5" x14ac:dyDescent="0.25">
      <c r="A80" s="14" t="s">
        <v>48</v>
      </c>
      <c r="B80" s="15">
        <v>1580</v>
      </c>
      <c r="C80" s="26">
        <f t="shared" si="7"/>
        <v>-11733542.140432725</v>
      </c>
      <c r="D80" s="26">
        <f t="shared" si="8"/>
        <v>-232067.49227607338</v>
      </c>
      <c r="E80" s="26">
        <f t="shared" si="9"/>
        <v>-2057764.6913567735</v>
      </c>
      <c r="F80" s="26">
        <f t="shared" si="10"/>
        <v>-104535.57131655942</v>
      </c>
      <c r="G80" s="26">
        <f t="shared" si="11"/>
        <v>-1333805.2917228818</v>
      </c>
      <c r="H80" s="26">
        <f t="shared" si="12"/>
        <v>-61983.872384547212</v>
      </c>
    </row>
    <row r="81" spans="1:8" x14ac:dyDescent="0.25">
      <c r="A81" s="14" t="s">
        <v>12</v>
      </c>
      <c r="B81" s="15" t="s">
        <v>13</v>
      </c>
      <c r="C81" s="26">
        <f t="shared" si="7"/>
        <v>-7630504.1334638055</v>
      </c>
      <c r="D81" s="26">
        <f t="shared" si="8"/>
        <v>-42493.538533269719</v>
      </c>
      <c r="E81" s="26">
        <f t="shared" si="9"/>
        <v>-215789.4820042809</v>
      </c>
      <c r="F81" s="26">
        <f t="shared" si="10"/>
        <v>-3368.2226867703948</v>
      </c>
      <c r="G81" s="26">
        <f t="shared" si="11"/>
        <v>-89259.711019530427</v>
      </c>
      <c r="H81" s="26">
        <f t="shared" si="12"/>
        <v>-1651.2928027798848</v>
      </c>
    </row>
    <row r="82" spans="1:8" x14ac:dyDescent="0.25">
      <c r="A82" s="14" t="s">
        <v>14</v>
      </c>
      <c r="B82" s="15">
        <v>1584</v>
      </c>
      <c r="C82" s="26">
        <f t="shared" si="7"/>
        <v>19252811.216273878</v>
      </c>
      <c r="D82" s="26">
        <f t="shared" si="8"/>
        <v>-113058.36395732925</v>
      </c>
      <c r="E82" s="26">
        <f t="shared" si="9"/>
        <v>1174815.5962284179</v>
      </c>
      <c r="F82" s="26">
        <f t="shared" si="10"/>
        <v>-21317.261908953813</v>
      </c>
      <c r="G82" s="26">
        <f t="shared" si="11"/>
        <v>178862.24749770114</v>
      </c>
      <c r="H82" s="26">
        <f t="shared" si="12"/>
        <v>-2114.3641337169252</v>
      </c>
    </row>
    <row r="83" spans="1:8" x14ac:dyDescent="0.25">
      <c r="A83" s="14" t="s">
        <v>15</v>
      </c>
      <c r="B83" s="15">
        <v>1586</v>
      </c>
      <c r="C83" s="26">
        <f t="shared" si="7"/>
        <v>-27089587.72950184</v>
      </c>
      <c r="D83" s="26">
        <f t="shared" si="8"/>
        <v>-173261.17858889489</v>
      </c>
      <c r="E83" s="26">
        <f t="shared" si="9"/>
        <v>597299.2328605518</v>
      </c>
      <c r="F83" s="26">
        <f t="shared" si="10"/>
        <v>-3768.6911714023149</v>
      </c>
      <c r="G83" s="26">
        <f t="shared" si="11"/>
        <v>-42603.643358711015</v>
      </c>
      <c r="H83" s="26">
        <f t="shared" si="12"/>
        <v>-3586.8002397027894</v>
      </c>
    </row>
    <row r="84" spans="1:8" x14ac:dyDescent="0.25">
      <c r="A84" s="14" t="s">
        <v>16</v>
      </c>
      <c r="B84" s="15">
        <v>1588</v>
      </c>
      <c r="C84" s="26">
        <f t="shared" si="7"/>
        <v>-40296748.234493293</v>
      </c>
      <c r="D84" s="26">
        <f t="shared" si="8"/>
        <v>-350957.32595874637</v>
      </c>
      <c r="E84" s="26">
        <f t="shared" si="9"/>
        <v>168912.92505536531</v>
      </c>
      <c r="F84" s="26">
        <f t="shared" si="10"/>
        <v>-6899.4044328529835</v>
      </c>
      <c r="G84" s="26">
        <f t="shared" si="11"/>
        <v>97559.429437935702</v>
      </c>
      <c r="H84" s="26">
        <f t="shared" si="12"/>
        <v>-23753.64960840065</v>
      </c>
    </row>
    <row r="85" spans="1:8" x14ac:dyDescent="0.25">
      <c r="A85" s="14" t="s">
        <v>17</v>
      </c>
      <c r="B85" s="15">
        <v>1589</v>
      </c>
      <c r="C85" s="26">
        <f t="shared" si="7"/>
        <v>2730095.9009886682</v>
      </c>
      <c r="D85" s="26">
        <f t="shared" si="8"/>
        <v>-68125.936520715986</v>
      </c>
      <c r="E85" s="26">
        <f t="shared" si="9"/>
        <v>929723.24350494961</v>
      </c>
      <c r="F85" s="26">
        <f t="shared" si="10"/>
        <v>36425.691202663707</v>
      </c>
      <c r="G85" s="26">
        <f t="shared" si="11"/>
        <v>-831899.8067936548</v>
      </c>
      <c r="H85" s="26">
        <f t="shared" si="12"/>
        <v>10522.55531805228</v>
      </c>
    </row>
    <row r="86" spans="1:8" x14ac:dyDescent="0.25">
      <c r="A86" s="14" t="s">
        <v>63</v>
      </c>
      <c r="B86" s="15">
        <v>1588</v>
      </c>
      <c r="C86" s="26">
        <f>SUM(C14,D50)</f>
        <v>24748877.380000003</v>
      </c>
      <c r="D86" s="26">
        <f t="shared" si="8"/>
        <v>67874.64</v>
      </c>
      <c r="E86" s="27"/>
      <c r="F86" s="27"/>
      <c r="G86" s="27"/>
      <c r="H86" s="27"/>
    </row>
    <row r="87" spans="1:8" x14ac:dyDescent="0.25">
      <c r="A87" s="14" t="s">
        <v>64</v>
      </c>
      <c r="B87" s="15">
        <v>1589</v>
      </c>
      <c r="C87" s="26">
        <f>C15+D51</f>
        <v>-24748877.380000003</v>
      </c>
      <c r="D87" s="26">
        <f t="shared" si="8"/>
        <v>-67874.64</v>
      </c>
      <c r="E87" s="27"/>
      <c r="F87" s="27"/>
      <c r="G87" s="27"/>
      <c r="H87" s="27"/>
    </row>
    <row r="88" spans="1:8" x14ac:dyDescent="0.25">
      <c r="A88" s="24"/>
      <c r="B88" s="19"/>
      <c r="C88" s="28"/>
      <c r="D88" s="28"/>
      <c r="E88" s="28"/>
      <c r="F88" s="28"/>
      <c r="G88" s="28"/>
      <c r="H88" s="28"/>
    </row>
    <row r="89" spans="1:8" x14ac:dyDescent="0.25">
      <c r="A89" s="18" t="s">
        <v>20</v>
      </c>
      <c r="B89" s="19"/>
      <c r="C89" s="28"/>
      <c r="D89" s="28"/>
      <c r="E89" s="28"/>
      <c r="F89" s="28"/>
      <c r="G89" s="28"/>
      <c r="H89" s="28"/>
    </row>
    <row r="90" spans="1:8" ht="15" x14ac:dyDescent="0.3">
      <c r="A90" s="24" t="s">
        <v>51</v>
      </c>
      <c r="B90" s="30"/>
      <c r="C90" s="31"/>
      <c r="D90" s="31"/>
      <c r="E90" s="31"/>
      <c r="F90" s="31"/>
      <c r="G90" s="31"/>
      <c r="H90" s="31"/>
    </row>
    <row r="91" spans="1:8" ht="13" x14ac:dyDescent="0.3">
      <c r="B91" s="30"/>
      <c r="C91" s="31"/>
      <c r="D91" s="31"/>
      <c r="E91" s="31"/>
      <c r="F91" s="31"/>
      <c r="G91" s="31"/>
      <c r="H91" s="31"/>
    </row>
    <row r="92" spans="1:8" x14ac:dyDescent="0.25">
      <c r="D92" s="11"/>
    </row>
  </sheetData>
  <mergeCells count="24">
    <mergeCell ref="A75:A77"/>
    <mergeCell ref="B75:B77"/>
    <mergeCell ref="C75:H75"/>
    <mergeCell ref="C76:D76"/>
    <mergeCell ref="E76:F76"/>
    <mergeCell ref="G76:H76"/>
    <mergeCell ref="A40:A41"/>
    <mergeCell ref="B40:B41"/>
    <mergeCell ref="C40:F40"/>
    <mergeCell ref="A58:A59"/>
    <mergeCell ref="B58:B59"/>
    <mergeCell ref="C58:F58"/>
    <mergeCell ref="A37:F37"/>
    <mergeCell ref="A3:A5"/>
    <mergeCell ref="B3:B5"/>
    <mergeCell ref="C3:H3"/>
    <mergeCell ref="C4:D4"/>
    <mergeCell ref="E4:F4"/>
    <mergeCell ref="G4:H4"/>
    <mergeCell ref="A23:A24"/>
    <mergeCell ref="B23:B24"/>
    <mergeCell ref="C23:F23"/>
    <mergeCell ref="A35:F35"/>
    <mergeCell ref="A36:F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7120-C198-4C69-AB5D-46F9EE8F30C9}">
  <dimension ref="A1:K75"/>
  <sheetViews>
    <sheetView tabSelected="1" zoomScale="145" zoomScaleNormal="145" workbookViewId="0">
      <selection activeCell="H20" sqref="H20"/>
    </sheetView>
  </sheetViews>
  <sheetFormatPr defaultColWidth="8.7265625" defaultRowHeight="12.5" x14ac:dyDescent="0.25"/>
  <cols>
    <col min="1" max="1" width="54.26953125" style="1" customWidth="1"/>
    <col min="2" max="2" width="7.26953125" style="1" customWidth="1"/>
    <col min="3" max="4" width="18.26953125" style="1" customWidth="1"/>
    <col min="5" max="5" width="17.26953125" style="1" customWidth="1"/>
    <col min="6" max="6" width="13.54296875" style="1" customWidth="1"/>
    <col min="7" max="7" width="12" style="1" bestFit="1" customWidth="1"/>
    <col min="8" max="8" width="13.453125" style="1" bestFit="1" customWidth="1"/>
    <col min="9" max="9" width="14.453125" style="1" bestFit="1" customWidth="1"/>
    <col min="10" max="10" width="10.54296875" style="1" bestFit="1" customWidth="1"/>
    <col min="11" max="16384" width="8.7265625" style="1"/>
  </cols>
  <sheetData>
    <row r="1" spans="1:9" ht="13" x14ac:dyDescent="0.3">
      <c r="A1" s="23" t="s">
        <v>65</v>
      </c>
    </row>
    <row r="3" spans="1:9" s="24" customFormat="1" ht="15" x14ac:dyDescent="0.25">
      <c r="A3" s="53" t="s">
        <v>1</v>
      </c>
      <c r="B3" s="53" t="s">
        <v>2</v>
      </c>
      <c r="C3" s="54" t="s">
        <v>66</v>
      </c>
      <c r="D3" s="64"/>
      <c r="E3" s="64"/>
      <c r="F3" s="65"/>
    </row>
    <row r="4" spans="1:9" s="24" customFormat="1" ht="39" x14ac:dyDescent="0.25">
      <c r="A4" s="53"/>
      <c r="B4" s="53"/>
      <c r="C4" s="13" t="s">
        <v>25</v>
      </c>
      <c r="D4" s="13" t="s">
        <v>26</v>
      </c>
      <c r="E4" s="13" t="s">
        <v>27</v>
      </c>
      <c r="F4" s="12" t="s">
        <v>28</v>
      </c>
    </row>
    <row r="5" spans="1:9" s="24" customFormat="1" ht="14.5" x14ac:dyDescent="0.25">
      <c r="A5" s="14" t="s">
        <v>29</v>
      </c>
      <c r="B5" s="15">
        <v>1550</v>
      </c>
      <c r="C5" s="16">
        <v>0.97397813808650657</v>
      </c>
      <c r="D5" s="16">
        <v>1.7567382328147758E-2</v>
      </c>
      <c r="E5" s="16">
        <v>8.454479585345653E-3</v>
      </c>
      <c r="F5" s="17">
        <f>SUM(C5:E5)</f>
        <v>1</v>
      </c>
    </row>
    <row r="6" spans="1:9" s="24" customFormat="1" ht="14.5" x14ac:dyDescent="0.25">
      <c r="A6" s="14" t="s">
        <v>30</v>
      </c>
      <c r="B6" s="15">
        <v>1551</v>
      </c>
      <c r="C6" s="35">
        <v>0.963980239726697</v>
      </c>
      <c r="D6" s="35">
        <v>2.5829559961004608E-2</v>
      </c>
      <c r="E6" s="35">
        <v>1.0190200312298354E-2</v>
      </c>
      <c r="F6" s="17">
        <f>SUM(C6:E6)</f>
        <v>0.99999999999999989</v>
      </c>
    </row>
    <row r="7" spans="1:9" s="24" customFormat="1" x14ac:dyDescent="0.25">
      <c r="A7" s="14" t="s">
        <v>31</v>
      </c>
      <c r="B7" s="15">
        <v>1580</v>
      </c>
      <c r="C7" s="35">
        <v>0.96575558812614748</v>
      </c>
      <c r="D7" s="35">
        <v>2.3224668950251111E-2</v>
      </c>
      <c r="E7" s="35">
        <v>1.1019742923601314E-2</v>
      </c>
      <c r="F7" s="17">
        <f t="shared" ref="F7:F12" si="0">SUM(C7:E7)</f>
        <v>0.99999999999999989</v>
      </c>
    </row>
    <row r="8" spans="1:9" s="24" customFormat="1" x14ac:dyDescent="0.25">
      <c r="A8" s="14" t="s">
        <v>12</v>
      </c>
      <c r="B8" s="15" t="s">
        <v>13</v>
      </c>
      <c r="C8" s="35">
        <v>0.96724939604523252</v>
      </c>
      <c r="D8" s="35">
        <v>2.2047069101754736E-2</v>
      </c>
      <c r="E8" s="35">
        <v>1.0703534853012606E-2</v>
      </c>
      <c r="F8" s="17">
        <f t="shared" si="0"/>
        <v>0.99999999999999978</v>
      </c>
    </row>
    <row r="9" spans="1:9" s="24" customFormat="1" x14ac:dyDescent="0.25">
      <c r="A9" s="14" t="s">
        <v>14</v>
      </c>
      <c r="B9" s="15">
        <v>1584</v>
      </c>
      <c r="C9" s="35">
        <v>0.97397813808650657</v>
      </c>
      <c r="D9" s="35">
        <v>1.7567382328147758E-2</v>
      </c>
      <c r="E9" s="35">
        <v>8.454479585345653E-3</v>
      </c>
      <c r="F9" s="17">
        <f t="shared" si="0"/>
        <v>1</v>
      </c>
    </row>
    <row r="10" spans="1:9" s="24" customFormat="1" x14ac:dyDescent="0.25">
      <c r="A10" s="14" t="s">
        <v>15</v>
      </c>
      <c r="B10" s="15">
        <v>1586</v>
      </c>
      <c r="C10" s="35">
        <v>0.97397813808650657</v>
      </c>
      <c r="D10" s="35">
        <v>1.7567382328147758E-2</v>
      </c>
      <c r="E10" s="35">
        <v>8.454479585345653E-3</v>
      </c>
      <c r="F10" s="17">
        <f t="shared" si="0"/>
        <v>1</v>
      </c>
    </row>
    <row r="11" spans="1:9" s="24" customFormat="1" x14ac:dyDescent="0.25">
      <c r="A11" s="14" t="s">
        <v>16</v>
      </c>
      <c r="B11" s="15">
        <v>1588</v>
      </c>
      <c r="C11" s="35">
        <v>0.96575558812614748</v>
      </c>
      <c r="D11" s="35">
        <v>2.3224668950251111E-2</v>
      </c>
      <c r="E11" s="35">
        <v>1.1019742923601314E-2</v>
      </c>
      <c r="F11" s="17">
        <f t="shared" si="0"/>
        <v>0.99999999999999989</v>
      </c>
    </row>
    <row r="12" spans="1:9" s="24" customFormat="1" x14ac:dyDescent="0.25">
      <c r="A12" s="14" t="s">
        <v>17</v>
      </c>
      <c r="B12" s="15">
        <v>1589</v>
      </c>
      <c r="C12" s="35">
        <v>0.94314378934617826</v>
      </c>
      <c r="D12" s="35">
        <v>3.7850422040178924E-2</v>
      </c>
      <c r="E12" s="35">
        <v>1.9005788613642872E-2</v>
      </c>
      <c r="F12" s="17">
        <f t="shared" si="0"/>
        <v>1</v>
      </c>
    </row>
    <row r="13" spans="1:9" s="24" customFormat="1" x14ac:dyDescent="0.25">
      <c r="B13" s="19"/>
      <c r="C13" s="36"/>
      <c r="D13" s="36"/>
      <c r="E13" s="36"/>
      <c r="F13" s="21"/>
    </row>
    <row r="14" spans="1:9" s="24" customFormat="1" x14ac:dyDescent="0.25">
      <c r="A14" s="18" t="s">
        <v>20</v>
      </c>
      <c r="B14" s="19"/>
      <c r="C14" s="36"/>
      <c r="D14" s="36"/>
      <c r="E14" s="36"/>
      <c r="F14" s="21"/>
    </row>
    <row r="15" spans="1:9" ht="44.5" customHeight="1" x14ac:dyDescent="0.3">
      <c r="A15" s="47" t="s">
        <v>32</v>
      </c>
      <c r="B15" s="48"/>
      <c r="C15" s="48"/>
      <c r="D15" s="48"/>
      <c r="E15" s="48"/>
      <c r="F15" s="48"/>
      <c r="G15" s="31"/>
      <c r="H15" s="31"/>
      <c r="I15" s="24"/>
    </row>
    <row r="16" spans="1:9" s="24" customFormat="1" ht="13.9" customHeight="1" x14ac:dyDescent="0.25">
      <c r="A16" s="47" t="s">
        <v>33</v>
      </c>
      <c r="B16" s="48"/>
      <c r="C16" s="48"/>
      <c r="D16" s="48"/>
      <c r="E16" s="48"/>
      <c r="F16" s="48"/>
    </row>
    <row r="17" spans="1:11" s="24" customFormat="1" x14ac:dyDescent="0.25">
      <c r="A17" s="47" t="s">
        <v>34</v>
      </c>
      <c r="B17" s="48"/>
      <c r="C17" s="48"/>
      <c r="D17" s="48"/>
      <c r="E17" s="48"/>
      <c r="F17" s="48"/>
    </row>
    <row r="18" spans="1:11" x14ac:dyDescent="0.25">
      <c r="A18" s="25"/>
      <c r="B18" s="25"/>
      <c r="C18" s="25"/>
      <c r="D18" s="25"/>
      <c r="E18" s="25"/>
      <c r="F18" s="25"/>
      <c r="H18" s="25"/>
      <c r="I18" s="25"/>
    </row>
    <row r="19" spans="1:11" ht="13" x14ac:dyDescent="0.3">
      <c r="A19" s="49" t="s">
        <v>1</v>
      </c>
      <c r="B19" s="49" t="s">
        <v>2</v>
      </c>
      <c r="C19" s="58" t="s">
        <v>67</v>
      </c>
      <c r="D19" s="59"/>
      <c r="E19" s="59"/>
      <c r="F19" s="60"/>
    </row>
    <row r="20" spans="1:11" ht="57.65" customHeight="1" x14ac:dyDescent="0.25">
      <c r="A20" s="57"/>
      <c r="B20" s="57"/>
      <c r="C20" s="13" t="s">
        <v>36</v>
      </c>
      <c r="D20" s="13" t="s">
        <v>37</v>
      </c>
      <c r="E20" s="13" t="s">
        <v>38</v>
      </c>
      <c r="F20" s="13" t="s">
        <v>39</v>
      </c>
    </row>
    <row r="21" spans="1:11" ht="15" x14ac:dyDescent="0.3">
      <c r="A21" s="14" t="s">
        <v>40</v>
      </c>
      <c r="B21" s="15">
        <v>1550</v>
      </c>
      <c r="C21" s="26">
        <v>1864098.2300000004</v>
      </c>
      <c r="D21" s="26">
        <v>1382710.1100000003</v>
      </c>
      <c r="E21" s="26">
        <v>381884.76</v>
      </c>
      <c r="F21" s="26">
        <v>99503.360000000001</v>
      </c>
      <c r="G21" s="24"/>
      <c r="H21" s="44"/>
      <c r="I21" s="23"/>
    </row>
    <row r="22" spans="1:11" ht="13" x14ac:dyDescent="0.3">
      <c r="A22" s="14" t="s">
        <v>10</v>
      </c>
      <c r="B22" s="15">
        <v>1551</v>
      </c>
      <c r="C22" s="26">
        <v>-3778683.0500000003</v>
      </c>
      <c r="D22" s="26">
        <f>$C22*VLOOKUP($B22,$B$5:$E$12,2,FALSE)</f>
        <v>-3642575.7923902068</v>
      </c>
      <c r="E22" s="26">
        <f>$C22*VLOOKUP($B22,$B$5:$E$12,3,FALSE)</f>
        <v>-97601.720413606774</v>
      </c>
      <c r="F22" s="26">
        <f>$C22*VLOOKUP($B22,$B$5:$E$12,4,FALSE)</f>
        <v>-38505.537196186502</v>
      </c>
      <c r="I22" s="23"/>
      <c r="K22" s="23"/>
    </row>
    <row r="23" spans="1:11" ht="15" x14ac:dyDescent="0.3">
      <c r="A23" s="14" t="s">
        <v>11</v>
      </c>
      <c r="B23" s="15">
        <v>1580</v>
      </c>
      <c r="C23" s="26">
        <v>44524268.625280261</v>
      </c>
      <c r="D23" s="26">
        <f t="shared" ref="D23:D28" si="1">$C23*VLOOKUP($B23,$B$5:$E$12,2,FALSE)</f>
        <v>42999561.232094117</v>
      </c>
      <c r="E23" s="26">
        <f t="shared" ref="E23:E28" si="2">$C23*VLOOKUP($B23,$B$5:$E$12,3,FALSE)</f>
        <v>1034061.3990741862</v>
      </c>
      <c r="F23" s="26">
        <f t="shared" ref="F23:F28" si="3">$C23*VLOOKUP($B23,$B$5:$E$12,4,FALSE)</f>
        <v>490645.99411195616</v>
      </c>
      <c r="I23" s="37"/>
      <c r="J23" s="11"/>
    </row>
    <row r="24" spans="1:11" ht="13" x14ac:dyDescent="0.3">
      <c r="A24" s="14" t="s">
        <v>12</v>
      </c>
      <c r="B24" s="15" t="s">
        <v>13</v>
      </c>
      <c r="C24" s="26">
        <v>-5200550.4852802604</v>
      </c>
      <c r="D24" s="26">
        <f t="shared" si="1"/>
        <v>-5030229.3159900727</v>
      </c>
      <c r="E24" s="26">
        <f t="shared" si="2"/>
        <v>-114656.89591613802</v>
      </c>
      <c r="F24" s="26">
        <f t="shared" si="3"/>
        <v>-55664.273374048884</v>
      </c>
      <c r="I24" s="37"/>
      <c r="J24" s="11"/>
    </row>
    <row r="25" spans="1:11" ht="13" x14ac:dyDescent="0.3">
      <c r="A25" s="14" t="s">
        <v>14</v>
      </c>
      <c r="B25" s="15">
        <v>1584</v>
      </c>
      <c r="C25" s="26">
        <v>4905244.2400000021</v>
      </c>
      <c r="D25" s="26">
        <f t="shared" si="1"/>
        <v>4777600.6517347628</v>
      </c>
      <c r="E25" s="26">
        <f t="shared" si="2"/>
        <v>86172.300977024614</v>
      </c>
      <c r="F25" s="26">
        <f t="shared" si="3"/>
        <v>41471.287288214371</v>
      </c>
      <c r="I25" s="37"/>
      <c r="J25" s="11"/>
    </row>
    <row r="26" spans="1:11" ht="13" x14ac:dyDescent="0.3">
      <c r="A26" s="14" t="s">
        <v>15</v>
      </c>
      <c r="B26" s="15">
        <v>1586</v>
      </c>
      <c r="C26" s="26">
        <v>-3175083.5700000003</v>
      </c>
      <c r="D26" s="26">
        <f t="shared" si="1"/>
        <v>-3092461.9837776585</v>
      </c>
      <c r="E26" s="26">
        <f t="shared" si="2"/>
        <v>-55777.906998010301</v>
      </c>
      <c r="F26" s="26">
        <f t="shared" si="3"/>
        <v>-26843.679224331398</v>
      </c>
      <c r="I26" s="23"/>
    </row>
    <row r="27" spans="1:11" ht="13" x14ac:dyDescent="0.3">
      <c r="A27" s="14" t="s">
        <v>16</v>
      </c>
      <c r="B27" s="15">
        <v>1588</v>
      </c>
      <c r="C27" s="26">
        <v>-45318425.550000004</v>
      </c>
      <c r="D27" s="26">
        <f t="shared" si="1"/>
        <v>-43766522.719991282</v>
      </c>
      <c r="E27" s="26">
        <f t="shared" si="2"/>
        <v>-1052505.4307453518</v>
      </c>
      <c r="F27" s="26">
        <f t="shared" si="3"/>
        <v>-499397.39926336554</v>
      </c>
      <c r="I27" s="34"/>
    </row>
    <row r="28" spans="1:11" x14ac:dyDescent="0.25">
      <c r="A28" s="14" t="s">
        <v>17</v>
      </c>
      <c r="B28" s="15">
        <v>1589</v>
      </c>
      <c r="C28" s="26">
        <v>9321927.6360000055</v>
      </c>
      <c r="D28" s="26">
        <f t="shared" si="1"/>
        <v>8791918.1546279062</v>
      </c>
      <c r="E28" s="26">
        <f t="shared" si="2"/>
        <v>352838.89525060763</v>
      </c>
      <c r="F28" s="26">
        <f t="shared" si="3"/>
        <v>177170.58612149171</v>
      </c>
    </row>
    <row r="29" spans="1:11" ht="14.5" x14ac:dyDescent="0.25">
      <c r="A29" s="14" t="s">
        <v>68</v>
      </c>
      <c r="B29" s="15">
        <v>1589</v>
      </c>
      <c r="C29" s="26">
        <v>-782310.51600000006</v>
      </c>
      <c r="D29" s="27"/>
      <c r="E29" s="26">
        <f>C29</f>
        <v>-782310.51600000006</v>
      </c>
      <c r="F29" s="27"/>
    </row>
    <row r="30" spans="1:11" ht="15" x14ac:dyDescent="0.3">
      <c r="A30" s="14" t="s">
        <v>69</v>
      </c>
      <c r="B30" s="15">
        <v>1588</v>
      </c>
      <c r="C30" s="26">
        <v>20162335.274034575</v>
      </c>
      <c r="D30" s="26">
        <f>C30</f>
        <v>20162335.274034575</v>
      </c>
      <c r="E30" s="27"/>
      <c r="F30" s="27"/>
      <c r="I30" s="34"/>
    </row>
    <row r="31" spans="1:11" ht="15" x14ac:dyDescent="0.3">
      <c r="A31" s="14" t="s">
        <v>70</v>
      </c>
      <c r="B31" s="15">
        <v>1589</v>
      </c>
      <c r="C31" s="26">
        <v>-20162335.274034575</v>
      </c>
      <c r="D31" s="26">
        <f>C31</f>
        <v>-20162335.274034575</v>
      </c>
      <c r="E31" s="27"/>
      <c r="F31" s="27"/>
      <c r="I31" s="34"/>
    </row>
    <row r="32" spans="1:11" ht="13" x14ac:dyDescent="0.3">
      <c r="I32" s="34"/>
    </row>
    <row r="33" spans="1:9" ht="13" x14ac:dyDescent="0.3">
      <c r="A33" s="18" t="s">
        <v>20</v>
      </c>
      <c r="I33" s="34"/>
    </row>
    <row r="34" spans="1:9" s="38" customFormat="1" ht="14.5" x14ac:dyDescent="0.25">
      <c r="A34" s="38" t="s">
        <v>41</v>
      </c>
    </row>
    <row r="35" spans="1:9" ht="14.5" x14ac:dyDescent="0.25">
      <c r="A35" s="24" t="s">
        <v>71</v>
      </c>
      <c r="B35" s="25"/>
      <c r="C35" s="25"/>
      <c r="D35" s="25"/>
      <c r="E35" s="25"/>
      <c r="F35" s="25"/>
    </row>
    <row r="36" spans="1:9" ht="14.5" x14ac:dyDescent="0.25">
      <c r="A36" s="38" t="s">
        <v>72</v>
      </c>
      <c r="B36" s="25"/>
      <c r="C36" s="39"/>
      <c r="D36" s="39"/>
      <c r="E36" s="39"/>
      <c r="F36" s="39"/>
      <c r="H36" s="39"/>
      <c r="I36" s="24"/>
    </row>
    <row r="37" spans="1:9" ht="14.5" x14ac:dyDescent="0.25">
      <c r="A37" s="29" t="s">
        <v>73</v>
      </c>
      <c r="B37" s="25"/>
      <c r="C37" s="39"/>
      <c r="D37" s="39"/>
      <c r="E37" s="39"/>
      <c r="F37" s="39"/>
      <c r="H37" s="39"/>
      <c r="I37" s="24"/>
    </row>
    <row r="38" spans="1:9" x14ac:dyDescent="0.25">
      <c r="A38" s="24"/>
      <c r="B38" s="25"/>
      <c r="C38" s="25"/>
      <c r="D38" s="25"/>
      <c r="E38" s="25"/>
      <c r="F38" s="25"/>
    </row>
    <row r="39" spans="1:9" ht="13" x14ac:dyDescent="0.3">
      <c r="A39" s="49" t="s">
        <v>1</v>
      </c>
      <c r="B39" s="49" t="s">
        <v>2</v>
      </c>
      <c r="C39" s="58" t="s">
        <v>74</v>
      </c>
      <c r="D39" s="59"/>
      <c r="E39" s="59"/>
      <c r="F39" s="60"/>
    </row>
    <row r="40" spans="1:9" ht="56.15" customHeight="1" x14ac:dyDescent="0.25">
      <c r="A40" s="57"/>
      <c r="B40" s="57"/>
      <c r="C40" s="13" t="s">
        <v>44</v>
      </c>
      <c r="D40" s="13" t="s">
        <v>45</v>
      </c>
      <c r="E40" s="13" t="s">
        <v>46</v>
      </c>
      <c r="F40" s="13" t="s">
        <v>47</v>
      </c>
    </row>
    <row r="41" spans="1:9" ht="13" x14ac:dyDescent="0.3">
      <c r="A41" s="14" t="s">
        <v>9</v>
      </c>
      <c r="B41" s="15">
        <v>1550</v>
      </c>
      <c r="C41" s="26">
        <v>204907.7</v>
      </c>
      <c r="D41" s="26">
        <f>$C41*VLOOKUP($B41,$B$5:$E$12,2,FALSE)</f>
        <v>199575.62012558847</v>
      </c>
      <c r="E41" s="26">
        <f>$C41*VLOOKUP($B41,$B$5:$E$12,3,FALSE)</f>
        <v>3599.6919078814026</v>
      </c>
      <c r="F41" s="26">
        <f>$C41*VLOOKUP($B41,$B$5:$E$12,4,FALSE)</f>
        <v>1732.3879665301315</v>
      </c>
      <c r="G41" s="40"/>
      <c r="I41" s="23"/>
    </row>
    <row r="42" spans="1:9" ht="13" x14ac:dyDescent="0.3">
      <c r="A42" s="14" t="s">
        <v>10</v>
      </c>
      <c r="B42" s="15">
        <v>1551</v>
      </c>
      <c r="C42" s="26">
        <v>-47036.79</v>
      </c>
      <c r="D42" s="26">
        <f t="shared" ref="D42:D48" si="4">$C42*VLOOKUP($B42,$B$5:$E$12,2,FALSE)</f>
        <v>-45342.536100174308</v>
      </c>
      <c r="E42" s="26">
        <f t="shared" ref="E42:E48" si="5">$C42*VLOOKUP($B42,$B$5:$E$12,3,FALSE)</f>
        <v>-1214.9395876781819</v>
      </c>
      <c r="F42" s="26">
        <f t="shared" ref="F42:F48" si="6">$C42*VLOOKUP($B42,$B$5:$E$12,4,FALSE)</f>
        <v>-479.31431214751211</v>
      </c>
      <c r="G42" s="40"/>
      <c r="I42" s="23"/>
    </row>
    <row r="43" spans="1:9" ht="15" x14ac:dyDescent="0.3">
      <c r="A43" s="14" t="s">
        <v>48</v>
      </c>
      <c r="B43" s="15">
        <v>1580</v>
      </c>
      <c r="C43" s="26">
        <v>406312.78773421689</v>
      </c>
      <c r="D43" s="26">
        <f t="shared" si="4"/>
        <v>392398.84528143314</v>
      </c>
      <c r="E43" s="26">
        <f t="shared" si="5"/>
        <v>9436.4799853808381</v>
      </c>
      <c r="F43" s="26">
        <f t="shared" si="6"/>
        <v>4477.4624674028591</v>
      </c>
      <c r="G43" s="40"/>
      <c r="I43" s="23"/>
    </row>
    <row r="44" spans="1:9" ht="13" x14ac:dyDescent="0.3">
      <c r="A44" s="14" t="s">
        <v>12</v>
      </c>
      <c r="B44" s="15" t="s">
        <v>13</v>
      </c>
      <c r="C44" s="26">
        <v>-238075.5177342169</v>
      </c>
      <c r="D44" s="26">
        <f t="shared" si="4"/>
        <v>-230278.40074157735</v>
      </c>
      <c r="E44" s="26">
        <f t="shared" si="5"/>
        <v>-5248.8673909223153</v>
      </c>
      <c r="F44" s="26">
        <f t="shared" si="6"/>
        <v>-2548.2496017172111</v>
      </c>
      <c r="G44" s="40"/>
      <c r="I44" s="23"/>
    </row>
    <row r="45" spans="1:9" ht="13" x14ac:dyDescent="0.3">
      <c r="A45" s="14" t="s">
        <v>14</v>
      </c>
      <c r="B45" s="15">
        <v>1584</v>
      </c>
      <c r="C45" s="26">
        <v>383885.07999999996</v>
      </c>
      <c r="D45" s="26">
        <f t="shared" si="4"/>
        <v>373895.67545758956</v>
      </c>
      <c r="E45" s="26">
        <f t="shared" si="5"/>
        <v>6743.8559704315876</v>
      </c>
      <c r="F45" s="26">
        <f t="shared" si="6"/>
        <v>3245.5485719787825</v>
      </c>
      <c r="G45" s="40"/>
      <c r="I45" s="23"/>
    </row>
    <row r="46" spans="1:9" ht="13" x14ac:dyDescent="0.3">
      <c r="A46" s="14" t="s">
        <v>15</v>
      </c>
      <c r="B46" s="15">
        <v>1586</v>
      </c>
      <c r="C46" s="26">
        <v>-582934.81999999995</v>
      </c>
      <c r="D46" s="26">
        <f t="shared" si="4"/>
        <v>-567765.77060939278</v>
      </c>
      <c r="E46" s="26">
        <f t="shared" si="5"/>
        <v>-10240.638855329993</v>
      </c>
      <c r="F46" s="26">
        <f t="shared" si="6"/>
        <v>-4928.4105352771421</v>
      </c>
      <c r="G46" s="40"/>
      <c r="I46" s="23"/>
    </row>
    <row r="47" spans="1:9" ht="13" x14ac:dyDescent="0.3">
      <c r="A47" s="14" t="s">
        <v>16</v>
      </c>
      <c r="B47" s="15">
        <v>1588</v>
      </c>
      <c r="C47" s="26">
        <v>-1438374.58</v>
      </c>
      <c r="D47" s="26">
        <f t="shared" si="4"/>
        <v>-1389118.2884536004</v>
      </c>
      <c r="E47" s="26">
        <f t="shared" si="5"/>
        <v>-33405.773446956482</v>
      </c>
      <c r="F47" s="26">
        <f t="shared" si="6"/>
        <v>-15850.518099443014</v>
      </c>
      <c r="G47" s="40"/>
      <c r="I47" s="34"/>
    </row>
    <row r="48" spans="1:9" ht="13" x14ac:dyDescent="0.3">
      <c r="A48" s="14" t="s">
        <v>17</v>
      </c>
      <c r="B48" s="15">
        <v>1589</v>
      </c>
      <c r="C48" s="26">
        <v>214210.3090000001</v>
      </c>
      <c r="D48" s="26">
        <f t="shared" si="4"/>
        <v>202031.12254727585</v>
      </c>
      <c r="E48" s="26">
        <f t="shared" si="5"/>
        <v>8107.9506010071418</v>
      </c>
      <c r="F48" s="26">
        <f t="shared" si="6"/>
        <v>4071.2358517171228</v>
      </c>
      <c r="G48" s="40"/>
      <c r="I48" s="34"/>
    </row>
    <row r="49" spans="1:9" ht="14.5" x14ac:dyDescent="0.25">
      <c r="A49" s="14" t="s">
        <v>75</v>
      </c>
      <c r="B49" s="15">
        <v>1589</v>
      </c>
      <c r="C49" s="26">
        <v>-8574.5789999999997</v>
      </c>
      <c r="D49" s="27"/>
      <c r="E49" s="26">
        <f>C49</f>
        <v>-8574.5789999999997</v>
      </c>
      <c r="F49" s="27"/>
      <c r="G49" s="40"/>
    </row>
    <row r="50" spans="1:9" ht="15" x14ac:dyDescent="0.3">
      <c r="A50" s="14" t="s">
        <v>18</v>
      </c>
      <c r="B50" s="15">
        <v>1588</v>
      </c>
      <c r="C50" s="26">
        <v>756256.17</v>
      </c>
      <c r="D50" s="26">
        <f>C50</f>
        <v>756256.17</v>
      </c>
      <c r="E50" s="27"/>
      <c r="F50" s="27"/>
      <c r="G50" s="40"/>
      <c r="I50" s="34"/>
    </row>
    <row r="51" spans="1:9" ht="15" x14ac:dyDescent="0.3">
      <c r="A51" s="14" t="s">
        <v>19</v>
      </c>
      <c r="B51" s="15">
        <v>1589</v>
      </c>
      <c r="C51" s="26">
        <v>-756256.17</v>
      </c>
      <c r="D51" s="26">
        <f>C51</f>
        <v>-756256.17</v>
      </c>
      <c r="E51" s="27"/>
      <c r="F51" s="27"/>
      <c r="G51" s="40"/>
      <c r="I51" s="34"/>
    </row>
    <row r="52" spans="1:9" ht="13" x14ac:dyDescent="0.3">
      <c r="A52" s="24"/>
      <c r="B52" s="19"/>
      <c r="C52" s="28"/>
      <c r="D52" s="28"/>
      <c r="E52" s="28"/>
      <c r="F52" s="28"/>
      <c r="G52" s="40"/>
      <c r="I52" s="34"/>
    </row>
    <row r="53" spans="1:9" ht="13" x14ac:dyDescent="0.3">
      <c r="A53" s="18" t="s">
        <v>20</v>
      </c>
      <c r="B53" s="19"/>
      <c r="C53" s="28"/>
      <c r="D53" s="28"/>
      <c r="E53" s="28"/>
      <c r="F53" s="28"/>
      <c r="G53" s="40"/>
      <c r="I53" s="34"/>
    </row>
    <row r="54" spans="1:9" ht="14.5" x14ac:dyDescent="0.25">
      <c r="A54" s="24" t="s">
        <v>76</v>
      </c>
      <c r="B54" s="25"/>
      <c r="C54" s="25"/>
      <c r="D54" s="25"/>
      <c r="E54" s="25"/>
      <c r="F54" s="25"/>
    </row>
    <row r="55" spans="1:9" ht="14.5" x14ac:dyDescent="0.25">
      <c r="A55" s="38" t="s">
        <v>77</v>
      </c>
      <c r="B55" s="25"/>
      <c r="C55" s="39"/>
      <c r="D55" s="39"/>
      <c r="E55" s="39"/>
      <c r="F55" s="39"/>
      <c r="H55" s="39"/>
      <c r="I55" s="24"/>
    </row>
    <row r="56" spans="1:9" ht="14.5" x14ac:dyDescent="0.25">
      <c r="A56" s="29" t="s">
        <v>23</v>
      </c>
    </row>
    <row r="58" spans="1:9" ht="12.4" customHeight="1" x14ac:dyDescent="0.25">
      <c r="A58" s="49" t="s">
        <v>1</v>
      </c>
      <c r="B58" s="49" t="s">
        <v>2</v>
      </c>
      <c r="C58" s="61" t="s">
        <v>78</v>
      </c>
      <c r="D58" s="62"/>
      <c r="E58" s="62"/>
      <c r="F58" s="63"/>
    </row>
    <row r="59" spans="1:9" ht="39" x14ac:dyDescent="0.25">
      <c r="A59" s="57"/>
      <c r="B59" s="57"/>
      <c r="C59" s="13" t="s">
        <v>44</v>
      </c>
      <c r="D59" s="13" t="s">
        <v>45</v>
      </c>
      <c r="E59" s="13" t="s">
        <v>46</v>
      </c>
      <c r="F59" s="13" t="s">
        <v>47</v>
      </c>
    </row>
    <row r="60" spans="1:9" x14ac:dyDescent="0.25">
      <c r="A60" s="14" t="s">
        <v>9</v>
      </c>
      <c r="B60" s="15">
        <v>1550</v>
      </c>
      <c r="C60" s="26">
        <f t="shared" ref="C60:C70" si="7">SUM(C21,C41)</f>
        <v>2069005.9300000004</v>
      </c>
      <c r="D60" s="26">
        <f t="shared" ref="D60:F60" si="8">SUM(D21,D41)</f>
        <v>1582285.7301255888</v>
      </c>
      <c r="E60" s="26">
        <f t="shared" si="8"/>
        <v>385484.45190788142</v>
      </c>
      <c r="F60" s="26">
        <f t="shared" si="8"/>
        <v>101235.74796653014</v>
      </c>
    </row>
    <row r="61" spans="1:9" x14ac:dyDescent="0.25">
      <c r="A61" s="14" t="s">
        <v>10</v>
      </c>
      <c r="B61" s="15">
        <v>1551</v>
      </c>
      <c r="C61" s="26">
        <f t="shared" si="7"/>
        <v>-3825719.8400000003</v>
      </c>
      <c r="D61" s="26">
        <f t="shared" ref="D61:F67" si="9">SUM(D22,D42)</f>
        <v>-3687918.3284903811</v>
      </c>
      <c r="E61" s="26">
        <f t="shared" si="9"/>
        <v>-98816.660001284952</v>
      </c>
      <c r="F61" s="26">
        <f t="shared" si="9"/>
        <v>-38984.851508334017</v>
      </c>
    </row>
    <row r="62" spans="1:9" ht="14.5" x14ac:dyDescent="0.25">
      <c r="A62" s="14" t="s">
        <v>48</v>
      </c>
      <c r="B62" s="15">
        <v>1580</v>
      </c>
      <c r="C62" s="26">
        <f t="shared" si="7"/>
        <v>44930581.413014479</v>
      </c>
      <c r="D62" s="26">
        <f t="shared" si="9"/>
        <v>43391960.077375546</v>
      </c>
      <c r="E62" s="26">
        <f t="shared" si="9"/>
        <v>1043497.8790595671</v>
      </c>
      <c r="F62" s="26">
        <f t="shared" si="9"/>
        <v>495123.45657935902</v>
      </c>
    </row>
    <row r="63" spans="1:9" x14ac:dyDescent="0.25">
      <c r="A63" s="14" t="s">
        <v>12</v>
      </c>
      <c r="B63" s="15" t="s">
        <v>13</v>
      </c>
      <c r="C63" s="26">
        <f t="shared" si="7"/>
        <v>-5438626.003014477</v>
      </c>
      <c r="D63" s="26">
        <f t="shared" si="9"/>
        <v>-5260507.7167316498</v>
      </c>
      <c r="E63" s="26">
        <f t="shared" si="9"/>
        <v>-119905.76330706033</v>
      </c>
      <c r="F63" s="26">
        <f t="shared" si="9"/>
        <v>-58212.522975766093</v>
      </c>
    </row>
    <row r="64" spans="1:9" x14ac:dyDescent="0.25">
      <c r="A64" s="14" t="s">
        <v>14</v>
      </c>
      <c r="B64" s="15">
        <v>1584</v>
      </c>
      <c r="C64" s="26">
        <f t="shared" si="7"/>
        <v>5289129.3200000022</v>
      </c>
      <c r="D64" s="26">
        <f t="shared" si="9"/>
        <v>5151496.3271923522</v>
      </c>
      <c r="E64" s="26">
        <f t="shared" si="9"/>
        <v>92916.156947456198</v>
      </c>
      <c r="F64" s="26">
        <f t="shared" si="9"/>
        <v>44716.835860193154</v>
      </c>
    </row>
    <row r="65" spans="1:6" x14ac:dyDescent="0.25">
      <c r="A65" s="14" t="s">
        <v>15</v>
      </c>
      <c r="B65" s="15">
        <v>1586</v>
      </c>
      <c r="C65" s="26">
        <f t="shared" si="7"/>
        <v>-3758018.39</v>
      </c>
      <c r="D65" s="26">
        <f t="shared" si="9"/>
        <v>-3660227.7543870513</v>
      </c>
      <c r="E65" s="26">
        <f t="shared" si="9"/>
        <v>-66018.5458533403</v>
      </c>
      <c r="F65" s="26">
        <f t="shared" si="9"/>
        <v>-31772.089759608541</v>
      </c>
    </row>
    <row r="66" spans="1:6" x14ac:dyDescent="0.25">
      <c r="A66" s="14" t="s">
        <v>16</v>
      </c>
      <c r="B66" s="15">
        <v>1588</v>
      </c>
      <c r="C66" s="26">
        <f t="shared" si="7"/>
        <v>-46756800.130000003</v>
      </c>
      <c r="D66" s="26">
        <f t="shared" si="9"/>
        <v>-45155641.008444883</v>
      </c>
      <c r="E66" s="26">
        <f t="shared" si="9"/>
        <v>-1085911.2041923082</v>
      </c>
      <c r="F66" s="26">
        <f t="shared" si="9"/>
        <v>-515247.91736280854</v>
      </c>
    </row>
    <row r="67" spans="1:6" x14ac:dyDescent="0.25">
      <c r="A67" s="14" t="s">
        <v>17</v>
      </c>
      <c r="B67" s="15">
        <v>1589</v>
      </c>
      <c r="C67" s="26">
        <f t="shared" si="7"/>
        <v>9536137.9450000059</v>
      </c>
      <c r="D67" s="26">
        <f t="shared" si="9"/>
        <v>8993949.2771751825</v>
      </c>
      <c r="E67" s="26">
        <f t="shared" si="9"/>
        <v>360946.84585161478</v>
      </c>
      <c r="F67" s="26">
        <f t="shared" si="9"/>
        <v>181241.82197320883</v>
      </c>
    </row>
    <row r="68" spans="1:6" ht="14.5" x14ac:dyDescent="0.25">
      <c r="A68" s="14" t="s">
        <v>75</v>
      </c>
      <c r="B68" s="15">
        <v>1589</v>
      </c>
      <c r="C68" s="26">
        <f t="shared" si="7"/>
        <v>-790885.09500000009</v>
      </c>
      <c r="D68" s="27"/>
      <c r="E68" s="26">
        <f>SUM(E29,E49)</f>
        <v>-790885.09500000009</v>
      </c>
      <c r="F68" s="27"/>
    </row>
    <row r="69" spans="1:6" ht="14.5" x14ac:dyDescent="0.25">
      <c r="A69" s="14" t="s">
        <v>18</v>
      </c>
      <c r="B69" s="15">
        <v>1588</v>
      </c>
      <c r="C69" s="26">
        <f t="shared" si="7"/>
        <v>20918591.444034576</v>
      </c>
      <c r="D69" s="26">
        <f>SUM(D30,D50)</f>
        <v>20918591.444034576</v>
      </c>
      <c r="E69" s="27"/>
      <c r="F69" s="27"/>
    </row>
    <row r="70" spans="1:6" ht="14.5" x14ac:dyDescent="0.25">
      <c r="A70" s="14" t="s">
        <v>19</v>
      </c>
      <c r="B70" s="15">
        <v>1589</v>
      </c>
      <c r="C70" s="26">
        <f t="shared" si="7"/>
        <v>-20918591.444034576</v>
      </c>
      <c r="D70" s="26">
        <f>SUM(D31,D51)</f>
        <v>-20918591.444034576</v>
      </c>
      <c r="E70" s="27"/>
      <c r="F70" s="27"/>
    </row>
    <row r="71" spans="1:6" x14ac:dyDescent="0.25">
      <c r="A71" s="24"/>
      <c r="B71" s="19"/>
      <c r="C71" s="28"/>
      <c r="D71" s="28"/>
      <c r="E71" s="28"/>
      <c r="F71" s="28"/>
    </row>
    <row r="72" spans="1:6" x14ac:dyDescent="0.25">
      <c r="A72" s="18" t="s">
        <v>20</v>
      </c>
      <c r="B72" s="19"/>
      <c r="C72" s="28"/>
      <c r="D72" s="28"/>
      <c r="E72" s="28"/>
      <c r="F72" s="28"/>
    </row>
    <row r="73" spans="1:6" ht="14.5" x14ac:dyDescent="0.25">
      <c r="A73" s="24" t="s">
        <v>51</v>
      </c>
      <c r="B73" s="25"/>
      <c r="C73" s="25"/>
      <c r="D73" s="25"/>
      <c r="E73" s="25"/>
      <c r="F73" s="25"/>
    </row>
    <row r="74" spans="1:6" ht="14.5" x14ac:dyDescent="0.25">
      <c r="A74" s="38" t="s">
        <v>79</v>
      </c>
      <c r="B74" s="25"/>
      <c r="C74" s="39"/>
      <c r="D74" s="39"/>
      <c r="E74" s="39"/>
      <c r="F74" s="39"/>
    </row>
    <row r="75" spans="1:6" ht="14.5" x14ac:dyDescent="0.25">
      <c r="A75" s="29" t="s">
        <v>23</v>
      </c>
    </row>
  </sheetData>
  <mergeCells count="15">
    <mergeCell ref="A58:A59"/>
    <mergeCell ref="B58:B59"/>
    <mergeCell ref="C58:F58"/>
    <mergeCell ref="A19:A20"/>
    <mergeCell ref="B19:B20"/>
    <mergeCell ref="C19:F19"/>
    <mergeCell ref="A39:A40"/>
    <mergeCell ref="B39:B40"/>
    <mergeCell ref="C39:F39"/>
    <mergeCell ref="A17:F17"/>
    <mergeCell ref="A3:A4"/>
    <mergeCell ref="B3:B4"/>
    <mergeCell ref="C3:F3"/>
    <mergeCell ref="A15:F15"/>
    <mergeCell ref="A16:F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2E14-98F0-491E-828A-187706B3BB96}">
  <dimension ref="A2:F14"/>
  <sheetViews>
    <sheetView zoomScale="145" zoomScaleNormal="145" workbookViewId="0">
      <selection activeCell="B19" sqref="B19"/>
    </sheetView>
  </sheetViews>
  <sheetFormatPr defaultColWidth="8.7265625" defaultRowHeight="12.5" x14ac:dyDescent="0.25"/>
  <cols>
    <col min="1" max="1" width="64.81640625" style="1" customWidth="1"/>
    <col min="2" max="2" width="8.7265625" style="1" customWidth="1"/>
    <col min="3" max="3" width="18.1796875" style="1" customWidth="1"/>
    <col min="4" max="4" width="12.453125" style="1" customWidth="1"/>
    <col min="5" max="5" width="16.54296875" style="1" customWidth="1"/>
    <col min="6" max="6" width="15.7265625" style="1" bestFit="1" customWidth="1"/>
    <col min="7" max="7" width="8.7265625" style="1"/>
    <col min="8" max="8" width="12.54296875" style="1" customWidth="1"/>
    <col min="9" max="16384" width="8.7265625" style="1"/>
  </cols>
  <sheetData>
    <row r="2" spans="1:6" ht="13" x14ac:dyDescent="0.3">
      <c r="A2" s="23" t="s">
        <v>80</v>
      </c>
    </row>
    <row r="4" spans="1:6" ht="26" x14ac:dyDescent="0.25">
      <c r="A4" s="4" t="s">
        <v>1</v>
      </c>
      <c r="B4" s="4" t="s">
        <v>2</v>
      </c>
      <c r="C4" s="5" t="s">
        <v>54</v>
      </c>
      <c r="D4" s="5" t="s">
        <v>56</v>
      </c>
      <c r="E4" s="5" t="s">
        <v>55</v>
      </c>
      <c r="F4" s="5" t="s">
        <v>81</v>
      </c>
    </row>
    <row r="5" spans="1:6" x14ac:dyDescent="0.25">
      <c r="A5" s="6" t="s">
        <v>9</v>
      </c>
      <c r="B5" s="7">
        <v>1550</v>
      </c>
      <c r="C5" s="41">
        <v>3954007.1895046807</v>
      </c>
      <c r="D5" s="41">
        <v>412093.98352728819</v>
      </c>
      <c r="E5" s="41">
        <v>505941.05964853184</v>
      </c>
      <c r="F5" s="41">
        <f>SUM(C5:E5)</f>
        <v>4872042.2326805005</v>
      </c>
    </row>
    <row r="6" spans="1:6" x14ac:dyDescent="0.25">
      <c r="A6" s="6" t="s">
        <v>10</v>
      </c>
      <c r="B6" s="7">
        <v>1551</v>
      </c>
      <c r="C6" s="41">
        <v>-4790669.7906585913</v>
      </c>
      <c r="D6" s="41">
        <v>-50346.557649964787</v>
      </c>
      <c r="E6" s="41">
        <v>-119633.41786015029</v>
      </c>
      <c r="F6" s="41">
        <f t="shared" ref="F6:F13" si="0">SUM(C6:E6)</f>
        <v>-4960649.7661687061</v>
      </c>
    </row>
    <row r="7" spans="1:6" x14ac:dyDescent="0.25">
      <c r="A7" s="6" t="s">
        <v>31</v>
      </c>
      <c r="B7" s="7">
        <v>1580</v>
      </c>
      <c r="C7" s="41">
        <v>55254462.015871346</v>
      </c>
      <c r="D7" s="41">
        <v>657432.22914890572</v>
      </c>
      <c r="E7" s="41">
        <v>1534610.682433561</v>
      </c>
      <c r="F7" s="41">
        <f t="shared" si="0"/>
        <v>57446504.927453816</v>
      </c>
    </row>
    <row r="8" spans="1:6" x14ac:dyDescent="0.25">
      <c r="A8" s="6" t="s">
        <v>82</v>
      </c>
      <c r="B8" s="7">
        <v>1584</v>
      </c>
      <c r="C8" s="41">
        <v>-10501349.583688028</v>
      </c>
      <c r="D8" s="41">
        <v>-108640.95290187665</v>
      </c>
      <c r="E8" s="41">
        <v>-239838.88975754849</v>
      </c>
      <c r="F8" s="41">
        <f t="shared" si="0"/>
        <v>-10849829.426347455</v>
      </c>
    </row>
    <row r="9" spans="1:6" x14ac:dyDescent="0.25">
      <c r="A9" s="6" t="s">
        <v>14</v>
      </c>
      <c r="B9" s="7">
        <v>1586</v>
      </c>
      <c r="C9" s="41">
        <v>40876501.46658545</v>
      </c>
      <c r="D9" s="41">
        <v>48938.502291015953</v>
      </c>
      <c r="E9" s="41">
        <v>1018698.8403742516</v>
      </c>
      <c r="F9" s="41">
        <f t="shared" si="0"/>
        <v>41944138.80925072</v>
      </c>
    </row>
    <row r="10" spans="1:6" x14ac:dyDescent="0.25">
      <c r="A10" s="6" t="s">
        <v>15</v>
      </c>
      <c r="B10" s="7">
        <v>1588</v>
      </c>
      <c r="C10" s="41">
        <v>-17225370.759884052</v>
      </c>
      <c r="D10" s="41">
        <v>-273013.44986965787</v>
      </c>
      <c r="E10" s="41">
        <v>-49148.155861736137</v>
      </c>
      <c r="F10" s="41">
        <f t="shared" si="0"/>
        <v>-17547532.365615446</v>
      </c>
    </row>
    <row r="11" spans="1:6" x14ac:dyDescent="0.25">
      <c r="A11" s="6" t="s">
        <v>16</v>
      </c>
      <c r="B11" s="7">
        <v>1589</v>
      </c>
      <c r="C11" s="41">
        <v>-38941272.022680737</v>
      </c>
      <c r="D11" s="41">
        <v>125078.46432292015</v>
      </c>
      <c r="E11" s="41">
        <v>-181240.26060665736</v>
      </c>
      <c r="F11" s="41">
        <f t="shared" si="0"/>
        <v>-38997433.818964474</v>
      </c>
    </row>
    <row r="12" spans="1:6" x14ac:dyDescent="0.25">
      <c r="A12" s="6" t="s">
        <v>17</v>
      </c>
      <c r="B12" s="7">
        <v>1588</v>
      </c>
      <c r="C12" s="41">
        <v>-21600916.470423896</v>
      </c>
      <c r="D12" s="41">
        <v>-814981.38017936749</v>
      </c>
      <c r="E12" s="41">
        <v>-1384398.0461669455</v>
      </c>
      <c r="F12" s="41">
        <f t="shared" si="0"/>
        <v>-23800295.896770209</v>
      </c>
    </row>
    <row r="13" spans="1:6" ht="13.9" customHeight="1" x14ac:dyDescent="0.25">
      <c r="A13" s="6" t="s">
        <v>83</v>
      </c>
      <c r="B13" s="7"/>
      <c r="C13" s="41">
        <v>6176377.5809480101</v>
      </c>
      <c r="D13" s="42"/>
      <c r="E13" s="42"/>
      <c r="F13" s="41">
        <f t="shared" si="0"/>
        <v>6176377.5809480101</v>
      </c>
    </row>
    <row r="14" spans="1:6" ht="13" x14ac:dyDescent="0.25">
      <c r="A14" s="8" t="s">
        <v>84</v>
      </c>
      <c r="B14" s="9"/>
      <c r="C14" s="43">
        <f>SUM(C5:C13)</f>
        <v>13201769.62557419</v>
      </c>
      <c r="D14" s="43">
        <f t="shared" ref="D14:F14" si="1">SUM(D5:D13)</f>
        <v>-3439.1613107367884</v>
      </c>
      <c r="E14" s="43">
        <f t="shared" si="1"/>
        <v>1084991.8122033069</v>
      </c>
      <c r="F14" s="43">
        <f t="shared" si="1"/>
        <v>14283322.276466765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EB-2023-0059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2023-08-17T04:00:00+00:00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Allocation of Group 1 RSVA Balances (corrected)_v20230801.xlsx</TitleofExhibit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236FEF8F-7F05-4441-810D-E8DD3513EC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FC6A24-8AC9-4276-80AD-8E8BA4795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3AF480-EF56-4DAA-BCC2-4D0E7C8B3834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1f5e108a-442b-424d-88d6-fdac133e65d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e651a3a-8d05-4ee0-9344-b668032e30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2 - Allocation of Group 1 RSVA Balances</dc:title>
  <dc:subject/>
  <dc:creator>KIM Susan</dc:creator>
  <cp:keywords/>
  <dc:description/>
  <cp:lastModifiedBy>MOLINA Carla</cp:lastModifiedBy>
  <cp:revision/>
  <cp:lastPrinted>2023-08-15T13:48:52Z</cp:lastPrinted>
  <dcterms:created xsi:type="dcterms:W3CDTF">2023-08-01T20:55:59Z</dcterms:created>
  <dcterms:modified xsi:type="dcterms:W3CDTF">2023-08-15T13:48:57Z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