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Application and Evidence/"/>
    </mc:Choice>
  </mc:AlternateContent>
  <xr:revisionPtr revIDLastSave="7" documentId="13_ncr:1_{36F0AD8B-D46C-470B-9E3D-B36FEE815DC7}" xr6:coauthVersionLast="47" xr6:coauthVersionMax="47" xr10:uidLastSave="{D9178D7D-406B-4442-BB89-279F6CC2A2EF}"/>
  <bookViews>
    <workbookView xWindow="-120" yWindow="-120" windowWidth="29040" windowHeight="15840" xr2:uid="{32C028A1-FEEF-4A08-8D4A-DF49EDA3A82A}"/>
  </bookViews>
  <sheets>
    <sheet name="2024" sheetId="1" r:id="rId1"/>
  </sheets>
  <definedNames>
    <definedName name="_xlnm.Print_Area" localSheetId="0">'2024'!$A$3:$X$42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X28" i="1"/>
  <c r="L25" i="1"/>
  <c r="P25" i="1" s="1"/>
  <c r="L22" i="1"/>
  <c r="P22" i="1" s="1"/>
  <c r="L21" i="1"/>
  <c r="P21" i="1" s="1"/>
  <c r="L18" i="1"/>
  <c r="P18" i="1" s="1"/>
  <c r="L16" i="1"/>
  <c r="P16" i="1" s="1"/>
  <c r="L14" i="1"/>
  <c r="X17" i="1"/>
  <c r="L24" i="1"/>
  <c r="E39" i="1"/>
  <c r="E38" i="1"/>
  <c r="L28" i="1"/>
  <c r="P28" i="1" s="1"/>
  <c r="L27" i="1"/>
  <c r="P27" i="1" s="1"/>
  <c r="X25" i="1"/>
  <c r="X21" i="1"/>
  <c r="L20" i="1"/>
  <c r="L15" i="1"/>
  <c r="L17" i="1" l="1"/>
  <c r="P17" i="1" s="1"/>
  <c r="P24" i="1"/>
  <c r="X15" i="1"/>
  <c r="P14" i="1"/>
  <c r="E30" i="1"/>
  <c r="B30" i="1"/>
  <c r="F30" i="1"/>
  <c r="S30" i="1"/>
  <c r="D30" i="1"/>
  <c r="G30" i="1"/>
  <c r="L19" i="1"/>
  <c r="P19" i="1" s="1"/>
  <c r="C30" i="1"/>
  <c r="R30" i="1"/>
  <c r="S33" i="1" s="1"/>
  <c r="S35" i="1" s="1"/>
  <c r="H30" i="1"/>
  <c r="S34" i="1" s="1"/>
  <c r="I30" i="1"/>
  <c r="P15" i="1"/>
  <c r="P20" i="1"/>
</calcChain>
</file>

<file path=xl/sharedStrings.xml><?xml version="1.0" encoding="utf-8"?>
<sst xmlns="http://schemas.openxmlformats.org/spreadsheetml/2006/main" count="87" uniqueCount="85">
  <si>
    <t>2024 Rate Design Including 8th and Final Year of Residential Phase-in to All-Fixed Rates for R1 and R2 Rate Classes</t>
  </si>
  <si>
    <t>Derivation of 2024 Fixed Charge for Non-Residential Classes</t>
  </si>
  <si>
    <t>Number of Customers</t>
  </si>
  <si>
    <t>GWh*</t>
  </si>
  <si>
    <t>kWs</t>
  </si>
  <si>
    <t>Revenue - with 2023 Rates and 2024 Charge Determinants</t>
  </si>
  <si>
    <t>2023 Revenue</t>
  </si>
  <si>
    <t>2024 Rates Revenue Requirement</t>
  </si>
  <si>
    <t>2024 Misc Revenue</t>
  </si>
  <si>
    <t>2024 Total Revenue</t>
  </si>
  <si>
    <t>Current (2023) Fixed Charge  for Non-Residential Classes ($/month)</t>
  </si>
  <si>
    <t>Fixed Charge Ceiling for Non-Residential Classes from CAM ($/month)</t>
  </si>
  <si>
    <t>Is Current Fixed Charge higher than CAM Ceiling?</t>
  </si>
  <si>
    <t>Current (2023) F/V Split for Non-Residential Classes</t>
  </si>
  <si>
    <t>2024 Revenue from Fixed Charge using Current F/V Split</t>
  </si>
  <si>
    <t>2024 Fixed Charge Using Current F/V Split ($/month)*</t>
  </si>
  <si>
    <t>2024 Base Fixed Charge for Non-Residential Classes ($/month)</t>
  </si>
  <si>
    <t>Base Fixed Charge ($/month)</t>
  </si>
  <si>
    <t>Revenue from Fixed Charge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</si>
  <si>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</si>
  <si>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</si>
  <si>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</si>
  <si>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</si>
  <si>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</si>
  <si>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</si>
  <si>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</si>
  <si>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</si>
  <si>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</si>
  <si>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r>
      <t>(B) = C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</si>
  <si>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</si>
  <si>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</si>
  <si>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</si>
  <si>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</si>
  <si>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</si>
  <si>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</si>
  <si>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</si>
  <si>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</si>
  <si>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</si>
  <si>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</si>
  <si>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</si>
  <si>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</si>
  <si>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</si>
  <si>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</si>
  <si>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</si>
  <si>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</si>
  <si>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</si>
  <si>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</si>
  <si>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</si>
  <si>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</si>
  <si>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</si>
  <si>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</si>
  <si>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</si>
  <si>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</si>
  <si>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</si>
  <si>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</si>
  <si>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</si>
  <si>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</si>
  <si>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</si>
  <si>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</si>
  <si>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</si>
  <si>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</si>
  <si>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</si>
  <si>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</si>
  <si>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</si>
  <si>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</si>
  <si>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</si>
  <si>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t>Derivation of 2024 Mitigated Fixed Charge for Seasonal Customers Moving to R2 Class</t>
  </si>
  <si>
    <r>
      <t>Current (2023) Fixed Charge for Seasonal-R2 Customers ($/month)</t>
    </r>
    <r>
      <rPr>
        <sz val="10"/>
        <rFont val="Arial"/>
        <family val="2"/>
      </rPr>
      <t xml:space="preserve"> (A1)</t>
    </r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</si>
  <si>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</si>
  <si>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</si>
  <si>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</si>
  <si>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r>
      <t xml:space="preserve">2024 Fixed Charge for Seasonal Customers Moving to R2 Class ($/month) </t>
    </r>
    <r>
      <rPr>
        <sz val="10"/>
        <rFont val="Arial"/>
        <family val="2"/>
      </rPr>
      <t>(E1=A1+D1)</t>
    </r>
  </si>
  <si>
    <t>** ST fixed charge shown here is a proxy rate used for rate desing purposes. Final ST rates are provided in Exhibit A-4-1, Attachment 6.</t>
  </si>
  <si>
    <t>Total Revenue from Rates (L+M)</t>
  </si>
  <si>
    <t>2024 Adjustments (from 2023 Revenue Requirement) by Rate Class</t>
  </si>
  <si>
    <t>Miscellaneous Revenue (B)</t>
  </si>
  <si>
    <t>%</t>
  </si>
  <si>
    <t>Total Revenue Reqquirement (L+M+B)</t>
  </si>
  <si>
    <t>(X)</t>
  </si>
  <si>
    <t>Alloc Cost</t>
  </si>
  <si>
    <t>Misc Revenue</t>
  </si>
  <si>
    <t xml:space="preserve">*** 2023: Revenue with 2023 rates and 2024 charge determinants
</t>
  </si>
  <si>
    <t xml:space="preserve">    2024: Per Exhibit A-04-01, Table 1</t>
  </si>
  <si>
    <t>Base Revenue Requirement***</t>
  </si>
  <si>
    <t>* GWh shown for R2 class includes consumption associaed with former seasonal customers that have moved to the R2 class.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</si>
</sst>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_(* #,##0.0000000000_);_(* \(#,##0.0000000000\);_(* &quot;-&quot;??_);_(@_)"/>
    <numFmt numFmtId="170" formatCode="0.0000%"/>
    <numFmt numFmtId="171" formatCode="&quot;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8" fillId="2" borderId="9" xfId="1" applyNumberFormat="1" applyFont="1" applyFill="1" applyBorder="1"/>
    <xf numFmtId="165" fontId="2" fillId="2" borderId="9" xfId="2" applyNumberFormat="1" applyFill="1" applyBorder="1"/>
    <xf numFmtId="44" fontId="0" fillId="2" borderId="10" xfId="2" applyFont="1" applyFill="1" applyBorder="1"/>
    <xf numFmtId="165" fontId="0" fillId="2" borderId="9" xfId="2" applyNumberFormat="1" applyFont="1" applyFill="1" applyBorder="1"/>
    <xf numFmtId="166" fontId="0" fillId="2" borderId="9" xfId="3" applyNumberFormat="1" applyFont="1" applyFill="1" applyBorder="1" applyAlignment="1">
      <alignment horizontal="center"/>
    </xf>
    <xf numFmtId="44" fontId="2" fillId="2" borderId="9" xfId="2" applyFont="1" applyFill="1" applyBorder="1"/>
    <xf numFmtId="165" fontId="2" fillId="2" borderId="9" xfId="2" applyNumberFormat="1" applyFont="1" applyFill="1" applyBorder="1"/>
    <xf numFmtId="9" fontId="2" fillId="2" borderId="11" xfId="2" applyNumberFormat="1" applyFont="1" applyFill="1" applyBorder="1"/>
    <xf numFmtId="44" fontId="2" fillId="2" borderId="12" xfId="2" applyFont="1" applyFill="1" applyBorder="1"/>
    <xf numFmtId="165" fontId="2" fillId="2" borderId="12" xfId="2" applyNumberFormat="1" applyFont="1" applyFill="1" applyBorder="1"/>
    <xf numFmtId="167" fontId="2" fillId="2" borderId="9" xfId="2" applyNumberFormat="1" applyFont="1" applyFill="1" applyBorder="1"/>
    <xf numFmtId="44" fontId="0" fillId="2" borderId="9" xfId="2" applyFont="1" applyFill="1" applyBorder="1"/>
    <xf numFmtId="165" fontId="0" fillId="2" borderId="9" xfId="2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44" fontId="2" fillId="2" borderId="11" xfId="2" applyFont="1" applyFill="1" applyBorder="1"/>
    <xf numFmtId="167" fontId="0" fillId="2" borderId="9" xfId="2" applyNumberFormat="1" applyFont="1" applyFill="1" applyBorder="1"/>
    <xf numFmtId="0" fontId="0" fillId="2" borderId="13" xfId="0" applyFill="1" applyBorder="1"/>
    <xf numFmtId="44" fontId="0" fillId="2" borderId="12" xfId="2" applyFont="1" applyFill="1" applyBorder="1" applyAlignment="1">
      <alignment horizontal="right"/>
    </xf>
    <xf numFmtId="44" fontId="0" fillId="2" borderId="9" xfId="2" quotePrefix="1" applyFont="1" applyFill="1" applyBorder="1" applyAlignment="1">
      <alignment horizontal="right"/>
    </xf>
    <xf numFmtId="167" fontId="0" fillId="2" borderId="9" xfId="2" quotePrefix="1" applyNumberFormat="1" applyFont="1" applyFill="1" applyBorder="1" applyAlignment="1">
      <alignment horizontal="right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165" fontId="2" fillId="2" borderId="15" xfId="2" applyNumberFormat="1" applyFont="1" applyFill="1" applyBorder="1"/>
    <xf numFmtId="44" fontId="2" fillId="2" borderId="15" xfId="2" applyFont="1" applyFill="1" applyBorder="1"/>
    <xf numFmtId="44" fontId="2" fillId="2" borderId="16" xfId="2" applyFont="1" applyFill="1" applyBorder="1"/>
    <xf numFmtId="0" fontId="8" fillId="2" borderId="0" xfId="0" applyFont="1" applyFill="1"/>
    <xf numFmtId="164" fontId="2" fillId="2" borderId="0" xfId="1" applyNumberFormat="1" applyFill="1" applyBorder="1"/>
    <xf numFmtId="164" fontId="9" fillId="2" borderId="0" xfId="0" applyNumberFormat="1" applyFont="1" applyFill="1"/>
    <xf numFmtId="165" fontId="9" fillId="2" borderId="0" xfId="2" applyNumberFormat="1" applyFont="1" applyFill="1" applyBorder="1"/>
    <xf numFmtId="44" fontId="0" fillId="2" borderId="0" xfId="0" applyNumberFormat="1" applyFill="1"/>
    <xf numFmtId="43" fontId="0" fillId="2" borderId="0" xfId="0" applyNumberForma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 wrapText="1"/>
    </xf>
    <xf numFmtId="165" fontId="4" fillId="2" borderId="0" xfId="2" applyNumberFormat="1" applyFont="1" applyFill="1" applyBorder="1"/>
    <xf numFmtId="3" fontId="0" fillId="2" borderId="0" xfId="0" applyNumberFormat="1" applyFill="1"/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8" fontId="0" fillId="2" borderId="0" xfId="0" applyNumberFormat="1" applyFill="1"/>
    <xf numFmtId="0" fontId="4" fillId="2" borderId="0" xfId="0" quotePrefix="1" applyFont="1" applyFill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9" xfId="0" quotePrefix="1" applyFill="1" applyBorder="1" applyAlignment="1">
      <alignment horizontal="left" wrapText="1"/>
    </xf>
    <xf numFmtId="165" fontId="0" fillId="2" borderId="9" xfId="0" applyNumberFormat="1" applyFill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165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0" fontId="0" fillId="2" borderId="0" xfId="0" quotePrefix="1" applyFill="1" applyAlignment="1">
      <alignment horizontal="left"/>
    </xf>
    <xf numFmtId="169" fontId="0" fillId="2" borderId="0" xfId="0" applyNumberFormat="1" applyFill="1"/>
    <xf numFmtId="9" fontId="0" fillId="2" borderId="0" xfId="3" applyFont="1" applyFill="1" applyBorder="1"/>
    <xf numFmtId="0" fontId="11" fillId="2" borderId="0" xfId="0" applyFont="1" applyFill="1"/>
    <xf numFmtId="165" fontId="2" fillId="2" borderId="0" xfId="2" applyNumberFormat="1" applyFill="1" applyBorder="1"/>
    <xf numFmtId="170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164" fontId="0" fillId="2" borderId="0" xfId="1" applyNumberFormat="1" applyFont="1" applyFill="1"/>
    <xf numFmtId="171" fontId="0" fillId="2" borderId="14" xfId="0" applyNumberFormat="1" applyFill="1" applyBorder="1" applyAlignment="1">
      <alignment horizontal="center" vertical="center"/>
    </xf>
    <xf numFmtId="171" fontId="0" fillId="2" borderId="15" xfId="0" applyNumberFormat="1" applyFill="1" applyBorder="1" applyAlignment="1">
      <alignment horizontal="center" vertical="center"/>
    </xf>
    <xf numFmtId="171" fontId="0" fillId="2" borderId="16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center"/>
    </xf>
    <xf numFmtId="44" fontId="10" fillId="2" borderId="2" xfId="0" applyNumberFormat="1" applyFont="1" applyFill="1" applyBorder="1" applyAlignment="1">
      <alignment horizontal="center"/>
    </xf>
    <xf numFmtId="44" fontId="10" fillId="2" borderId="3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B40-7B2F-4E9A-BFE1-36E40C955C30}">
  <sheetPr>
    <pageSetUpPr fitToPage="1"/>
  </sheetPr>
  <dimension ref="A1:X50"/>
  <sheetViews>
    <sheetView tabSelected="1" zoomScale="80" zoomScaleNormal="80" zoomScaleSheetLayoutView="120" workbookViewId="0">
      <selection activeCell="A32" sqref="A32"/>
    </sheetView>
  </sheetViews>
  <sheetFormatPr defaultColWidth="8.7109375" defaultRowHeight="12.75" x14ac:dyDescent="0.2"/>
  <cols>
    <col min="1" max="1" width="12.28515625" style="2" customWidth="1"/>
    <col min="2" max="2" width="19.5703125" style="2" customWidth="1"/>
    <col min="3" max="3" width="18" style="2" bestFit="1" customWidth="1"/>
    <col min="4" max="4" width="18" style="2" customWidth="1"/>
    <col min="5" max="5" width="18.85546875" style="2" customWidth="1"/>
    <col min="6" max="6" width="15.85546875" style="2" bestFit="1" customWidth="1"/>
    <col min="7" max="7" width="17" style="2" customWidth="1"/>
    <col min="8" max="8" width="15.85546875" style="2" bestFit="1" customWidth="1"/>
    <col min="9" max="9" width="15.42578125" style="2" bestFit="1" customWidth="1"/>
    <col min="10" max="10" width="22.42578125" style="2" customWidth="1"/>
    <col min="11" max="11" width="19.5703125" style="2" customWidth="1"/>
    <col min="12" max="12" width="27.85546875" style="2" customWidth="1"/>
    <col min="13" max="13" width="16.140625" style="2" customWidth="1"/>
    <col min="14" max="14" width="17.42578125" style="2" customWidth="1"/>
    <col min="15" max="15" width="21.42578125" style="2" customWidth="1"/>
    <col min="16" max="16" width="20" style="2" customWidth="1"/>
    <col min="17" max="17" width="26.42578125" style="2" customWidth="1"/>
    <col min="18" max="18" width="20.140625" style="2" customWidth="1"/>
    <col min="19" max="19" width="17.5703125" style="2" customWidth="1"/>
    <col min="20" max="20" width="13.5703125" style="2" customWidth="1"/>
    <col min="21" max="21" width="13.140625" style="2" customWidth="1"/>
    <col min="22" max="22" width="10.5703125" style="2" customWidth="1"/>
    <col min="23" max="23" width="10.42578125" style="2" customWidth="1"/>
    <col min="24" max="24" width="12.5703125" style="2" customWidth="1"/>
    <col min="25" max="16384" width="8.7109375" style="2"/>
  </cols>
  <sheetData>
    <row r="1" spans="1:24" s="13" customFormat="1" x14ac:dyDescent="0.2"/>
    <row r="3" spans="1:24" ht="23.25" x14ac:dyDescent="0.35">
      <c r="A3" s="1" t="s">
        <v>0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ht="23.25" x14ac:dyDescent="0.35">
      <c r="A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4" ht="24" thickBot="1" x14ac:dyDescent="0.4">
      <c r="A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8.75" thickBot="1" x14ac:dyDescent="0.3">
      <c r="G6" s="4"/>
      <c r="J6" s="90" t="s">
        <v>1</v>
      </c>
      <c r="K6" s="91"/>
      <c r="L6" s="91"/>
      <c r="M6" s="91"/>
      <c r="N6" s="91"/>
      <c r="O6" s="91"/>
      <c r="P6" s="92"/>
      <c r="Q6" s="5"/>
      <c r="R6" s="5"/>
    </row>
    <row r="7" spans="1:24" s="6" customFormat="1" ht="88.5" customHeight="1" x14ac:dyDescent="0.2">
      <c r="B7" s="7" t="s">
        <v>2</v>
      </c>
      <c r="C7" s="6" t="s">
        <v>3</v>
      </c>
      <c r="D7" s="6" t="s">
        <v>4</v>
      </c>
      <c r="E7" s="8" t="s">
        <v>5</v>
      </c>
      <c r="F7" s="7" t="s">
        <v>6</v>
      </c>
      <c r="G7" s="9" t="s">
        <v>7</v>
      </c>
      <c r="H7" s="7" t="s">
        <v>8</v>
      </c>
      <c r="I7" s="9" t="s">
        <v>9</v>
      </c>
      <c r="J7" s="10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2" t="s">
        <v>16</v>
      </c>
      <c r="Q7" s="7" t="s">
        <v>17</v>
      </c>
      <c r="R7" s="7" t="s">
        <v>18</v>
      </c>
      <c r="S7" s="7" t="s">
        <v>19</v>
      </c>
      <c r="T7" s="7" t="s">
        <v>20</v>
      </c>
      <c r="U7" s="7" t="s">
        <v>21</v>
      </c>
      <c r="V7" s="7" t="s">
        <v>22</v>
      </c>
      <c r="W7" s="7" t="s">
        <v>23</v>
      </c>
      <c r="X7" s="7" t="s">
        <v>24</v>
      </c>
    </row>
    <row r="8" spans="1:24" ht="69.75" customHeight="1" x14ac:dyDescent="0.3">
      <c r="E8" s="13" t="s">
        <v>25</v>
      </c>
      <c r="F8" s="13" t="s">
        <v>26</v>
      </c>
      <c r="G8" s="13" t="s">
        <v>27</v>
      </c>
      <c r="H8" s="13" t="s">
        <v>28</v>
      </c>
      <c r="I8" s="13" t="s">
        <v>29</v>
      </c>
      <c r="J8" s="14" t="s">
        <v>30</v>
      </c>
      <c r="K8" s="13" t="s">
        <v>31</v>
      </c>
      <c r="L8" s="15" t="s">
        <v>32</v>
      </c>
      <c r="M8" s="15" t="s">
        <v>33</v>
      </c>
      <c r="N8" s="15" t="s">
        <v>34</v>
      </c>
      <c r="O8" s="15" t="s">
        <v>35</v>
      </c>
      <c r="P8" s="16" t="s">
        <v>36</v>
      </c>
      <c r="Q8" s="15" t="s">
        <v>37</v>
      </c>
      <c r="R8" s="15" t="s">
        <v>38</v>
      </c>
      <c r="S8" s="13" t="s">
        <v>39</v>
      </c>
      <c r="T8" s="13" t="s">
        <v>40</v>
      </c>
      <c r="U8" s="13" t="s">
        <v>41</v>
      </c>
      <c r="V8" s="13" t="s">
        <v>42</v>
      </c>
      <c r="W8" s="13" t="s">
        <v>43</v>
      </c>
      <c r="X8" s="13" t="s">
        <v>44</v>
      </c>
    </row>
    <row r="9" spans="1:24" x14ac:dyDescent="0.2">
      <c r="J9" s="17"/>
      <c r="P9" s="18"/>
    </row>
    <row r="10" spans="1:24" x14ac:dyDescent="0.2">
      <c r="A10" s="19" t="s">
        <v>45</v>
      </c>
      <c r="B10" s="20">
        <v>249126.96519675635</v>
      </c>
      <c r="C10" s="20">
        <v>2053.4234944129043</v>
      </c>
      <c r="D10" s="20">
        <v>0</v>
      </c>
      <c r="E10" s="21">
        <v>113900848.48795702</v>
      </c>
      <c r="F10" s="21">
        <v>116920577.55885679</v>
      </c>
      <c r="G10" s="21">
        <v>119580726.03372039</v>
      </c>
      <c r="H10" s="21">
        <v>4418383.23012463</v>
      </c>
      <c r="I10" s="21">
        <v>123999109.26384503</v>
      </c>
      <c r="J10" s="22"/>
      <c r="K10" s="23"/>
      <c r="L10" s="23"/>
      <c r="M10" s="24"/>
      <c r="N10" s="25"/>
      <c r="O10" s="26"/>
      <c r="P10" s="27"/>
      <c r="Q10" s="28">
        <v>39.999927325971292</v>
      </c>
      <c r="R10" s="29">
        <v>119580726.0337204</v>
      </c>
      <c r="S10" s="26">
        <v>0</v>
      </c>
      <c r="T10" s="30"/>
      <c r="U10" s="30"/>
      <c r="V10" s="19"/>
      <c r="W10" s="19"/>
      <c r="X10" s="19"/>
    </row>
    <row r="11" spans="1:24" x14ac:dyDescent="0.2">
      <c r="A11" s="19" t="s">
        <v>46</v>
      </c>
      <c r="B11" s="20">
        <v>548766.95946049714</v>
      </c>
      <c r="C11" s="20">
        <v>5142.2079731399572</v>
      </c>
      <c r="D11" s="20">
        <v>0</v>
      </c>
      <c r="E11" s="21">
        <v>428411401.42269051</v>
      </c>
      <c r="F11" s="21">
        <v>436735457.22842401</v>
      </c>
      <c r="G11" s="21">
        <v>449774932.34974098</v>
      </c>
      <c r="H11" s="21">
        <v>12107991.720977118</v>
      </c>
      <c r="I11" s="21">
        <v>461882924.07071811</v>
      </c>
      <c r="J11" s="22"/>
      <c r="K11" s="23"/>
      <c r="L11" s="23"/>
      <c r="M11" s="24"/>
      <c r="N11" s="25"/>
      <c r="O11" s="26"/>
      <c r="P11" s="27"/>
      <c r="Q11" s="28">
        <v>68.300840122238625</v>
      </c>
      <c r="R11" s="29">
        <v>449774932.34974104</v>
      </c>
      <c r="S11" s="26">
        <v>0</v>
      </c>
      <c r="T11" s="30"/>
      <c r="U11" s="30"/>
      <c r="V11" s="19"/>
      <c r="W11" s="19"/>
      <c r="X11" s="19"/>
    </row>
    <row r="12" spans="1:24" x14ac:dyDescent="0.2">
      <c r="A12" s="19" t="s">
        <v>47</v>
      </c>
      <c r="B12" s="20">
        <v>339353.80727237702</v>
      </c>
      <c r="C12" s="20">
        <v>4843.3300542298912</v>
      </c>
      <c r="D12" s="20">
        <v>0</v>
      </c>
      <c r="E12" s="21">
        <v>662045559.99230278</v>
      </c>
      <c r="F12" s="21">
        <v>673752469.09003818</v>
      </c>
      <c r="G12" s="21">
        <v>695059692.55050063</v>
      </c>
      <c r="H12" s="21">
        <v>14842940.883905225</v>
      </c>
      <c r="I12" s="21">
        <v>709902633.4344058</v>
      </c>
      <c r="J12" s="22"/>
      <c r="K12" s="23"/>
      <c r="L12" s="23"/>
      <c r="M12" s="24"/>
      <c r="N12" s="25"/>
      <c r="O12" s="26"/>
      <c r="P12" s="27"/>
      <c r="Q12" s="28">
        <v>138.58927461812098</v>
      </c>
      <c r="R12" s="29">
        <v>564369575.86531627</v>
      </c>
      <c r="S12" s="26">
        <v>61018970.389256954</v>
      </c>
      <c r="T12" s="30">
        <v>1.2598557130329459E-2</v>
      </c>
      <c r="U12" s="30"/>
      <c r="V12" s="19"/>
      <c r="W12" s="19"/>
      <c r="X12" s="19"/>
    </row>
    <row r="13" spans="1:24" x14ac:dyDescent="0.2">
      <c r="A13" s="19" t="s">
        <v>48</v>
      </c>
      <c r="B13" s="20">
        <v>78583.592324212135</v>
      </c>
      <c r="C13" s="20"/>
      <c r="D13" s="20"/>
      <c r="E13" s="21"/>
      <c r="F13" s="21"/>
      <c r="G13" s="21"/>
      <c r="H13" s="21"/>
      <c r="I13" s="21"/>
      <c r="J13" s="22"/>
      <c r="K13" s="23"/>
      <c r="L13" s="23"/>
      <c r="M13" s="24"/>
      <c r="N13" s="26"/>
      <c r="O13" s="26"/>
      <c r="P13" s="27"/>
      <c r="Q13" s="28">
        <v>73.882202203743049</v>
      </c>
      <c r="R13" s="29">
        <v>69671146.295927405</v>
      </c>
      <c r="S13" s="26">
        <v>0</v>
      </c>
      <c r="T13" s="30"/>
      <c r="U13" s="30"/>
      <c r="V13" s="19"/>
      <c r="W13" s="19"/>
      <c r="X13" s="19"/>
    </row>
    <row r="14" spans="1:24" x14ac:dyDescent="0.2">
      <c r="A14" s="19" t="s">
        <v>49</v>
      </c>
      <c r="B14" s="20">
        <v>88831.126999447559</v>
      </c>
      <c r="C14" s="20">
        <v>1990.3328645995068</v>
      </c>
      <c r="D14" s="20">
        <v>0</v>
      </c>
      <c r="E14" s="21">
        <v>171935633.02147508</v>
      </c>
      <c r="F14" s="21">
        <v>176445634.65295964</v>
      </c>
      <c r="G14" s="21">
        <v>180509522.98172891</v>
      </c>
      <c r="H14" s="21">
        <v>3639423.4827090479</v>
      </c>
      <c r="I14" s="21">
        <v>184148946.46443796</v>
      </c>
      <c r="J14" s="22">
        <v>32.78</v>
      </c>
      <c r="K14" s="31">
        <v>21.373323052666233</v>
      </c>
      <c r="L14" s="32" t="str">
        <f>IF(J14&gt;K14,"Yes","No")</f>
        <v>Yes</v>
      </c>
      <c r="M14" s="33">
        <v>0.2021120690606702</v>
      </c>
      <c r="N14" s="26">
        <v>36483153.174991824</v>
      </c>
      <c r="O14" s="25">
        <v>34.22519636164877</v>
      </c>
      <c r="P14" s="34">
        <f>IF(L14="Yes",MIN(J14,O14),O14)</f>
        <v>32.78</v>
      </c>
      <c r="Q14" s="28">
        <v>32.78</v>
      </c>
      <c r="R14" s="29">
        <v>34942612.116502695</v>
      </c>
      <c r="S14" s="26">
        <v>145566910.86522618</v>
      </c>
      <c r="T14" s="30">
        <v>7.3136967918437615E-2</v>
      </c>
      <c r="U14" s="30"/>
      <c r="V14" s="19"/>
      <c r="W14" s="19"/>
      <c r="X14" s="19"/>
    </row>
    <row r="15" spans="1:24" x14ac:dyDescent="0.2">
      <c r="A15" s="19" t="s">
        <v>50</v>
      </c>
      <c r="B15" s="20">
        <v>5392.8335205578469</v>
      </c>
      <c r="C15" s="20">
        <v>2192.829534771226</v>
      </c>
      <c r="D15" s="20">
        <v>7028358.3678641832</v>
      </c>
      <c r="E15" s="21">
        <v>143245901.53737119</v>
      </c>
      <c r="F15" s="21">
        <v>145261550.26363203</v>
      </c>
      <c r="G15" s="21">
        <v>150389124.70441172</v>
      </c>
      <c r="H15" s="21">
        <v>2137483.2067382811</v>
      </c>
      <c r="I15" s="21">
        <v>152526607.91115001</v>
      </c>
      <c r="J15" s="22">
        <v>105.55</v>
      </c>
      <c r="K15" s="31">
        <v>57.285966620162633</v>
      </c>
      <c r="L15" s="32" t="str">
        <f t="shared" ref="L15:L28" si="0">IF(J15&gt;K15,"Yes","No")</f>
        <v>Yes</v>
      </c>
      <c r="M15" s="33">
        <v>4.7276989056860112E-2</v>
      </c>
      <c r="N15" s="26">
        <v>7109945.0029212432</v>
      </c>
      <c r="O15" s="25">
        <v>109.86718107493417</v>
      </c>
      <c r="P15" s="34">
        <f t="shared" ref="P15:P28" si="1">IF(L15="Yes",MIN(J15,O15),O15)</f>
        <v>105.55</v>
      </c>
      <c r="Q15" s="28">
        <v>105.55</v>
      </c>
      <c r="R15" s="29">
        <v>6830562.9371385686</v>
      </c>
      <c r="S15" s="26">
        <v>143558561.76727316</v>
      </c>
      <c r="T15" s="30"/>
      <c r="U15" s="30">
        <v>20.425617797701818</v>
      </c>
      <c r="V15" s="35">
        <v>9.7299999999999998E-2</v>
      </c>
      <c r="W15" s="35">
        <v>1.37E-2</v>
      </c>
      <c r="X15" s="35">
        <f>SUM(U15:W15)</f>
        <v>20.536617797701819</v>
      </c>
    </row>
    <row r="16" spans="1:24" x14ac:dyDescent="0.2">
      <c r="A16" s="19" t="s">
        <v>51</v>
      </c>
      <c r="B16" s="20">
        <v>18524.280200869944</v>
      </c>
      <c r="C16" s="20">
        <v>549.27088730052355</v>
      </c>
      <c r="D16" s="20">
        <v>0</v>
      </c>
      <c r="E16" s="21">
        <v>23815450.114041172</v>
      </c>
      <c r="F16" s="21">
        <v>24390992.74575378</v>
      </c>
      <c r="G16" s="21">
        <v>25003051.805694003</v>
      </c>
      <c r="H16" s="21">
        <v>594497.09667512623</v>
      </c>
      <c r="I16" s="21">
        <v>25597548.90236913</v>
      </c>
      <c r="J16" s="22">
        <v>25.51</v>
      </c>
      <c r="K16" s="31">
        <v>12.935437039004173</v>
      </c>
      <c r="L16" s="32" t="str">
        <f t="shared" si="0"/>
        <v>Yes</v>
      </c>
      <c r="M16" s="33">
        <v>0.23710927341210461</v>
      </c>
      <c r="N16" s="26">
        <v>5928455.4467333155</v>
      </c>
      <c r="O16" s="25">
        <v>26.669751727856166</v>
      </c>
      <c r="P16" s="34">
        <f t="shared" si="1"/>
        <v>25.51</v>
      </c>
      <c r="Q16" s="28">
        <v>25.51</v>
      </c>
      <c r="R16" s="29">
        <v>5670652.6550903069</v>
      </c>
      <c r="S16" s="26">
        <v>19332399.150603697</v>
      </c>
      <c r="T16" s="30">
        <v>3.5196475177513509E-2</v>
      </c>
      <c r="U16" s="30"/>
      <c r="V16" s="35"/>
      <c r="W16" s="35"/>
      <c r="X16" s="35"/>
    </row>
    <row r="17" spans="1:24" x14ac:dyDescent="0.2">
      <c r="A17" s="19" t="s">
        <v>52</v>
      </c>
      <c r="B17" s="20">
        <v>1753.2592791246648</v>
      </c>
      <c r="C17" s="20">
        <v>888.59414693467068</v>
      </c>
      <c r="D17" s="20">
        <v>2312123.6644885824</v>
      </c>
      <c r="E17" s="21">
        <v>27919729.660294577</v>
      </c>
      <c r="F17" s="21">
        <v>28369534.588067129</v>
      </c>
      <c r="G17" s="21">
        <v>29311998.881169241</v>
      </c>
      <c r="H17" s="21">
        <v>442214.86165268172</v>
      </c>
      <c r="I17" s="21">
        <v>29754213.742821924</v>
      </c>
      <c r="J17" s="22">
        <v>96.47</v>
      </c>
      <c r="K17" s="31">
        <v>52.52751756359563</v>
      </c>
      <c r="L17" s="32" t="str">
        <f t="shared" si="0"/>
        <v>Yes</v>
      </c>
      <c r="M17" s="33">
        <v>7.224467753790989E-2</v>
      </c>
      <c r="N17" s="26">
        <v>2117635.9071616475</v>
      </c>
      <c r="O17" s="25">
        <v>100.65234562354168</v>
      </c>
      <c r="P17" s="34">
        <f t="shared" si="1"/>
        <v>96.47</v>
      </c>
      <c r="Q17" s="28">
        <v>96.47</v>
      </c>
      <c r="R17" s="29">
        <v>2029643.0718858766</v>
      </c>
      <c r="S17" s="26">
        <v>27282355.809283365</v>
      </c>
      <c r="T17" s="30"/>
      <c r="U17" s="30">
        <v>11.799695763815443</v>
      </c>
      <c r="V17" s="35">
        <v>0.1313</v>
      </c>
      <c r="W17" s="35"/>
      <c r="X17" s="35">
        <f t="shared" ref="X17:X21" si="2">SUM(U17:W17)</f>
        <v>11.930995763815442</v>
      </c>
    </row>
    <row r="18" spans="1:24" x14ac:dyDescent="0.2">
      <c r="A18" s="19" t="s">
        <v>53</v>
      </c>
      <c r="B18" s="20">
        <v>5535.7306064368668</v>
      </c>
      <c r="C18" s="20">
        <v>83.342660668320917</v>
      </c>
      <c r="D18" s="20">
        <v>0</v>
      </c>
      <c r="E18" s="21">
        <v>9623613.746163616</v>
      </c>
      <c r="F18" s="21">
        <v>9912487.9143983759</v>
      </c>
      <c r="G18" s="21">
        <v>10103513.135426849</v>
      </c>
      <c r="H18" s="21">
        <v>249378.62116650486</v>
      </c>
      <c r="I18" s="21">
        <v>10352891.756593354</v>
      </c>
      <c r="J18" s="22">
        <v>3.15</v>
      </c>
      <c r="K18" s="31">
        <v>15.793859136426541</v>
      </c>
      <c r="L18" s="32" t="str">
        <f t="shared" si="0"/>
        <v>No</v>
      </c>
      <c r="M18" s="33">
        <v>2.1474386423055058E-2</v>
      </c>
      <c r="N18" s="26">
        <v>216966.74530056876</v>
      </c>
      <c r="O18" s="25">
        <v>3.2661564288112066</v>
      </c>
      <c r="P18" s="34">
        <f t="shared" si="1"/>
        <v>3.2661564288112066</v>
      </c>
      <c r="Q18" s="28">
        <v>3.2661564288112066</v>
      </c>
      <c r="R18" s="29">
        <v>216966.74530056876</v>
      </c>
      <c r="S18" s="26">
        <v>9886546.3901262805</v>
      </c>
      <c r="T18" s="30">
        <v>0.11862527918891147</v>
      </c>
      <c r="U18" s="30"/>
      <c r="V18" s="35"/>
      <c r="W18" s="35"/>
      <c r="X18" s="35"/>
    </row>
    <row r="19" spans="1:24" x14ac:dyDescent="0.2">
      <c r="A19" s="19" t="s">
        <v>54</v>
      </c>
      <c r="B19" s="20">
        <v>19086.035764061216</v>
      </c>
      <c r="C19" s="20">
        <v>11.173101883949291</v>
      </c>
      <c r="D19" s="20">
        <v>0</v>
      </c>
      <c r="E19" s="21">
        <v>2650908.3161786464</v>
      </c>
      <c r="F19" s="21">
        <v>5443629.8676311299</v>
      </c>
      <c r="G19" s="21">
        <v>2783100.7872692589</v>
      </c>
      <c r="H19" s="21">
        <v>2755124.5712017952</v>
      </c>
      <c r="I19" s="21">
        <v>5538225.3584710546</v>
      </c>
      <c r="J19" s="22">
        <v>3.15</v>
      </c>
      <c r="K19" s="31">
        <v>17.969178628608486</v>
      </c>
      <c r="L19" s="32" t="str">
        <f t="shared" si="0"/>
        <v>No</v>
      </c>
      <c r="M19" s="33">
        <v>0.2707889862093884</v>
      </c>
      <c r="N19" s="26">
        <v>753633.04070319352</v>
      </c>
      <c r="O19" s="25">
        <v>3.2905080011528454</v>
      </c>
      <c r="P19" s="34">
        <f t="shared" si="1"/>
        <v>3.2905080011528454</v>
      </c>
      <c r="Q19" s="28">
        <v>3.2905080011528454</v>
      </c>
      <c r="R19" s="29">
        <v>753633.04070319352</v>
      </c>
      <c r="S19" s="26">
        <v>2029467.7465660658</v>
      </c>
      <c r="T19" s="30">
        <v>0.18163870406314792</v>
      </c>
      <c r="U19" s="30"/>
      <c r="V19" s="35"/>
      <c r="W19" s="35"/>
      <c r="X19" s="35"/>
    </row>
    <row r="20" spans="1:24" x14ac:dyDescent="0.2">
      <c r="A20" s="19" t="s">
        <v>55</v>
      </c>
      <c r="B20" s="20">
        <v>5792.7460756860346</v>
      </c>
      <c r="C20" s="20">
        <v>33.040650216483336</v>
      </c>
      <c r="D20" s="20">
        <v>0</v>
      </c>
      <c r="E20" s="21">
        <v>3453961.8485887875</v>
      </c>
      <c r="F20" s="21">
        <v>3515927.8766870322</v>
      </c>
      <c r="G20" s="21">
        <v>3626200.0769088962</v>
      </c>
      <c r="H20" s="21">
        <v>87598.219584746694</v>
      </c>
      <c r="I20" s="21">
        <v>3713798.296493643</v>
      </c>
      <c r="J20" s="22">
        <v>38.29</v>
      </c>
      <c r="K20" s="31">
        <v>37.096887348874809</v>
      </c>
      <c r="L20" s="32" t="str">
        <f t="shared" si="0"/>
        <v>Yes</v>
      </c>
      <c r="M20" s="33">
        <v>0.77078044053481098</v>
      </c>
      <c r="N20" s="26">
        <v>2795004.0927472045</v>
      </c>
      <c r="O20" s="25">
        <v>40.208392476680302</v>
      </c>
      <c r="P20" s="34">
        <f t="shared" si="1"/>
        <v>38.29</v>
      </c>
      <c r="Q20" s="28">
        <v>38.29</v>
      </c>
      <c r="R20" s="29">
        <v>2661650.9668562193</v>
      </c>
      <c r="S20" s="26">
        <v>964549.11005267687</v>
      </c>
      <c r="T20" s="30">
        <v>2.9192800496749369E-2</v>
      </c>
      <c r="U20" s="30"/>
      <c r="V20" s="35"/>
      <c r="W20" s="35"/>
      <c r="X20" s="35"/>
    </row>
    <row r="21" spans="1:24" x14ac:dyDescent="0.2">
      <c r="A21" s="19" t="s">
        <v>56</v>
      </c>
      <c r="B21" s="20">
        <v>1575.6501165054717</v>
      </c>
      <c r="C21" s="20">
        <v>31.314642620519848</v>
      </c>
      <c r="D21" s="20">
        <v>217567.48556277191</v>
      </c>
      <c r="E21" s="21">
        <v>6158272.9631102234</v>
      </c>
      <c r="F21" s="21">
        <v>5961388.7266115006</v>
      </c>
      <c r="G21" s="21">
        <v>6465366.6923334068</v>
      </c>
      <c r="H21" s="21">
        <v>78040.892225165662</v>
      </c>
      <c r="I21" s="21">
        <v>6543407.5845585726</v>
      </c>
      <c r="J21" s="22">
        <v>199.26</v>
      </c>
      <c r="K21" s="31">
        <v>147.79511081366698</v>
      </c>
      <c r="L21" s="32" t="str">
        <f t="shared" si="0"/>
        <v>Yes</v>
      </c>
      <c r="M21" s="33">
        <v>0.60524904306714788</v>
      </c>
      <c r="N21" s="26">
        <v>3913157.0036130054</v>
      </c>
      <c r="O21" s="25">
        <v>206.95991676818312</v>
      </c>
      <c r="P21" s="34">
        <f t="shared" si="1"/>
        <v>199.26</v>
      </c>
      <c r="Q21" s="28">
        <v>199.26</v>
      </c>
      <c r="R21" s="29">
        <v>3767568.5065785632</v>
      </c>
      <c r="S21" s="26">
        <v>2697798.1857548435</v>
      </c>
      <c r="T21" s="30"/>
      <c r="U21" s="30">
        <v>12.399822421887038</v>
      </c>
      <c r="V21" s="35">
        <v>0.48970000000000002</v>
      </c>
      <c r="W21" s="35"/>
      <c r="X21" s="35">
        <f t="shared" si="2"/>
        <v>12.889522421887037</v>
      </c>
    </row>
    <row r="22" spans="1:24" x14ac:dyDescent="0.2">
      <c r="A22" s="36" t="s">
        <v>57</v>
      </c>
      <c r="B22" s="20">
        <v>917</v>
      </c>
      <c r="C22" s="20">
        <v>15171.441658457639</v>
      </c>
      <c r="D22" s="20">
        <v>31012798.555618569</v>
      </c>
      <c r="E22" s="21">
        <v>64680284.857697308</v>
      </c>
      <c r="F22" s="21">
        <v>65649813.730831549</v>
      </c>
      <c r="G22" s="21">
        <v>67905687.49950166</v>
      </c>
      <c r="H22" s="21">
        <v>1267015.4130955695</v>
      </c>
      <c r="I22" s="21">
        <v>69172702.912597224</v>
      </c>
      <c r="J22" s="22">
        <v>1103.28</v>
      </c>
      <c r="K22" s="31">
        <v>55.56514968468781</v>
      </c>
      <c r="L22" s="32" t="str">
        <f t="shared" si="0"/>
        <v>Yes</v>
      </c>
      <c r="M22" s="33">
        <v>0.18710224490842911</v>
      </c>
      <c r="N22" s="26">
        <v>12705306.573207013</v>
      </c>
      <c r="O22" s="25">
        <v>1154.6080128323349</v>
      </c>
      <c r="P22" s="34">
        <f t="shared" si="1"/>
        <v>1103.28</v>
      </c>
      <c r="Q22" s="37" t="s">
        <v>58</v>
      </c>
      <c r="R22" s="29">
        <v>12140493.120000001</v>
      </c>
      <c r="S22" s="26">
        <v>55765194.379501656</v>
      </c>
      <c r="T22" s="30"/>
      <c r="U22" s="38" t="s">
        <v>58</v>
      </c>
      <c r="V22" s="39"/>
      <c r="W22" s="39"/>
      <c r="X22" s="39" t="s">
        <v>58</v>
      </c>
    </row>
    <row r="23" spans="1:24" x14ac:dyDescent="0.2">
      <c r="A23" s="19" t="s">
        <v>59</v>
      </c>
      <c r="B23" s="20">
        <v>15549.81783322764</v>
      </c>
      <c r="C23" s="20">
        <v>118.73342204721388</v>
      </c>
      <c r="D23" s="20">
        <v>0</v>
      </c>
      <c r="E23" s="21">
        <v>5870367.2284000982</v>
      </c>
      <c r="F23" s="21">
        <v>6104499.8646358298</v>
      </c>
      <c r="G23" s="21">
        <v>6163104.0029597748</v>
      </c>
      <c r="H23" s="21">
        <v>263554.18704832863</v>
      </c>
      <c r="I23" s="21">
        <v>6426658.1900081038</v>
      </c>
      <c r="J23" s="22"/>
      <c r="K23" s="31"/>
      <c r="L23" s="32"/>
      <c r="M23" s="33"/>
      <c r="N23" s="26"/>
      <c r="O23" s="25"/>
      <c r="P23" s="34"/>
      <c r="Q23" s="28">
        <v>33.028811382547417</v>
      </c>
      <c r="R23" s="29">
        <v>6163104.0029597748</v>
      </c>
      <c r="S23" s="26">
        <v>0</v>
      </c>
      <c r="T23" s="30"/>
      <c r="U23" s="38"/>
      <c r="V23" s="39"/>
      <c r="W23" s="39"/>
      <c r="X23" s="39"/>
    </row>
    <row r="24" spans="1:24" x14ac:dyDescent="0.2">
      <c r="A24" s="19" t="s">
        <v>60</v>
      </c>
      <c r="B24" s="20">
        <v>1391.8203948687185</v>
      </c>
      <c r="C24" s="20">
        <v>41.394613813203485</v>
      </c>
      <c r="D24" s="20">
        <v>0</v>
      </c>
      <c r="E24" s="21">
        <v>1070859.5389506323</v>
      </c>
      <c r="F24" s="21">
        <v>1093193.4048721632</v>
      </c>
      <c r="G24" s="21">
        <v>1124259.940534079</v>
      </c>
      <c r="H24" s="21">
        <v>33420.51642136689</v>
      </c>
      <c r="I24" s="21">
        <v>1157680.4569554459</v>
      </c>
      <c r="J24" s="22">
        <v>26.36</v>
      </c>
      <c r="K24" s="31">
        <v>6.7691595737891488</v>
      </c>
      <c r="L24" s="32" t="str">
        <f t="shared" si="0"/>
        <v>Yes</v>
      </c>
      <c r="M24" s="33">
        <v>0.41184079355623326</v>
      </c>
      <c r="N24" s="26">
        <v>463016.10607303871</v>
      </c>
      <c r="O24" s="25">
        <v>27.722453017888135</v>
      </c>
      <c r="P24" s="34">
        <f t="shared" si="1"/>
        <v>26.36</v>
      </c>
      <c r="Q24" s="28">
        <v>26.36</v>
      </c>
      <c r="R24" s="29">
        <v>440260.62730487302</v>
      </c>
      <c r="S24" s="26">
        <v>683999.31322920602</v>
      </c>
      <c r="T24" s="30">
        <v>1.6523872316234374E-2</v>
      </c>
      <c r="U24" s="38"/>
      <c r="V24" s="39"/>
      <c r="W24" s="39"/>
      <c r="X24" s="39"/>
    </row>
    <row r="25" spans="1:24" x14ac:dyDescent="0.2">
      <c r="A25" s="19" t="s">
        <v>61</v>
      </c>
      <c r="B25" s="20">
        <v>207.39999999999998</v>
      </c>
      <c r="C25" s="20">
        <v>118.56423044032223</v>
      </c>
      <c r="D25" s="20">
        <v>334224.91069169727</v>
      </c>
      <c r="E25" s="21">
        <v>1210948.3113693018</v>
      </c>
      <c r="F25" s="21">
        <v>1251603.421642913</v>
      </c>
      <c r="G25" s="21">
        <v>1271334.5000073416</v>
      </c>
      <c r="H25" s="21">
        <v>41591.713475305434</v>
      </c>
      <c r="I25" s="21">
        <v>1312926.213482647</v>
      </c>
      <c r="J25" s="22">
        <v>146.47</v>
      </c>
      <c r="K25" s="31">
        <v>33.010826065526146</v>
      </c>
      <c r="L25" s="32" t="str">
        <f t="shared" si="0"/>
        <v>Yes</v>
      </c>
      <c r="M25" s="33">
        <v>0.30104806741232742</v>
      </c>
      <c r="N25" s="26">
        <v>382732.79426182777</v>
      </c>
      <c r="O25" s="25">
        <v>153.78206133953222</v>
      </c>
      <c r="P25" s="34">
        <f t="shared" si="1"/>
        <v>146.47</v>
      </c>
      <c r="Q25" s="28">
        <v>146.47</v>
      </c>
      <c r="R25" s="29">
        <v>364534.53599999991</v>
      </c>
      <c r="S25" s="26">
        <v>906799.96400734177</v>
      </c>
      <c r="T25" s="30"/>
      <c r="U25" s="30">
        <v>2.7131429615185421</v>
      </c>
      <c r="V25" s="35">
        <v>0.31569999999999998</v>
      </c>
      <c r="W25" s="39"/>
      <c r="X25" s="35">
        <f>SUM(U25:W25)</f>
        <v>3.0288429615185422</v>
      </c>
    </row>
    <row r="26" spans="1:24" x14ac:dyDescent="0.2">
      <c r="A26" s="19" t="s">
        <v>62</v>
      </c>
      <c r="B26" s="20">
        <v>39197.866342045258</v>
      </c>
      <c r="C26" s="20">
        <v>333.93806784129134</v>
      </c>
      <c r="D26" s="20">
        <v>0</v>
      </c>
      <c r="E26" s="21">
        <v>17968301.931193545</v>
      </c>
      <c r="F26" s="21">
        <v>18591971.325400744</v>
      </c>
      <c r="G26" s="21">
        <v>18864324.709156204</v>
      </c>
      <c r="H26" s="21">
        <v>723604.39292167069</v>
      </c>
      <c r="I26" s="21">
        <v>19587929.102077875</v>
      </c>
      <c r="J26" s="22"/>
      <c r="K26" s="31"/>
      <c r="L26" s="32"/>
      <c r="M26" s="33"/>
      <c r="N26" s="26"/>
      <c r="O26" s="25"/>
      <c r="P26" s="34"/>
      <c r="Q26" s="28">
        <v>40.104914011866228</v>
      </c>
      <c r="R26" s="29">
        <v>18864324.709156204</v>
      </c>
      <c r="S26" s="26">
        <v>0</v>
      </c>
      <c r="T26" s="30"/>
      <c r="U26" s="38"/>
      <c r="V26" s="39"/>
      <c r="W26" s="39"/>
      <c r="X26" s="39"/>
    </row>
    <row r="27" spans="1:24" x14ac:dyDescent="0.2">
      <c r="A27" s="19" t="s">
        <v>63</v>
      </c>
      <c r="B27" s="20">
        <v>4212.9459759277916</v>
      </c>
      <c r="C27" s="20">
        <v>116.27703727280799</v>
      </c>
      <c r="D27" s="20">
        <v>0</v>
      </c>
      <c r="E27" s="21">
        <v>4153470.0702188201</v>
      </c>
      <c r="F27" s="21">
        <v>4292098.0034151273</v>
      </c>
      <c r="G27" s="21">
        <v>4360590.5763608832</v>
      </c>
      <c r="H27" s="21">
        <v>114884.67192931849</v>
      </c>
      <c r="I27" s="21">
        <v>4475475.2482902016</v>
      </c>
      <c r="J27" s="22">
        <v>39.96</v>
      </c>
      <c r="K27" s="31">
        <v>4.7333801131814566</v>
      </c>
      <c r="L27" s="32" t="str">
        <f t="shared" si="0"/>
        <v>Yes</v>
      </c>
      <c r="M27" s="33">
        <v>0.48466680094549736</v>
      </c>
      <c r="N27" s="26">
        <v>2113433.4848779119</v>
      </c>
      <c r="O27" s="25">
        <v>41.804347380546126</v>
      </c>
      <c r="P27" s="34">
        <f t="shared" si="1"/>
        <v>39.96</v>
      </c>
      <c r="Q27" s="28">
        <v>39.96</v>
      </c>
      <c r="R27" s="29">
        <v>2020191.8543768944</v>
      </c>
      <c r="S27" s="26">
        <v>2340398.7219839888</v>
      </c>
      <c r="T27" s="30">
        <v>2.0127780831678481E-2</v>
      </c>
      <c r="U27" s="38"/>
      <c r="V27" s="39"/>
      <c r="W27" s="39"/>
      <c r="X27" s="39"/>
    </row>
    <row r="28" spans="1:24" ht="13.5" thickBot="1" x14ac:dyDescent="0.25">
      <c r="A28" s="19" t="s">
        <v>64</v>
      </c>
      <c r="B28" s="20">
        <v>305.74483617932901</v>
      </c>
      <c r="C28" s="20">
        <v>229.28208367650498</v>
      </c>
      <c r="D28" s="20">
        <v>640640.81639516947</v>
      </c>
      <c r="E28" s="21">
        <v>3434920.8315057703</v>
      </c>
      <c r="F28" s="21">
        <v>3546829.3643938052</v>
      </c>
      <c r="G28" s="21">
        <v>3606209.5441127475</v>
      </c>
      <c r="H28" s="21">
        <v>91277.879046617803</v>
      </c>
      <c r="I28" s="21">
        <v>3697487.4231593655</v>
      </c>
      <c r="J28" s="40">
        <v>170.26</v>
      </c>
      <c r="K28" s="41">
        <v>52.854179478083211</v>
      </c>
      <c r="L28" s="42" t="str">
        <f t="shared" si="0"/>
        <v>Yes</v>
      </c>
      <c r="M28" s="43">
        <v>0.17921418040756187</v>
      </c>
      <c r="N28" s="44">
        <v>646283.88782609336</v>
      </c>
      <c r="O28" s="45">
        <v>176.15012349901346</v>
      </c>
      <c r="P28" s="46">
        <f t="shared" si="1"/>
        <v>170.26</v>
      </c>
      <c r="Q28" s="28">
        <v>170.26</v>
      </c>
      <c r="R28" s="29">
        <v>624673.38969471061</v>
      </c>
      <c r="S28" s="26">
        <v>2981536.1544180368</v>
      </c>
      <c r="T28" s="30"/>
      <c r="U28" s="30">
        <v>4.6539903142526624</v>
      </c>
      <c r="V28" s="35">
        <v>0.254</v>
      </c>
      <c r="W28" s="39"/>
      <c r="X28" s="35">
        <f>SUM(U28:W28)</f>
        <v>4.9079903142526629</v>
      </c>
    </row>
    <row r="29" spans="1:24" x14ac:dyDescent="0.2">
      <c r="B29" s="47"/>
      <c r="C29" s="47"/>
      <c r="D29" s="48"/>
      <c r="E29" s="47"/>
      <c r="F29" s="47"/>
      <c r="G29" s="48"/>
      <c r="H29" s="47"/>
      <c r="I29" s="47"/>
      <c r="J29" s="48"/>
      <c r="K29" s="48"/>
      <c r="L29" s="48"/>
      <c r="O29" s="48"/>
      <c r="P29" s="48"/>
      <c r="Q29" s="48"/>
      <c r="R29" s="48"/>
      <c r="S29" s="48"/>
      <c r="W29"/>
      <c r="X29"/>
    </row>
    <row r="30" spans="1:24" ht="13.5" thickBot="1" x14ac:dyDescent="0.25">
      <c r="A30" s="4" t="s">
        <v>65</v>
      </c>
      <c r="B30" s="49">
        <f t="shared" ref="B30:I30" si="3">SUM(B10:B28)</f>
        <v>1424105.5821987812</v>
      </c>
      <c r="C30" s="49">
        <f t="shared" si="3"/>
        <v>33948.491124326923</v>
      </c>
      <c r="D30" s="49">
        <f t="shared" si="3"/>
        <v>41545713.800620981</v>
      </c>
      <c r="E30" s="49">
        <f t="shared" si="3"/>
        <v>1691550433.8795087</v>
      </c>
      <c r="F30" s="49">
        <f t="shared" si="3"/>
        <v>1727239659.628252</v>
      </c>
      <c r="G30" s="49">
        <f t="shared" si="3"/>
        <v>1775902740.7715373</v>
      </c>
      <c r="H30" s="49">
        <f t="shared" si="3"/>
        <v>43888425.560898513</v>
      </c>
      <c r="I30" s="49">
        <f t="shared" si="3"/>
        <v>1819791166.3324356</v>
      </c>
      <c r="J30" s="50"/>
      <c r="K30" s="50"/>
      <c r="L30" s="50"/>
      <c r="M30" s="4"/>
      <c r="N30" s="51"/>
      <c r="O30" s="50"/>
      <c r="P30" s="50"/>
      <c r="Q30" s="50"/>
      <c r="R30" s="50">
        <f>SUM(R10:R28)</f>
        <v>1300887252.8242536</v>
      </c>
      <c r="S30" s="50">
        <f>SUM(S10:S28)</f>
        <v>475015487.94728345</v>
      </c>
      <c r="T30" s="52"/>
    </row>
    <row r="31" spans="1:24" ht="15.75" thickBot="1" x14ac:dyDescent="0.3">
      <c r="B31" s="49"/>
      <c r="C31" s="49"/>
      <c r="D31" s="49"/>
      <c r="E31" s="50"/>
      <c r="F31" s="50"/>
      <c r="G31" s="50"/>
      <c r="H31" s="50"/>
      <c r="I31" s="50"/>
      <c r="J31" s="50"/>
      <c r="K31" s="93" t="s">
        <v>66</v>
      </c>
      <c r="L31" s="94"/>
      <c r="M31" s="94"/>
      <c r="N31" s="94"/>
      <c r="O31" s="95"/>
      <c r="P31" s="50"/>
      <c r="Q31" s="50"/>
      <c r="R31" s="50"/>
      <c r="S31" s="50"/>
      <c r="T31" s="52"/>
    </row>
    <row r="32" spans="1:24" ht="63.75" x14ac:dyDescent="0.2">
      <c r="A32" s="2" t="s">
        <v>84</v>
      </c>
      <c r="J32" s="48"/>
      <c r="K32" s="53" t="s">
        <v>67</v>
      </c>
      <c r="L32" s="54" t="s">
        <v>68</v>
      </c>
      <c r="M32" s="54" t="s">
        <v>69</v>
      </c>
      <c r="N32" s="54" t="s">
        <v>70</v>
      </c>
      <c r="O32" s="55" t="s">
        <v>71</v>
      </c>
      <c r="Q32" s="56"/>
      <c r="T32" s="57"/>
    </row>
    <row r="33" spans="1:22" ht="26.25" thickBot="1" x14ac:dyDescent="0.25">
      <c r="A33" t="s">
        <v>72</v>
      </c>
      <c r="B33"/>
      <c r="C33"/>
      <c r="D33"/>
      <c r="E33"/>
      <c r="F33"/>
      <c r="J33" s="58"/>
      <c r="K33" s="85">
        <v>65.793818151945814</v>
      </c>
      <c r="L33" s="86">
        <v>138.58927461812098</v>
      </c>
      <c r="M33" s="88">
        <v>9</v>
      </c>
      <c r="N33" s="86">
        <v>8.0883840517972416</v>
      </c>
      <c r="O33" s="87">
        <v>73.882202203743049</v>
      </c>
      <c r="Q33" s="57"/>
      <c r="R33" s="59" t="s">
        <v>73</v>
      </c>
      <c r="S33" s="60">
        <f>R30+S30</f>
        <v>1775902740.7715371</v>
      </c>
      <c r="U33" s="61"/>
      <c r="V33" s="62"/>
    </row>
    <row r="34" spans="1:22" ht="28.5" customHeight="1" x14ac:dyDescent="0.2">
      <c r="B34" s="63" t="s">
        <v>74</v>
      </c>
      <c r="H34" s="64"/>
      <c r="I34" s="64"/>
      <c r="K34" s="51"/>
      <c r="L34" s="52"/>
      <c r="M34" s="52"/>
      <c r="N34" s="51"/>
      <c r="Q34" s="57"/>
      <c r="R34" s="65" t="s">
        <v>75</v>
      </c>
      <c r="S34" s="60">
        <f>H30</f>
        <v>43888425.560898513</v>
      </c>
    </row>
    <row r="35" spans="1:22" ht="38.25" x14ac:dyDescent="0.2">
      <c r="B35" s="36"/>
      <c r="C35" s="66">
        <v>2023</v>
      </c>
      <c r="D35" s="66">
        <v>2024</v>
      </c>
      <c r="E35" s="66" t="s">
        <v>76</v>
      </c>
      <c r="I35" s="64"/>
      <c r="J35" s="52"/>
      <c r="K35" s="51"/>
      <c r="Q35" s="57"/>
      <c r="R35" s="59" t="s">
        <v>77</v>
      </c>
      <c r="S35" s="60">
        <f>SUM(S33:S34)</f>
        <v>1819791166.3324356</v>
      </c>
    </row>
    <row r="36" spans="1:22" x14ac:dyDescent="0.2">
      <c r="B36" s="67"/>
      <c r="C36" s="68"/>
      <c r="D36" s="68"/>
      <c r="E36" s="68" t="s">
        <v>78</v>
      </c>
      <c r="M36" s="58"/>
      <c r="O36" s="61"/>
      <c r="Q36" s="57"/>
    </row>
    <row r="37" spans="1:22" ht="25.5" x14ac:dyDescent="0.2">
      <c r="B37" s="69" t="s">
        <v>83</v>
      </c>
      <c r="C37" s="70">
        <v>1691550433.8795087</v>
      </c>
      <c r="D37" s="70">
        <v>1775902740.7715368</v>
      </c>
      <c r="E37" s="71">
        <f>D37/C37</f>
        <v>1.0498668589493776</v>
      </c>
      <c r="H37" s="51"/>
      <c r="I37" s="64"/>
      <c r="O37" s="61"/>
      <c r="P37" s="72"/>
      <c r="Q37" s="72"/>
      <c r="R37" s="72"/>
    </row>
    <row r="38" spans="1:22" x14ac:dyDescent="0.2">
      <c r="B38" s="69" t="s">
        <v>79</v>
      </c>
      <c r="C38" s="70">
        <v>1727239659.628252</v>
      </c>
      <c r="D38" s="70">
        <v>1819791166.3324354</v>
      </c>
      <c r="E38" s="71">
        <f t="shared" ref="E38:E39" si="4">D38/C38</f>
        <v>1.0535834770746886</v>
      </c>
      <c r="I38" s="64"/>
      <c r="N38" s="73"/>
      <c r="O38" s="61"/>
      <c r="P38" s="73"/>
      <c r="Q38" s="73"/>
      <c r="R38" s="73"/>
      <c r="S38" s="73"/>
      <c r="T38" s="73"/>
      <c r="U38" s="74"/>
    </row>
    <row r="39" spans="1:22" x14ac:dyDescent="0.2">
      <c r="B39" s="19" t="s">
        <v>80</v>
      </c>
      <c r="C39" s="70">
        <v>43583176.566832319</v>
      </c>
      <c r="D39" s="70">
        <v>43888425.560898505</v>
      </c>
      <c r="E39" s="71">
        <f t="shared" si="4"/>
        <v>1.0070038262034</v>
      </c>
      <c r="G39" s="64"/>
      <c r="I39" s="64"/>
      <c r="J39" s="52"/>
      <c r="K39" s="52"/>
      <c r="O39" s="61"/>
      <c r="P39" s="51"/>
      <c r="Q39" s="51"/>
      <c r="R39" s="51"/>
      <c r="S39" s="13"/>
      <c r="T39" s="75"/>
      <c r="U39" s="75"/>
    </row>
    <row r="40" spans="1:22" x14ac:dyDescent="0.2">
      <c r="B40" s="76" t="s">
        <v>81</v>
      </c>
      <c r="G40" s="64"/>
      <c r="I40" s="64"/>
      <c r="J40" s="77"/>
      <c r="K40" s="77"/>
      <c r="O40" s="61"/>
      <c r="P40" s="51"/>
      <c r="Q40" s="51"/>
      <c r="R40" s="51"/>
      <c r="S40" s="13"/>
      <c r="T40" s="75"/>
      <c r="U40" s="75"/>
    </row>
    <row r="41" spans="1:22" x14ac:dyDescent="0.2">
      <c r="B41" s="89" t="s">
        <v>82</v>
      </c>
      <c r="I41" s="64"/>
      <c r="O41" s="51"/>
      <c r="P41" s="51"/>
      <c r="Q41" s="51"/>
      <c r="R41" s="51"/>
      <c r="S41" s="13"/>
      <c r="T41" s="75"/>
      <c r="U41" s="75"/>
    </row>
    <row r="42" spans="1:22" x14ac:dyDescent="0.2">
      <c r="I42" s="64"/>
      <c r="L42" s="78"/>
      <c r="O42" s="51"/>
      <c r="P42" s="51"/>
      <c r="Q42" s="51"/>
      <c r="R42" s="51"/>
      <c r="S42" s="13"/>
      <c r="T42" s="75"/>
      <c r="U42" s="75"/>
    </row>
    <row r="43" spans="1:22" x14ac:dyDescent="0.2">
      <c r="I43" s="64"/>
      <c r="L43" s="78"/>
      <c r="O43" s="61"/>
    </row>
    <row r="44" spans="1:22" x14ac:dyDescent="0.2">
      <c r="I44" s="64"/>
      <c r="L44" s="78"/>
      <c r="O44" s="61"/>
    </row>
    <row r="45" spans="1:22" x14ac:dyDescent="0.2">
      <c r="G45" s="84"/>
      <c r="I45" s="64"/>
      <c r="L45" s="78"/>
      <c r="O45" s="61"/>
    </row>
    <row r="46" spans="1:22" x14ac:dyDescent="0.2">
      <c r="G46" s="64"/>
      <c r="I46" s="64"/>
    </row>
    <row r="47" spans="1:22" x14ac:dyDescent="0.2">
      <c r="B47" s="79"/>
      <c r="G47" s="64"/>
      <c r="I47" s="64"/>
    </row>
    <row r="48" spans="1:22" x14ac:dyDescent="0.2">
      <c r="C48" s="80"/>
      <c r="D48" s="81"/>
      <c r="E48" s="82"/>
      <c r="G48" s="64"/>
    </row>
    <row r="49" spans="3:7" x14ac:dyDescent="0.2">
      <c r="C49" s="80"/>
      <c r="D49" s="83"/>
      <c r="G49" s="64"/>
    </row>
    <row r="50" spans="3:7" x14ac:dyDescent="0.2">
      <c r="C50" s="80"/>
      <c r="D50" s="83"/>
    </row>
  </sheetData>
  <mergeCells count="2">
    <mergeCell ref="J6:P6"/>
    <mergeCell ref="K31:O31"/>
  </mergeCells>
  <pageMargins left="0.7" right="0.7" top="0.75" bottom="0.75" header="0.3" footer="0.3"/>
  <pageSetup paperSize="17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2023-08-17T04:00:00+00:00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6DBAE424-A4EC-4E7E-9CD0-91469CA18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13DF1-CAC8-450C-AD6B-BCF907DB9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6237D0-A767-40B5-B2DC-7517F74B2D96}">
  <ds:schemaRefs>
    <ds:schemaRef ds:uri="1f5e108a-442b-424d-88d6-fdac133e65d6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e651a3a-8d05-4ee0-9344-b668032e30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2023-08-15T13:27:28Z</cp:lastPrinted>
  <dcterms:created xsi:type="dcterms:W3CDTF">2023-07-25T18:11:47Z</dcterms:created>
  <dcterms:modified xsi:type="dcterms:W3CDTF">2023-08-15T13:27:39Z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