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data\common\Finance\Rates\_Alectra\Month End\2023\LRAMVA\2024 IRM\Files for Filing\"/>
    </mc:Choice>
  </mc:AlternateContent>
  <xr:revisionPtr revIDLastSave="0" documentId="13_ncr:1_{31B07347-CB09-488B-97D6-EFEAE0498DF7}"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120" yWindow="-120" windowWidth="21840" windowHeight="13140" tabRatio="874" firstSheet="1"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LRAM'!$B$609</definedName>
    <definedName name="Table_5_e.__2019_Lost_Revenues_Work_Form">'5.  2015-2027 LRAM'!$B$802</definedName>
    <definedName name="Table_5_f.__2020_Lost_Revenues_Work_Form">'5.  2015-2027 LRAM'!$B$999</definedName>
    <definedName name="Table_5_g.__2021_Lost_Revenues_Work_Form">'5.  2015-2027 LRAM'!$B$1194</definedName>
    <definedName name="Table_5_h.__2022_Lost_Revenues_Work_Form">'5.  2015-2027 LRAM'!$B$1388</definedName>
    <definedName name="Table_5_i.__2023_Lost_Revenues_Work_Form">'5.  2015-2027 LRAM'!#REF!</definedName>
    <definedName name="Table_5_j.__2024_Lost_Revenues_Work_Form">'5.  2015-2027 LRAM'!$B$1782</definedName>
    <definedName name="Table_5_k.__2025_Lost_Revenues_Work_Form">'5.  2015-2027 LRAM'!$B$1808</definedName>
    <definedName name="Table_5_l.__2026_Lost_Revenues_Work_Form">'5.  2015-2027 LRAM'!$B$1835</definedName>
    <definedName name="Table_5_m.__2027_Lost_Revenues_Work_Form">'5.  2015-2027 LRAM'!$B$1862</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4" i="79" l="1"/>
  <c r="S324" i="79"/>
  <c r="F324" i="79"/>
  <c r="E324" i="79"/>
  <c r="F320" i="79"/>
  <c r="G320" i="79" s="1"/>
  <c r="H320" i="79" s="1"/>
  <c r="I320" i="79" s="1"/>
  <c r="J320" i="79" s="1"/>
  <c r="K320" i="79" s="1"/>
  <c r="L320" i="79" s="1"/>
  <c r="M320" i="79" s="1"/>
  <c r="N320" i="79" s="1"/>
  <c r="O320" i="79" s="1"/>
  <c r="E320" i="79"/>
  <c r="T312" i="79"/>
  <c r="S312" i="79"/>
  <c r="F302" i="79" l="1"/>
  <c r="E302" i="79"/>
  <c r="T302" i="79"/>
  <c r="S302" i="79"/>
  <c r="T299" i="79"/>
  <c r="S299" i="79"/>
  <c r="T296" i="79"/>
  <c r="S296" i="79"/>
  <c r="F299" i="79"/>
  <c r="E299" i="79"/>
  <c r="F296" i="79"/>
  <c r="E296" i="79"/>
  <c r="F84" i="79"/>
  <c r="G84" i="79"/>
  <c r="H84" i="79"/>
  <c r="I84" i="79"/>
  <c r="J84" i="79"/>
  <c r="K84" i="79"/>
  <c r="L84" i="79"/>
  <c r="M84" i="79"/>
  <c r="N84" i="79"/>
  <c r="O84" i="79"/>
  <c r="E84" i="79"/>
  <c r="X501" i="46" l="1"/>
  <c r="Y501" i="46"/>
  <c r="Z501" i="46"/>
  <c r="AA501" i="46"/>
  <c r="AB501" i="46"/>
  <c r="AC501" i="46"/>
  <c r="AD501" i="46"/>
  <c r="AE501" i="46"/>
  <c r="AF501" i="46"/>
  <c r="AG501" i="46"/>
  <c r="AH501" i="46"/>
  <c r="AI501" i="46"/>
  <c r="AJ501" i="46"/>
  <c r="AK501" i="46"/>
  <c r="AL501" i="46"/>
  <c r="W501" i="46"/>
  <c r="F501" i="46"/>
  <c r="G501" i="46"/>
  <c r="H501" i="46"/>
  <c r="I501" i="46"/>
  <c r="J501" i="46"/>
  <c r="K501" i="46"/>
  <c r="L501" i="46"/>
  <c r="M501" i="46"/>
  <c r="N501" i="46"/>
  <c r="O501" i="46"/>
  <c r="P501" i="46"/>
  <c r="Q501" i="46"/>
  <c r="R501" i="46"/>
  <c r="S501" i="46"/>
  <c r="T501" i="46"/>
  <c r="E501" i="46"/>
  <c r="X491" i="46"/>
  <c r="Y491" i="46"/>
  <c r="Z491" i="46"/>
  <c r="AA491" i="46"/>
  <c r="AB491" i="46"/>
  <c r="AC491" i="46"/>
  <c r="AD491" i="46"/>
  <c r="AE491" i="46"/>
  <c r="AF491" i="46"/>
  <c r="AG491" i="46"/>
  <c r="AH491" i="46"/>
  <c r="AI491" i="46"/>
  <c r="AJ491" i="46"/>
  <c r="AK491" i="46"/>
  <c r="AL491" i="46"/>
  <c r="W491" i="46"/>
  <c r="F491" i="46"/>
  <c r="G491" i="46"/>
  <c r="H491" i="46"/>
  <c r="I491" i="46"/>
  <c r="J491" i="46"/>
  <c r="K491" i="46"/>
  <c r="L491" i="46"/>
  <c r="M491" i="46"/>
  <c r="N491" i="46"/>
  <c r="O491" i="46"/>
  <c r="P491" i="46"/>
  <c r="Q491" i="46"/>
  <c r="R491" i="46"/>
  <c r="S491" i="46"/>
  <c r="T491" i="46"/>
  <c r="E491" i="46"/>
  <c r="X472" i="46"/>
  <c r="Y472" i="46"/>
  <c r="Z472" i="46"/>
  <c r="AA472" i="46"/>
  <c r="AB472" i="46"/>
  <c r="AC472" i="46"/>
  <c r="AD472" i="46"/>
  <c r="AE472" i="46"/>
  <c r="AF472" i="46"/>
  <c r="AG472" i="46"/>
  <c r="AH472" i="46"/>
  <c r="AI472" i="46"/>
  <c r="AJ472" i="46"/>
  <c r="AK472" i="46"/>
  <c r="AL472" i="46"/>
  <c r="W472" i="46"/>
  <c r="F472" i="46"/>
  <c r="G472" i="46"/>
  <c r="H472" i="46"/>
  <c r="I472" i="46"/>
  <c r="J472" i="46"/>
  <c r="K472" i="46"/>
  <c r="L472" i="46"/>
  <c r="M472" i="46"/>
  <c r="N472" i="46"/>
  <c r="O472" i="46"/>
  <c r="P472" i="46"/>
  <c r="Q472" i="46"/>
  <c r="R472" i="46"/>
  <c r="S472" i="46"/>
  <c r="T472" i="46"/>
  <c r="E472" i="46"/>
  <c r="X469" i="46"/>
  <c r="Y469" i="46"/>
  <c r="Z469" i="46"/>
  <c r="AA469" i="46"/>
  <c r="AB469" i="46"/>
  <c r="AC469" i="46"/>
  <c r="AD469" i="46"/>
  <c r="AE469" i="46"/>
  <c r="AF469" i="46"/>
  <c r="AG469" i="46"/>
  <c r="AH469" i="46"/>
  <c r="AI469" i="46"/>
  <c r="AJ469" i="46"/>
  <c r="AK469" i="46"/>
  <c r="AL469" i="46"/>
  <c r="W469" i="46"/>
  <c r="F469" i="46"/>
  <c r="G469" i="46"/>
  <c r="H469" i="46"/>
  <c r="I469" i="46"/>
  <c r="J469" i="46"/>
  <c r="K469" i="46"/>
  <c r="L469" i="46"/>
  <c r="M469" i="46"/>
  <c r="N469" i="46"/>
  <c r="O469" i="46"/>
  <c r="P469" i="46"/>
  <c r="Q469" i="46"/>
  <c r="R469" i="46"/>
  <c r="S469" i="46"/>
  <c r="T469" i="46"/>
  <c r="E469" i="46"/>
  <c r="X466" i="46"/>
  <c r="Y466" i="46"/>
  <c r="Z466" i="46"/>
  <c r="AA466" i="46"/>
  <c r="AB466" i="46"/>
  <c r="AC466" i="46"/>
  <c r="AD466" i="46"/>
  <c r="AE466" i="46"/>
  <c r="AF466" i="46"/>
  <c r="AG466" i="46"/>
  <c r="AH466" i="46"/>
  <c r="AI466" i="46"/>
  <c r="AJ466" i="46"/>
  <c r="AK466" i="46"/>
  <c r="AL466" i="46"/>
  <c r="W466" i="46"/>
  <c r="F466" i="46"/>
  <c r="G466" i="46"/>
  <c r="H466" i="46"/>
  <c r="I466" i="46"/>
  <c r="J466" i="46"/>
  <c r="K466" i="46"/>
  <c r="L466" i="46"/>
  <c r="M466" i="46"/>
  <c r="N466" i="46"/>
  <c r="O466" i="46"/>
  <c r="P466" i="46"/>
  <c r="Q466" i="46"/>
  <c r="R466" i="46"/>
  <c r="S466" i="46"/>
  <c r="T466" i="46"/>
  <c r="E466" i="46"/>
  <c r="X463" i="46"/>
  <c r="Y463" i="46"/>
  <c r="Z463" i="46"/>
  <c r="AA463" i="46"/>
  <c r="AB463" i="46"/>
  <c r="AC463" i="46"/>
  <c r="AD463" i="46"/>
  <c r="AE463" i="46"/>
  <c r="AF463" i="46"/>
  <c r="AG463" i="46"/>
  <c r="AH463" i="46"/>
  <c r="AI463" i="46"/>
  <c r="AJ463" i="46"/>
  <c r="AK463" i="46"/>
  <c r="AL463" i="46"/>
  <c r="W463" i="46"/>
  <c r="F463" i="46"/>
  <c r="G463" i="46"/>
  <c r="H463" i="46"/>
  <c r="I463" i="46"/>
  <c r="J463" i="46"/>
  <c r="K463" i="46"/>
  <c r="L463" i="46"/>
  <c r="M463" i="46"/>
  <c r="N463" i="46"/>
  <c r="O463" i="46"/>
  <c r="P463" i="46"/>
  <c r="Q463" i="46"/>
  <c r="R463" i="46"/>
  <c r="S463" i="46"/>
  <c r="T463" i="46"/>
  <c r="E463" i="46"/>
  <c r="X460" i="46"/>
  <c r="Y460" i="46"/>
  <c r="Z460" i="46"/>
  <c r="AA460" i="46"/>
  <c r="AB460" i="46"/>
  <c r="AC460" i="46"/>
  <c r="AD460" i="46"/>
  <c r="AE460" i="46"/>
  <c r="AF460" i="46"/>
  <c r="AG460" i="46"/>
  <c r="AH460" i="46"/>
  <c r="AI460" i="46"/>
  <c r="AJ460" i="46"/>
  <c r="AK460" i="46"/>
  <c r="AL460" i="46"/>
  <c r="W460" i="46"/>
  <c r="F460" i="46"/>
  <c r="G460" i="46"/>
  <c r="H460" i="46"/>
  <c r="I460" i="46"/>
  <c r="J460" i="46"/>
  <c r="K460" i="46"/>
  <c r="L460" i="46"/>
  <c r="M460" i="46"/>
  <c r="N460" i="46"/>
  <c r="O460" i="46"/>
  <c r="P460" i="46"/>
  <c r="Q460" i="46"/>
  <c r="R460" i="46"/>
  <c r="S460" i="46"/>
  <c r="T460" i="46"/>
  <c r="E460" i="46"/>
  <c r="X444" i="46"/>
  <c r="Y444" i="46"/>
  <c r="Z444" i="46"/>
  <c r="AA444" i="46"/>
  <c r="AB444" i="46"/>
  <c r="AC444" i="46"/>
  <c r="AD444" i="46"/>
  <c r="AE444" i="46"/>
  <c r="AF444" i="46"/>
  <c r="AG444" i="46"/>
  <c r="AH444" i="46"/>
  <c r="AI444" i="46"/>
  <c r="AJ444" i="46"/>
  <c r="AK444" i="46"/>
  <c r="AL444" i="46"/>
  <c r="W444" i="46"/>
  <c r="F444" i="46"/>
  <c r="G444" i="46"/>
  <c r="H444" i="46"/>
  <c r="I444" i="46"/>
  <c r="J444" i="46"/>
  <c r="K444" i="46"/>
  <c r="L444" i="46"/>
  <c r="M444" i="46"/>
  <c r="N444" i="46"/>
  <c r="O444" i="46"/>
  <c r="P444" i="46"/>
  <c r="Q444" i="46"/>
  <c r="R444" i="46"/>
  <c r="S444" i="46"/>
  <c r="T444" i="46"/>
  <c r="E444" i="46"/>
  <c r="X441" i="46"/>
  <c r="Y441" i="46"/>
  <c r="Z441" i="46"/>
  <c r="AA441" i="46"/>
  <c r="AB441" i="46"/>
  <c r="AC441" i="46"/>
  <c r="AD441" i="46"/>
  <c r="AE441" i="46"/>
  <c r="AF441" i="46"/>
  <c r="AG441" i="46"/>
  <c r="AH441" i="46"/>
  <c r="AI441" i="46"/>
  <c r="AJ441" i="46"/>
  <c r="AK441" i="46"/>
  <c r="AL441" i="46"/>
  <c r="W441" i="46"/>
  <c r="F441" i="46"/>
  <c r="G441" i="46"/>
  <c r="H441" i="46"/>
  <c r="I441" i="46"/>
  <c r="J441" i="46"/>
  <c r="K441" i="46"/>
  <c r="L441" i="46"/>
  <c r="M441" i="46"/>
  <c r="N441" i="46"/>
  <c r="O441" i="46"/>
  <c r="P441" i="46"/>
  <c r="Q441" i="46"/>
  <c r="R441" i="46"/>
  <c r="S441" i="46"/>
  <c r="T441" i="46"/>
  <c r="E441" i="46"/>
  <c r="X438" i="46"/>
  <c r="Y438" i="46"/>
  <c r="Z438" i="46"/>
  <c r="AA438" i="46"/>
  <c r="AB438" i="46"/>
  <c r="AC438" i="46"/>
  <c r="AD438" i="46"/>
  <c r="AE438" i="46"/>
  <c r="AF438" i="46"/>
  <c r="AG438" i="46"/>
  <c r="AH438" i="46"/>
  <c r="AI438" i="46"/>
  <c r="AJ438" i="46"/>
  <c r="AK438" i="46"/>
  <c r="AL438" i="46"/>
  <c r="W438" i="46"/>
  <c r="F438" i="46"/>
  <c r="G438" i="46"/>
  <c r="H438" i="46"/>
  <c r="I438" i="46"/>
  <c r="J438" i="46"/>
  <c r="K438" i="46"/>
  <c r="L438" i="46"/>
  <c r="M438" i="46"/>
  <c r="N438" i="46"/>
  <c r="O438" i="46"/>
  <c r="P438" i="46"/>
  <c r="Q438" i="46"/>
  <c r="R438" i="46"/>
  <c r="S438" i="46"/>
  <c r="T438" i="46"/>
  <c r="E438" i="46"/>
  <c r="X435" i="46"/>
  <c r="Y435" i="46"/>
  <c r="Z435" i="46"/>
  <c r="AA435" i="46"/>
  <c r="AB435" i="46"/>
  <c r="AC435" i="46"/>
  <c r="AD435" i="46"/>
  <c r="AE435" i="46"/>
  <c r="AF435" i="46"/>
  <c r="AG435" i="46"/>
  <c r="AH435" i="46"/>
  <c r="AI435" i="46"/>
  <c r="AJ435" i="46"/>
  <c r="AK435" i="46"/>
  <c r="AL435" i="46"/>
  <c r="W435" i="46"/>
  <c r="X432" i="46"/>
  <c r="Y432" i="46"/>
  <c r="Z432" i="46"/>
  <c r="AA432" i="46"/>
  <c r="AB432" i="46"/>
  <c r="AC432" i="46"/>
  <c r="AD432" i="46"/>
  <c r="AE432" i="46"/>
  <c r="AF432" i="46"/>
  <c r="AG432" i="46"/>
  <c r="AH432" i="46"/>
  <c r="AI432" i="46"/>
  <c r="AJ432" i="46"/>
  <c r="AK432" i="46"/>
  <c r="AL432" i="46"/>
  <c r="W432" i="46"/>
  <c r="I435" i="46"/>
  <c r="J435" i="46"/>
  <c r="K435" i="46"/>
  <c r="L435" i="46"/>
  <c r="M435" i="46"/>
  <c r="N435" i="46"/>
  <c r="O435" i="46"/>
  <c r="P435" i="46"/>
  <c r="Q435" i="46"/>
  <c r="R435" i="46"/>
  <c r="S435" i="46"/>
  <c r="T435" i="46"/>
  <c r="H435" i="46"/>
  <c r="F435" i="46"/>
  <c r="G435" i="46"/>
  <c r="E435" i="46"/>
  <c r="I432" i="46"/>
  <c r="J432" i="46"/>
  <c r="K432" i="46"/>
  <c r="L432" i="46"/>
  <c r="M432" i="46"/>
  <c r="N432" i="46"/>
  <c r="O432" i="46"/>
  <c r="P432" i="46"/>
  <c r="Q432" i="46"/>
  <c r="R432" i="46"/>
  <c r="S432" i="46"/>
  <c r="T432" i="46"/>
  <c r="F432" i="46"/>
  <c r="G432" i="46"/>
  <c r="H432" i="46"/>
  <c r="E432" i="46"/>
  <c r="AZ297" i="46" l="1"/>
  <c r="AY297" i="46"/>
  <c r="AX297" i="46"/>
  <c r="AW297" i="46"/>
  <c r="AV297" i="46"/>
  <c r="AU297" i="46"/>
  <c r="AT297" i="46"/>
  <c r="AS297" i="46"/>
  <c r="AR297" i="46"/>
  <c r="AQ297" i="46"/>
  <c r="AP297" i="46"/>
  <c r="AO297" i="46"/>
  <c r="AN297" i="46"/>
  <c r="AM297" i="46"/>
  <c r="AZ300" i="46"/>
  <c r="AY300" i="46"/>
  <c r="AX300" i="46"/>
  <c r="AW300" i="46"/>
  <c r="AV300" i="46"/>
  <c r="AU300" i="46"/>
  <c r="AT300" i="46"/>
  <c r="AS300" i="46"/>
  <c r="AR300" i="46"/>
  <c r="AQ300" i="46"/>
  <c r="AP300" i="46"/>
  <c r="AO300" i="46"/>
  <c r="AN300" i="46"/>
  <c r="AM300" i="46"/>
  <c r="AZ303" i="46"/>
  <c r="AY303" i="46"/>
  <c r="AX303" i="46"/>
  <c r="AW303" i="46"/>
  <c r="AV303" i="46"/>
  <c r="AU303" i="46"/>
  <c r="AT303" i="46"/>
  <c r="AS303" i="46"/>
  <c r="AR303" i="46"/>
  <c r="AQ303" i="46"/>
  <c r="AP303" i="46"/>
  <c r="AO303" i="46"/>
  <c r="AN303" i="46"/>
  <c r="AM303" i="46"/>
  <c r="AZ306" i="46"/>
  <c r="AY306" i="46"/>
  <c r="AX306" i="46"/>
  <c r="AW306" i="46"/>
  <c r="AV306" i="46"/>
  <c r="AU306" i="46"/>
  <c r="AT306" i="46"/>
  <c r="AS306" i="46"/>
  <c r="AR306" i="46"/>
  <c r="AQ306" i="46"/>
  <c r="AP306" i="46"/>
  <c r="AO306" i="46"/>
  <c r="AN306" i="46"/>
  <c r="AM306" i="46"/>
  <c r="AZ309" i="46"/>
  <c r="AY309" i="46"/>
  <c r="AX309" i="46"/>
  <c r="AW309" i="46"/>
  <c r="AV309" i="46"/>
  <c r="AU309" i="46"/>
  <c r="AT309" i="46"/>
  <c r="AS309" i="46"/>
  <c r="AR309" i="46"/>
  <c r="AQ309" i="46"/>
  <c r="AP309" i="46"/>
  <c r="AO309" i="46"/>
  <c r="AN309" i="46"/>
  <c r="AM309" i="46"/>
  <c r="AZ312" i="46"/>
  <c r="AY312" i="46"/>
  <c r="AX312" i="46"/>
  <c r="AW312" i="46"/>
  <c r="AV312" i="46"/>
  <c r="AU312" i="46"/>
  <c r="AT312" i="46"/>
  <c r="AS312" i="46"/>
  <c r="AR312" i="46"/>
  <c r="AQ312" i="46"/>
  <c r="AP312" i="46"/>
  <c r="AO312" i="46"/>
  <c r="AN312" i="46"/>
  <c r="AM312" i="46"/>
  <c r="AZ315" i="46"/>
  <c r="AY315" i="46"/>
  <c r="AX315" i="46"/>
  <c r="AW315" i="46"/>
  <c r="AV315" i="46"/>
  <c r="AU315" i="46"/>
  <c r="AT315" i="46"/>
  <c r="AS315" i="46"/>
  <c r="AR315" i="46"/>
  <c r="AQ315" i="46"/>
  <c r="AP315" i="46"/>
  <c r="AO315" i="46"/>
  <c r="AN315" i="46"/>
  <c r="AM315" i="46"/>
  <c r="AZ318" i="46"/>
  <c r="AY318" i="46"/>
  <c r="AX318" i="46"/>
  <c r="AW318" i="46"/>
  <c r="AV318" i="46"/>
  <c r="AU318" i="46"/>
  <c r="AT318" i="46"/>
  <c r="AS318" i="46"/>
  <c r="AR318" i="46"/>
  <c r="AQ318" i="46"/>
  <c r="AP318" i="46"/>
  <c r="AO318" i="46"/>
  <c r="AN318" i="46"/>
  <c r="AM318" i="46"/>
  <c r="AZ321" i="46"/>
  <c r="AY321" i="46"/>
  <c r="AX321" i="46"/>
  <c r="AW321" i="46"/>
  <c r="AV321" i="46"/>
  <c r="AU321" i="46"/>
  <c r="AT321" i="46"/>
  <c r="AS321" i="46"/>
  <c r="AR321" i="46"/>
  <c r="AQ321" i="46"/>
  <c r="AP321" i="46"/>
  <c r="AO321" i="46"/>
  <c r="AN321" i="46"/>
  <c r="AM321" i="46"/>
  <c r="AZ325" i="46"/>
  <c r="AY325" i="46"/>
  <c r="AX325" i="46"/>
  <c r="AW325" i="46"/>
  <c r="AV325" i="46"/>
  <c r="AU325" i="46"/>
  <c r="AT325" i="46"/>
  <c r="AS325" i="46"/>
  <c r="AR325" i="46"/>
  <c r="AQ325" i="46"/>
  <c r="AP325" i="46"/>
  <c r="AO325" i="46"/>
  <c r="AN325" i="46"/>
  <c r="AM325" i="46"/>
  <c r="AZ328" i="46"/>
  <c r="AY328" i="46"/>
  <c r="AX328" i="46"/>
  <c r="AW328" i="46"/>
  <c r="AV328" i="46"/>
  <c r="AU328" i="46"/>
  <c r="AT328" i="46"/>
  <c r="AS328" i="46"/>
  <c r="AR328" i="46"/>
  <c r="AQ328" i="46"/>
  <c r="AP328" i="46"/>
  <c r="AO328" i="46"/>
  <c r="AN328" i="46"/>
  <c r="AM328" i="46"/>
  <c r="AZ331" i="46"/>
  <c r="AY331" i="46"/>
  <c r="AX331" i="46"/>
  <c r="AW331" i="46"/>
  <c r="AV331" i="46"/>
  <c r="AU331" i="46"/>
  <c r="AT331" i="46"/>
  <c r="AS331" i="46"/>
  <c r="AR331" i="46"/>
  <c r="AQ331" i="46"/>
  <c r="AP331" i="46"/>
  <c r="AO331" i="46"/>
  <c r="AN331" i="46"/>
  <c r="AM331" i="46"/>
  <c r="AZ334" i="46"/>
  <c r="AY334" i="46"/>
  <c r="AX334" i="46"/>
  <c r="AW334" i="46"/>
  <c r="AV334" i="46"/>
  <c r="AU334" i="46"/>
  <c r="AT334" i="46"/>
  <c r="AS334" i="46"/>
  <c r="AR334" i="46"/>
  <c r="AQ334" i="46"/>
  <c r="AP334" i="46"/>
  <c r="AO334" i="46"/>
  <c r="AN334" i="46"/>
  <c r="AM334" i="46"/>
  <c r="AZ337" i="46"/>
  <c r="AY337" i="46"/>
  <c r="AX337" i="46"/>
  <c r="AW337" i="46"/>
  <c r="AV337" i="46"/>
  <c r="AU337" i="46"/>
  <c r="AT337" i="46"/>
  <c r="AS337" i="46"/>
  <c r="AR337" i="46"/>
  <c r="AQ337" i="46"/>
  <c r="AP337" i="46"/>
  <c r="AO337" i="46"/>
  <c r="AN337" i="46"/>
  <c r="AM337" i="46"/>
  <c r="AZ340" i="46"/>
  <c r="AY340" i="46"/>
  <c r="AX340" i="46"/>
  <c r="AW340" i="46"/>
  <c r="AV340" i="46"/>
  <c r="AU340" i="46"/>
  <c r="AT340" i="46"/>
  <c r="AS340" i="46"/>
  <c r="AR340" i="46"/>
  <c r="AQ340" i="46"/>
  <c r="AP340" i="46"/>
  <c r="AO340" i="46"/>
  <c r="AN340" i="46"/>
  <c r="AM340" i="46"/>
  <c r="AZ343" i="46"/>
  <c r="AY343" i="46"/>
  <c r="AX343" i="46"/>
  <c r="AW343" i="46"/>
  <c r="AV343" i="46"/>
  <c r="AU343" i="46"/>
  <c r="AT343" i="46"/>
  <c r="AS343" i="46"/>
  <c r="AR343" i="46"/>
  <c r="AQ343" i="46"/>
  <c r="AP343" i="46"/>
  <c r="AO343" i="46"/>
  <c r="AN343" i="46"/>
  <c r="AM343" i="46"/>
  <c r="AZ346" i="46"/>
  <c r="AY346" i="46"/>
  <c r="AX346" i="46"/>
  <c r="AW346" i="46"/>
  <c r="AV346" i="46"/>
  <c r="AU346" i="46"/>
  <c r="AT346" i="46"/>
  <c r="AS346" i="46"/>
  <c r="AR346" i="46"/>
  <c r="AQ346" i="46"/>
  <c r="AP346" i="46"/>
  <c r="AO346" i="46"/>
  <c r="AN346" i="46"/>
  <c r="AM346" i="46"/>
  <c r="AZ350" i="46"/>
  <c r="AY350" i="46"/>
  <c r="AX350" i="46"/>
  <c r="AW350" i="46"/>
  <c r="AV350" i="46"/>
  <c r="AU350" i="46"/>
  <c r="AT350" i="46"/>
  <c r="AS350" i="46"/>
  <c r="AR350" i="46"/>
  <c r="AQ350" i="46"/>
  <c r="AP350" i="46"/>
  <c r="AO350" i="46"/>
  <c r="AN350" i="46"/>
  <c r="AM350" i="46"/>
  <c r="AZ353" i="46"/>
  <c r="AY353" i="46"/>
  <c r="AX353" i="46"/>
  <c r="AW353" i="46"/>
  <c r="AV353" i="46"/>
  <c r="AU353" i="46"/>
  <c r="AT353" i="46"/>
  <c r="AS353" i="46"/>
  <c r="AR353" i="46"/>
  <c r="AQ353" i="46"/>
  <c r="AP353" i="46"/>
  <c r="AO353" i="46"/>
  <c r="AN353" i="46"/>
  <c r="AM353" i="46"/>
  <c r="AZ356" i="46"/>
  <c r="AY356" i="46"/>
  <c r="AX356" i="46"/>
  <c r="AW356" i="46"/>
  <c r="AV356" i="46"/>
  <c r="AU356" i="46"/>
  <c r="AT356" i="46"/>
  <c r="AS356" i="46"/>
  <c r="AR356" i="46"/>
  <c r="AQ356" i="46"/>
  <c r="AP356" i="46"/>
  <c r="AO356" i="46"/>
  <c r="AN356" i="46"/>
  <c r="AM356" i="46"/>
  <c r="AZ359" i="46"/>
  <c r="AY359" i="46"/>
  <c r="AX359" i="46"/>
  <c r="AW359" i="46"/>
  <c r="AV359" i="46"/>
  <c r="AU359" i="46"/>
  <c r="AT359" i="46"/>
  <c r="AS359" i="46"/>
  <c r="AR359" i="46"/>
  <c r="AQ359" i="46"/>
  <c r="AP359" i="46"/>
  <c r="AO359" i="46"/>
  <c r="AN359" i="46"/>
  <c r="AM359" i="46"/>
  <c r="AZ362" i="46"/>
  <c r="AY362" i="46"/>
  <c r="AX362" i="46"/>
  <c r="AW362" i="46"/>
  <c r="AV362" i="46"/>
  <c r="AU362" i="46"/>
  <c r="AT362" i="46"/>
  <c r="AS362" i="46"/>
  <c r="AR362" i="46"/>
  <c r="AQ362" i="46"/>
  <c r="AP362" i="46"/>
  <c r="AO362" i="46"/>
  <c r="AN362" i="46"/>
  <c r="AM362" i="46"/>
  <c r="AZ366" i="46"/>
  <c r="AY366" i="46"/>
  <c r="AX366" i="46"/>
  <c r="AW366" i="46"/>
  <c r="AV366" i="46"/>
  <c r="AU366" i="46"/>
  <c r="AT366" i="46"/>
  <c r="AS366" i="46"/>
  <c r="AR366" i="46"/>
  <c r="AQ366" i="46"/>
  <c r="AP366" i="46"/>
  <c r="AO366" i="46"/>
  <c r="AN366" i="46"/>
  <c r="AM366" i="46"/>
  <c r="AZ370" i="46"/>
  <c r="AY370" i="46"/>
  <c r="AX370" i="46"/>
  <c r="AW370" i="46"/>
  <c r="AV370" i="46"/>
  <c r="AU370" i="46"/>
  <c r="AT370" i="46"/>
  <c r="AS370" i="46"/>
  <c r="AR370" i="46"/>
  <c r="AQ370" i="46"/>
  <c r="AP370" i="46"/>
  <c r="AO370" i="46"/>
  <c r="AN370" i="46"/>
  <c r="AM370" i="46"/>
  <c r="AZ373" i="46"/>
  <c r="AY373" i="46"/>
  <c r="AX373" i="46"/>
  <c r="AW373" i="46"/>
  <c r="AV373" i="46"/>
  <c r="AU373" i="46"/>
  <c r="AT373" i="46"/>
  <c r="AS373" i="46"/>
  <c r="AR373" i="46"/>
  <c r="AQ373" i="46"/>
  <c r="AP373" i="46"/>
  <c r="AO373" i="46"/>
  <c r="AN373" i="46"/>
  <c r="AM373" i="46"/>
  <c r="AZ377" i="46"/>
  <c r="AY377" i="46"/>
  <c r="AX377" i="46"/>
  <c r="AW377" i="46"/>
  <c r="AV377" i="46"/>
  <c r="AU377" i="46"/>
  <c r="AT377" i="46"/>
  <c r="AS377" i="46"/>
  <c r="AR377" i="46"/>
  <c r="AQ377" i="46"/>
  <c r="AP377" i="46"/>
  <c r="AO377" i="46"/>
  <c r="AN377" i="46"/>
  <c r="AM377" i="46"/>
  <c r="AZ380" i="46"/>
  <c r="AY380" i="46"/>
  <c r="AX380" i="46"/>
  <c r="AW380" i="46"/>
  <c r="AV380" i="46"/>
  <c r="AU380" i="46"/>
  <c r="AT380" i="46"/>
  <c r="AS380" i="46"/>
  <c r="AR380" i="46"/>
  <c r="AQ380" i="46"/>
  <c r="AP380" i="46"/>
  <c r="AO380" i="46"/>
  <c r="AN380" i="46"/>
  <c r="AM380" i="46"/>
  <c r="AZ383" i="46"/>
  <c r="AY383" i="46"/>
  <c r="AX383" i="46"/>
  <c r="AW383" i="46"/>
  <c r="AV383" i="46"/>
  <c r="AU383" i="46"/>
  <c r="AT383" i="46"/>
  <c r="AS383" i="46"/>
  <c r="AR383" i="46"/>
  <c r="AQ383" i="46"/>
  <c r="AP383" i="46"/>
  <c r="AO383" i="46"/>
  <c r="AN383" i="46"/>
  <c r="AM383" i="46"/>
  <c r="AZ386" i="46"/>
  <c r="AY386" i="46"/>
  <c r="AX386" i="46"/>
  <c r="AW386" i="46"/>
  <c r="AV386" i="46"/>
  <c r="AU386" i="46"/>
  <c r="AT386" i="46"/>
  <c r="AS386" i="46"/>
  <c r="AR386" i="46"/>
  <c r="AQ386" i="46"/>
  <c r="AP386" i="46"/>
  <c r="AO386" i="46"/>
  <c r="AN386" i="46"/>
  <c r="AM386" i="46"/>
  <c r="AZ389" i="46"/>
  <c r="AY389" i="46"/>
  <c r="AX389" i="46"/>
  <c r="AW389" i="46"/>
  <c r="AV389" i="46"/>
  <c r="AU389" i="46"/>
  <c r="AT389" i="46"/>
  <c r="AS389" i="46"/>
  <c r="AR389" i="46"/>
  <c r="AQ389" i="46"/>
  <c r="AP389" i="46"/>
  <c r="AO389" i="46"/>
  <c r="AN389" i="46"/>
  <c r="AM389" i="46"/>
  <c r="AZ393" i="46"/>
  <c r="AY393" i="46"/>
  <c r="AX393" i="46"/>
  <c r="AW393" i="46"/>
  <c r="AV393" i="46"/>
  <c r="AU393" i="46"/>
  <c r="AT393" i="46"/>
  <c r="AS393" i="46"/>
  <c r="AR393" i="46"/>
  <c r="AQ393" i="46"/>
  <c r="AP393" i="46"/>
  <c r="AO393" i="46"/>
  <c r="AN393" i="46"/>
  <c r="AM393" i="46"/>
  <c r="AZ396" i="46"/>
  <c r="AY396" i="46"/>
  <c r="AX396" i="46"/>
  <c r="AW396" i="46"/>
  <c r="AV396" i="46"/>
  <c r="AU396" i="46"/>
  <c r="AT396" i="46"/>
  <c r="AS396" i="46"/>
  <c r="AR396" i="46"/>
  <c r="AQ396" i="46"/>
  <c r="AP396" i="46"/>
  <c r="AO396" i="46"/>
  <c r="AN396" i="46"/>
  <c r="AM396" i="46"/>
  <c r="AZ263" i="46"/>
  <c r="AY263" i="46"/>
  <c r="AX263" i="46"/>
  <c r="AW263" i="46"/>
  <c r="AV263" i="46"/>
  <c r="AU263" i="46"/>
  <c r="AT263" i="46"/>
  <c r="AS263" i="46"/>
  <c r="AR263" i="46"/>
  <c r="AQ263" i="46"/>
  <c r="AP263" i="46"/>
  <c r="AO263" i="46"/>
  <c r="AN263" i="46"/>
  <c r="AM263" i="46"/>
  <c r="AZ260" i="46"/>
  <c r="AY260" i="46"/>
  <c r="AX260" i="46"/>
  <c r="AW260" i="46"/>
  <c r="AV260" i="46"/>
  <c r="AU260" i="46"/>
  <c r="AT260" i="46"/>
  <c r="AS260" i="46"/>
  <c r="AR260" i="46"/>
  <c r="AQ260" i="46"/>
  <c r="AP260" i="46"/>
  <c r="AO260" i="46"/>
  <c r="AN260" i="46"/>
  <c r="AM260" i="46"/>
  <c r="AZ257" i="46"/>
  <c r="AY257" i="46"/>
  <c r="AX257" i="46"/>
  <c r="AW257" i="46"/>
  <c r="AV257" i="46"/>
  <c r="AU257" i="46"/>
  <c r="AT257" i="46"/>
  <c r="AS257" i="46"/>
  <c r="AR257" i="46"/>
  <c r="AQ257" i="46"/>
  <c r="AP257" i="46"/>
  <c r="AO257" i="46"/>
  <c r="AN257" i="46"/>
  <c r="AM257" i="46"/>
  <c r="AZ253" i="46"/>
  <c r="AY253" i="46"/>
  <c r="AX253" i="46"/>
  <c r="AW253" i="46"/>
  <c r="AV253" i="46"/>
  <c r="AU253" i="46"/>
  <c r="AT253" i="46"/>
  <c r="AS253" i="46"/>
  <c r="AR253" i="46"/>
  <c r="AQ253" i="46"/>
  <c r="AP253" i="46"/>
  <c r="AO253" i="46"/>
  <c r="AN253" i="46"/>
  <c r="AM253" i="46"/>
  <c r="AZ250" i="46"/>
  <c r="AY250" i="46"/>
  <c r="AX250" i="46"/>
  <c r="AW250" i="46"/>
  <c r="AV250" i="46"/>
  <c r="AU250" i="46"/>
  <c r="AT250" i="46"/>
  <c r="AS250" i="46"/>
  <c r="AR250" i="46"/>
  <c r="AQ250" i="46"/>
  <c r="AP250" i="46"/>
  <c r="AO250" i="46"/>
  <c r="AN250" i="46"/>
  <c r="AM250" i="46"/>
  <c r="AZ247" i="46"/>
  <c r="AY247" i="46"/>
  <c r="AX247" i="46"/>
  <c r="AW247" i="46"/>
  <c r="AV247" i="46"/>
  <c r="AU247" i="46"/>
  <c r="AT247" i="46"/>
  <c r="AS247" i="46"/>
  <c r="AR247" i="46"/>
  <c r="AQ247" i="46"/>
  <c r="AP247" i="46"/>
  <c r="AO247" i="46"/>
  <c r="AN247" i="46"/>
  <c r="AM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82" i="46"/>
  <c r="AY182" i="46"/>
  <c r="AX182" i="46"/>
  <c r="AW182" i="46"/>
  <c r="AV182" i="46"/>
  <c r="AU182" i="46"/>
  <c r="AT182" i="46"/>
  <c r="AS182" i="46"/>
  <c r="AR182" i="46"/>
  <c r="AQ182" i="46"/>
  <c r="AP182" i="46"/>
  <c r="AO182" i="46"/>
  <c r="AN182" i="46"/>
  <c r="AM182"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Z23" i="46"/>
  <c r="AY23" i="46"/>
  <c r="AX23" i="46"/>
  <c r="AW23" i="46"/>
  <c r="AV23" i="46"/>
  <c r="AU23" i="46"/>
  <c r="AT23" i="46"/>
  <c r="AS23" i="46"/>
  <c r="AR23" i="46"/>
  <c r="AQ23" i="46"/>
  <c r="AP23" i="46"/>
  <c r="AO23" i="46"/>
  <c r="AN23" i="46"/>
  <c r="AM23" i="46"/>
  <c r="AZ26" i="46"/>
  <c r="AY26" i="46"/>
  <c r="AX26" i="46"/>
  <c r="AW26" i="46"/>
  <c r="AV26" i="46"/>
  <c r="AU26" i="46"/>
  <c r="AT26" i="46"/>
  <c r="AS26" i="46"/>
  <c r="AR26" i="46"/>
  <c r="AQ26" i="46"/>
  <c r="AP26" i="46"/>
  <c r="AO26" i="46"/>
  <c r="AN26" i="46"/>
  <c r="AM26" i="46"/>
  <c r="AZ29" i="46"/>
  <c r="AY29" i="46"/>
  <c r="AX29" i="46"/>
  <c r="AW29" i="46"/>
  <c r="AV29" i="46"/>
  <c r="AU29" i="46"/>
  <c r="AT29" i="46"/>
  <c r="AS29" i="46"/>
  <c r="AR29" i="46"/>
  <c r="AQ29" i="46"/>
  <c r="AP29" i="46"/>
  <c r="AO29" i="46"/>
  <c r="AN29" i="46"/>
  <c r="AM29" i="46"/>
  <c r="AZ32" i="46"/>
  <c r="AY32" i="46"/>
  <c r="AX32" i="46"/>
  <c r="AW32" i="46"/>
  <c r="AV32" i="46"/>
  <c r="AU32" i="46"/>
  <c r="AT32" i="46"/>
  <c r="AS32" i="46"/>
  <c r="AR32" i="46"/>
  <c r="AQ32" i="46"/>
  <c r="AP32" i="46"/>
  <c r="AO32" i="46"/>
  <c r="AN32" i="46"/>
  <c r="AM32" i="46"/>
  <c r="AZ35" i="46"/>
  <c r="AY35" i="46"/>
  <c r="AX35" i="46"/>
  <c r="AW35" i="46"/>
  <c r="AV35" i="46"/>
  <c r="AU35" i="46"/>
  <c r="AT35" i="46"/>
  <c r="AS35" i="46"/>
  <c r="AR35" i="46"/>
  <c r="AQ35" i="46"/>
  <c r="AP35" i="46"/>
  <c r="AO35" i="46"/>
  <c r="AN35" i="46"/>
  <c r="AM35" i="46"/>
  <c r="AZ38" i="46"/>
  <c r="AY38" i="46"/>
  <c r="AX38" i="46"/>
  <c r="AW38" i="46"/>
  <c r="AV38" i="46"/>
  <c r="AU38" i="46"/>
  <c r="AT38" i="46"/>
  <c r="AS38" i="46"/>
  <c r="AR38" i="46"/>
  <c r="AQ38" i="46"/>
  <c r="AP38" i="46"/>
  <c r="AO38" i="46"/>
  <c r="AN38" i="46"/>
  <c r="AM38" i="46"/>
  <c r="AZ41" i="46"/>
  <c r="AY41" i="46"/>
  <c r="AX41" i="46"/>
  <c r="AW41" i="46"/>
  <c r="AV41" i="46"/>
  <c r="AU41" i="46"/>
  <c r="AT41" i="46"/>
  <c r="AS41" i="46"/>
  <c r="AR41" i="46"/>
  <c r="AQ41" i="46"/>
  <c r="AP41" i="46"/>
  <c r="AO41" i="46"/>
  <c r="AN41" i="46"/>
  <c r="AM41" i="46"/>
  <c r="AZ44" i="46"/>
  <c r="AY44" i="46"/>
  <c r="AX44" i="46"/>
  <c r="AW44" i="46"/>
  <c r="AV44" i="46"/>
  <c r="AU44" i="46"/>
  <c r="AT44" i="46"/>
  <c r="AS44" i="46"/>
  <c r="AR44" i="46"/>
  <c r="AQ44" i="46"/>
  <c r="AP44" i="46"/>
  <c r="AO44" i="46"/>
  <c r="AN44" i="46"/>
  <c r="AM44" i="46"/>
  <c r="AZ47" i="46"/>
  <c r="AY47" i="46"/>
  <c r="AX47" i="46"/>
  <c r="AW47" i="46"/>
  <c r="AV47" i="46"/>
  <c r="AU47" i="46"/>
  <c r="AT47" i="46"/>
  <c r="AS47" i="46"/>
  <c r="AR47" i="46"/>
  <c r="AQ47" i="46"/>
  <c r="AP47" i="46"/>
  <c r="AO47" i="46"/>
  <c r="AN47" i="46"/>
  <c r="AM47" i="46"/>
  <c r="AZ51" i="46"/>
  <c r="AY51" i="46"/>
  <c r="AX51" i="46"/>
  <c r="AW51" i="46"/>
  <c r="AV51" i="46"/>
  <c r="AU51" i="46"/>
  <c r="AT51" i="46"/>
  <c r="AS51" i="46"/>
  <c r="AR51" i="46"/>
  <c r="AQ51" i="46"/>
  <c r="AP51" i="46"/>
  <c r="AO51" i="46"/>
  <c r="AN51" i="46"/>
  <c r="AM51" i="46"/>
  <c r="AZ54" i="46"/>
  <c r="AY54" i="46"/>
  <c r="AX54" i="46"/>
  <c r="AW54" i="46"/>
  <c r="AV54" i="46"/>
  <c r="AU54" i="46"/>
  <c r="AT54" i="46"/>
  <c r="AS54" i="46"/>
  <c r="AR54" i="46"/>
  <c r="AQ54" i="46"/>
  <c r="AP54" i="46"/>
  <c r="AO54" i="46"/>
  <c r="AN54" i="46"/>
  <c r="AM54" i="46"/>
  <c r="AZ57" i="46"/>
  <c r="AY57" i="46"/>
  <c r="AX57" i="46"/>
  <c r="AW57" i="46"/>
  <c r="AV57" i="46"/>
  <c r="AU57" i="46"/>
  <c r="AT57" i="46"/>
  <c r="AS57" i="46"/>
  <c r="AR57" i="46"/>
  <c r="AQ57" i="46"/>
  <c r="AP57" i="46"/>
  <c r="AO57" i="46"/>
  <c r="AN57" i="46"/>
  <c r="AM57" i="46"/>
  <c r="AZ60" i="46"/>
  <c r="AY60" i="46"/>
  <c r="AX60" i="46"/>
  <c r="AW60" i="46"/>
  <c r="AV60" i="46"/>
  <c r="AU60" i="46"/>
  <c r="AT60" i="46"/>
  <c r="AS60" i="46"/>
  <c r="AR60" i="46"/>
  <c r="AQ60" i="46"/>
  <c r="AP60" i="46"/>
  <c r="AO60" i="46"/>
  <c r="AN60" i="46"/>
  <c r="AM60" i="46"/>
  <c r="AZ63" i="46"/>
  <c r="AY63" i="46"/>
  <c r="AX63" i="46"/>
  <c r="AW63" i="46"/>
  <c r="AV63" i="46"/>
  <c r="AU63" i="46"/>
  <c r="AT63" i="46"/>
  <c r="AS63" i="46"/>
  <c r="AR63" i="46"/>
  <c r="AQ63" i="46"/>
  <c r="AP63" i="46"/>
  <c r="AO63" i="46"/>
  <c r="AN63" i="46"/>
  <c r="AM63" i="46"/>
  <c r="AZ66" i="46"/>
  <c r="AY66" i="46"/>
  <c r="AX66" i="46"/>
  <c r="AW66" i="46"/>
  <c r="AV66" i="46"/>
  <c r="AU66" i="46"/>
  <c r="AT66" i="46"/>
  <c r="AS66" i="46"/>
  <c r="AR66" i="46"/>
  <c r="AQ66" i="46"/>
  <c r="AP66" i="46"/>
  <c r="AO66" i="46"/>
  <c r="AN66" i="46"/>
  <c r="AM66" i="46"/>
  <c r="AZ69" i="46"/>
  <c r="AY69" i="46"/>
  <c r="AX69" i="46"/>
  <c r="AW69" i="46"/>
  <c r="AV69" i="46"/>
  <c r="AU69" i="46"/>
  <c r="AT69" i="46"/>
  <c r="AS69" i="46"/>
  <c r="AR69" i="46"/>
  <c r="AQ69" i="46"/>
  <c r="AP69" i="46"/>
  <c r="AO69" i="46"/>
  <c r="AN69" i="46"/>
  <c r="AM69" i="46"/>
  <c r="AZ72" i="46"/>
  <c r="AY72" i="46"/>
  <c r="AX72" i="46"/>
  <c r="AW72" i="46"/>
  <c r="AV72" i="46"/>
  <c r="AU72" i="46"/>
  <c r="AT72" i="46"/>
  <c r="AS72" i="46"/>
  <c r="AR72" i="46"/>
  <c r="AQ72" i="46"/>
  <c r="AP72" i="46"/>
  <c r="AO72" i="46"/>
  <c r="AN72" i="46"/>
  <c r="AM72" i="46"/>
  <c r="AZ76" i="46"/>
  <c r="AY76" i="46"/>
  <c r="AX76" i="46"/>
  <c r="AW76" i="46"/>
  <c r="AV76" i="46"/>
  <c r="AU76" i="46"/>
  <c r="AT76" i="46"/>
  <c r="AS76" i="46"/>
  <c r="AR76" i="46"/>
  <c r="AQ76" i="46"/>
  <c r="AP76" i="46"/>
  <c r="AO76" i="46"/>
  <c r="AN76" i="46"/>
  <c r="AM76" i="46"/>
  <c r="AZ79" i="46"/>
  <c r="AY79" i="46"/>
  <c r="AX79" i="46"/>
  <c r="AW79" i="46"/>
  <c r="AV79" i="46"/>
  <c r="AU79" i="46"/>
  <c r="AT79" i="46"/>
  <c r="AS79" i="46"/>
  <c r="AR79" i="46"/>
  <c r="AQ79" i="46"/>
  <c r="AP79" i="46"/>
  <c r="AO79" i="46"/>
  <c r="AN79" i="46"/>
  <c r="AM79" i="46"/>
  <c r="AZ82" i="46"/>
  <c r="AY82" i="46"/>
  <c r="AX82" i="46"/>
  <c r="AW82" i="46"/>
  <c r="AV82" i="46"/>
  <c r="AU82" i="46"/>
  <c r="AT82" i="46"/>
  <c r="AS82" i="46"/>
  <c r="AR82" i="46"/>
  <c r="AQ82" i="46"/>
  <c r="AP82" i="46"/>
  <c r="AO82" i="46"/>
  <c r="AN82" i="46"/>
  <c r="AM82" i="46"/>
  <c r="AZ85" i="46"/>
  <c r="AY85" i="46"/>
  <c r="AX85" i="46"/>
  <c r="AW85" i="46"/>
  <c r="AV85" i="46"/>
  <c r="AU85" i="46"/>
  <c r="AT85" i="46"/>
  <c r="AS85" i="46"/>
  <c r="AR85" i="46"/>
  <c r="AQ85" i="46"/>
  <c r="AP85" i="46"/>
  <c r="AO85" i="46"/>
  <c r="AN85" i="46"/>
  <c r="AM85" i="46"/>
  <c r="AZ88" i="46"/>
  <c r="AY88" i="46"/>
  <c r="AX88" i="46"/>
  <c r="AW88" i="46"/>
  <c r="AV88" i="46"/>
  <c r="AU88" i="46"/>
  <c r="AT88" i="46"/>
  <c r="AS88" i="46"/>
  <c r="AR88" i="46"/>
  <c r="AQ88" i="46"/>
  <c r="AP88" i="46"/>
  <c r="AO88" i="46"/>
  <c r="AN88" i="46"/>
  <c r="AM88" i="46"/>
  <c r="AZ92" i="46"/>
  <c r="AY92" i="46"/>
  <c r="AX92" i="46"/>
  <c r="AW92" i="46"/>
  <c r="AV92" i="46"/>
  <c r="AU92" i="46"/>
  <c r="AT92" i="46"/>
  <c r="AS92" i="46"/>
  <c r="AR92" i="46"/>
  <c r="AQ92" i="46"/>
  <c r="AP92" i="46"/>
  <c r="AO92" i="46"/>
  <c r="AN92" i="46"/>
  <c r="AM92" i="46"/>
  <c r="AZ96" i="46"/>
  <c r="AY96" i="46"/>
  <c r="AX96" i="46"/>
  <c r="AW96" i="46"/>
  <c r="AV96" i="46"/>
  <c r="AU96" i="46"/>
  <c r="AT96" i="46"/>
  <c r="AS96" i="46"/>
  <c r="AR96" i="46"/>
  <c r="AQ96" i="46"/>
  <c r="AP96" i="46"/>
  <c r="AO96" i="46"/>
  <c r="AN96" i="46"/>
  <c r="AM96" i="46"/>
  <c r="AZ99" i="46"/>
  <c r="AY99" i="46"/>
  <c r="AX99" i="46"/>
  <c r="AW99" i="46"/>
  <c r="AV99" i="46"/>
  <c r="AU99" i="46"/>
  <c r="AT99" i="46"/>
  <c r="AS99" i="46"/>
  <c r="AR99" i="46"/>
  <c r="AQ99" i="46"/>
  <c r="AP99" i="46"/>
  <c r="AO99" i="46"/>
  <c r="AN99" i="46"/>
  <c r="AM99" i="46"/>
  <c r="AZ103" i="46"/>
  <c r="AY103" i="46"/>
  <c r="AX103" i="46"/>
  <c r="AW103" i="46"/>
  <c r="AV103" i="46"/>
  <c r="AU103" i="46"/>
  <c r="AT103" i="46"/>
  <c r="AS103" i="46"/>
  <c r="AR103" i="46"/>
  <c r="AQ103" i="46"/>
  <c r="AP103" i="46"/>
  <c r="AO103" i="46"/>
  <c r="AN103" i="46"/>
  <c r="AM103" i="46"/>
  <c r="AZ106" i="46"/>
  <c r="AY106" i="46"/>
  <c r="AX106" i="46"/>
  <c r="AW106" i="46"/>
  <c r="AV106" i="46"/>
  <c r="AU106" i="46"/>
  <c r="AT106" i="46"/>
  <c r="AS106" i="46"/>
  <c r="AR106" i="46"/>
  <c r="AQ106" i="46"/>
  <c r="AP106" i="46"/>
  <c r="AO106" i="46"/>
  <c r="AN106" i="46"/>
  <c r="AM106" i="46"/>
  <c r="AZ109" i="46"/>
  <c r="AY109" i="46"/>
  <c r="AX109" i="46"/>
  <c r="AW109" i="46"/>
  <c r="AV109" i="46"/>
  <c r="AU109" i="46"/>
  <c r="AT109" i="46"/>
  <c r="AS109" i="46"/>
  <c r="AR109" i="46"/>
  <c r="AQ109" i="46"/>
  <c r="AP109" i="46"/>
  <c r="AO109" i="46"/>
  <c r="AN109" i="46"/>
  <c r="AM109" i="46"/>
  <c r="AZ112" i="46"/>
  <c r="AY112" i="46"/>
  <c r="AX112" i="46"/>
  <c r="AW112" i="46"/>
  <c r="AV112" i="46"/>
  <c r="AU112" i="46"/>
  <c r="AT112" i="46"/>
  <c r="AS112" i="46"/>
  <c r="AR112" i="46"/>
  <c r="AQ112" i="46"/>
  <c r="AP112" i="46"/>
  <c r="AO112" i="46"/>
  <c r="AN112" i="46"/>
  <c r="AM112" i="46"/>
  <c r="AZ115" i="46"/>
  <c r="AY115" i="46"/>
  <c r="AX115" i="46"/>
  <c r="AW115" i="46"/>
  <c r="AV115" i="46"/>
  <c r="AU115" i="46"/>
  <c r="AT115" i="46"/>
  <c r="AS115" i="46"/>
  <c r="AR115" i="46"/>
  <c r="AQ115" i="46"/>
  <c r="AP115" i="46"/>
  <c r="AO115" i="46"/>
  <c r="AN115" i="46"/>
  <c r="AM115" i="46"/>
  <c r="AZ119" i="46"/>
  <c r="AY119" i="46"/>
  <c r="AX119" i="46"/>
  <c r="AW119" i="46"/>
  <c r="AV119" i="46"/>
  <c r="AU119" i="46"/>
  <c r="AT119" i="46"/>
  <c r="AS119" i="46"/>
  <c r="AR119" i="46"/>
  <c r="AQ119" i="46"/>
  <c r="AP119" i="46"/>
  <c r="AO119" i="46"/>
  <c r="AN119" i="46"/>
  <c r="AM119" i="46"/>
  <c r="AZ122" i="46"/>
  <c r="AY122" i="46"/>
  <c r="AX122" i="46"/>
  <c r="AW122" i="46"/>
  <c r="AV122" i="46"/>
  <c r="AU122" i="46"/>
  <c r="AT122" i="46"/>
  <c r="AS122" i="46"/>
  <c r="AR122" i="46"/>
  <c r="AQ122" i="46"/>
  <c r="AP122" i="46"/>
  <c r="AO122" i="46"/>
  <c r="AN122" i="46"/>
  <c r="AM122" i="46"/>
  <c r="AD1555" i="79" l="1"/>
  <c r="O1555" i="79"/>
  <c r="AN1301" i="79"/>
  <c r="AM1301" i="79"/>
  <c r="AL1301" i="79"/>
  <c r="AK1301" i="79"/>
  <c r="AJ1301" i="79"/>
  <c r="AE1301" i="79"/>
  <c r="Q1301" i="79"/>
  <c r="AN1298" i="79"/>
  <c r="AM1298" i="79"/>
  <c r="AL1298" i="79"/>
  <c r="AK1298" i="79"/>
  <c r="AJ1298" i="79"/>
  <c r="AI1298" i="79"/>
  <c r="AH1298" i="79"/>
  <c r="AG1298" i="79"/>
  <c r="AF1298" i="79"/>
  <c r="AE1298" i="79"/>
  <c r="Q1298" i="79"/>
  <c r="AN1295" i="79"/>
  <c r="AM1295" i="79"/>
  <c r="AL1295" i="79"/>
  <c r="AK1295" i="79"/>
  <c r="AJ1295" i="79"/>
  <c r="AH1295" i="79"/>
  <c r="AG1295" i="79"/>
  <c r="AF1295" i="79"/>
  <c r="AE1295" i="79"/>
  <c r="Q1295" i="79"/>
  <c r="AN1292" i="79"/>
  <c r="AM1292" i="79"/>
  <c r="AL1292" i="79"/>
  <c r="AK1292" i="79"/>
  <c r="AJ1292" i="79"/>
  <c r="AI1292" i="79"/>
  <c r="AH1292" i="79"/>
  <c r="AG1292" i="79"/>
  <c r="AF1292" i="79"/>
  <c r="AE1292" i="79"/>
  <c r="Q1292" i="79"/>
  <c r="AN1289" i="79"/>
  <c r="AM1289" i="79"/>
  <c r="AL1289" i="79"/>
  <c r="AK1289" i="79"/>
  <c r="AJ1289" i="79"/>
  <c r="AI1289" i="79"/>
  <c r="AH1289" i="79"/>
  <c r="AF1289" i="79"/>
  <c r="AE1289" i="79"/>
  <c r="Q1289" i="79"/>
  <c r="AN1286" i="79"/>
  <c r="AM1286" i="79"/>
  <c r="AL1286" i="79"/>
  <c r="AK1286" i="79"/>
  <c r="AJ1286" i="79"/>
  <c r="AI1286" i="79"/>
  <c r="AH1286" i="79"/>
  <c r="AG1286" i="79"/>
  <c r="AF1286" i="79"/>
  <c r="AE1286" i="79"/>
  <c r="Q1286" i="79"/>
  <c r="AN1283" i="79"/>
  <c r="AM1283" i="79"/>
  <c r="AL1283" i="79"/>
  <c r="AK1283" i="79"/>
  <c r="AJ1283" i="79"/>
  <c r="AE1283" i="79"/>
  <c r="Q1283" i="79"/>
  <c r="AN1280" i="79"/>
  <c r="AM1280" i="79"/>
  <c r="AL1280" i="79"/>
  <c r="AK1280" i="79"/>
  <c r="AJ1280" i="79"/>
  <c r="AI1280" i="79"/>
  <c r="AH1280" i="79"/>
  <c r="AG1280" i="79"/>
  <c r="AF1280" i="79"/>
  <c r="AE1280" i="79"/>
  <c r="Q1280" i="79"/>
  <c r="AN1276" i="79"/>
  <c r="AM1276" i="79"/>
  <c r="AL1276" i="79"/>
  <c r="AK1276" i="79"/>
  <c r="AJ1276" i="79"/>
  <c r="AI1276" i="79"/>
  <c r="AH1276" i="79"/>
  <c r="AG1276" i="79"/>
  <c r="AF1276" i="79"/>
  <c r="AE1276" i="79"/>
  <c r="AN1273" i="79"/>
  <c r="AM1273" i="79"/>
  <c r="AL1273" i="79"/>
  <c r="AK1273" i="79"/>
  <c r="AJ1273" i="79"/>
  <c r="AI1273" i="79"/>
  <c r="AH1273" i="79"/>
  <c r="AG1273" i="79"/>
  <c r="AF1273" i="79"/>
  <c r="AE1273" i="79"/>
  <c r="AM1106" i="79"/>
  <c r="AL1106" i="79"/>
  <c r="AK1106" i="79"/>
  <c r="AJ1106" i="79"/>
  <c r="AH1106" i="79"/>
  <c r="AE1106" i="79"/>
  <c r="Q1106" i="79"/>
  <c r="AI1106" i="79"/>
  <c r="AG1106" i="79"/>
  <c r="AF1106" i="79"/>
  <c r="AM1103" i="79"/>
  <c r="AL1103" i="79"/>
  <c r="AK1103" i="79"/>
  <c r="AJ1103" i="79"/>
  <c r="AI1103" i="79"/>
  <c r="AH1103" i="79"/>
  <c r="AG1103" i="79"/>
  <c r="AF1103" i="79"/>
  <c r="AE1103" i="79"/>
  <c r="Q1103" i="79"/>
  <c r="AM1100" i="79"/>
  <c r="AL1100" i="79"/>
  <c r="AK1100" i="79"/>
  <c r="AJ1100" i="79"/>
  <c r="AI1100" i="79"/>
  <c r="AH1100" i="79"/>
  <c r="AG1100" i="79"/>
  <c r="AF1100" i="79"/>
  <c r="AE1100" i="79"/>
  <c r="Q1100" i="79"/>
  <c r="AM1097" i="79"/>
  <c r="AL1097" i="79"/>
  <c r="AK1097" i="79"/>
  <c r="AJ1097" i="79"/>
  <c r="AI1097" i="79"/>
  <c r="AH1097" i="79"/>
  <c r="AG1097" i="79"/>
  <c r="AF1097" i="79"/>
  <c r="AE1097" i="79"/>
  <c r="Q1097" i="79"/>
  <c r="AM1094" i="79"/>
  <c r="AL1094" i="79"/>
  <c r="AK1094" i="79"/>
  <c r="AJ1094" i="79"/>
  <c r="AI1094" i="79"/>
  <c r="AH1094" i="79"/>
  <c r="AF1094" i="79"/>
  <c r="AE1094" i="79"/>
  <c r="Q1094" i="79"/>
  <c r="AG1094" i="79"/>
  <c r="AM1091" i="79"/>
  <c r="AL1091" i="79"/>
  <c r="AK1091" i="79"/>
  <c r="AJ1091" i="79"/>
  <c r="AI1091" i="79"/>
  <c r="AH1091" i="79"/>
  <c r="AG1091" i="79"/>
  <c r="AF1091" i="79"/>
  <c r="AE1091" i="79"/>
  <c r="Q1091" i="79"/>
  <c r="AM1088" i="79"/>
  <c r="AL1088" i="79"/>
  <c r="AK1088" i="79"/>
  <c r="AJ1088" i="79"/>
  <c r="AE1088" i="79"/>
  <c r="Q1088" i="79"/>
  <c r="W1555" i="79" l="1"/>
  <c r="AB1555" i="79"/>
  <c r="S1555" i="79"/>
  <c r="X1555" i="79"/>
  <c r="AC1555" i="79"/>
  <c r="T1555" i="79"/>
  <c r="Y1555" i="79"/>
  <c r="U1555" i="79"/>
  <c r="AA1555" i="79"/>
  <c r="L1555" i="79"/>
  <c r="E1555" i="79"/>
  <c r="I1555" i="79"/>
  <c r="M1555" i="79"/>
  <c r="V1555" i="79"/>
  <c r="Z1555" i="79"/>
  <c r="H1555" i="79"/>
  <c r="F1555" i="79"/>
  <c r="J1555" i="79"/>
  <c r="N1555" i="79"/>
  <c r="P1555" i="79"/>
  <c r="G1555" i="79"/>
  <c r="K1555" i="79"/>
  <c r="N1166" i="79"/>
  <c r="AD1166" i="79"/>
  <c r="M1166" i="79"/>
  <c r="G1166" i="79" l="1"/>
  <c r="P1166" i="79"/>
  <c r="K1166" i="79"/>
  <c r="F1166" i="79"/>
  <c r="AA1166" i="79"/>
  <c r="W1166" i="79"/>
  <c r="AC1166" i="79"/>
  <c r="I1166" i="79"/>
  <c r="T1166" i="79"/>
  <c r="S1166" i="79"/>
  <c r="Y1166" i="79"/>
  <c r="E1166" i="79"/>
  <c r="O1166" i="79"/>
  <c r="V1166" i="79"/>
  <c r="J1166" i="79"/>
  <c r="L1166" i="79"/>
  <c r="X1166" i="79"/>
  <c r="Z1166" i="79"/>
  <c r="U1166" i="79"/>
  <c r="AB1166" i="79"/>
  <c r="H1166" i="79"/>
  <c r="AO925" i="79" l="1"/>
  <c r="AN925" i="79"/>
  <c r="AM925" i="79"/>
  <c r="AL925" i="79"/>
  <c r="AK925" i="79"/>
  <c r="AJ925" i="79"/>
  <c r="AI925" i="79"/>
  <c r="AH925" i="79"/>
  <c r="AG925" i="79"/>
  <c r="AF925" i="79"/>
  <c r="AE925" i="79"/>
  <c r="Q925" i="79"/>
  <c r="AO921" i="79"/>
  <c r="AN921" i="79"/>
  <c r="AM921" i="79"/>
  <c r="AL921" i="79"/>
  <c r="AK921" i="79"/>
  <c r="AJ921" i="79"/>
  <c r="AI921" i="79"/>
  <c r="AH921" i="79"/>
  <c r="AG921" i="79"/>
  <c r="AF921" i="79"/>
  <c r="AE921" i="79"/>
  <c r="Q921" i="79"/>
  <c r="AO918" i="79"/>
  <c r="AN918" i="79"/>
  <c r="AM918" i="79"/>
  <c r="AL918" i="79"/>
  <c r="AK918" i="79"/>
  <c r="AJ918" i="79"/>
  <c r="AI918" i="79"/>
  <c r="AH918" i="79"/>
  <c r="AG918" i="79"/>
  <c r="AF918" i="79"/>
  <c r="AE918" i="79"/>
  <c r="Q918" i="79"/>
  <c r="AO915" i="79"/>
  <c r="AN915" i="79"/>
  <c r="AM915" i="79"/>
  <c r="AL915" i="79"/>
  <c r="AK915" i="79"/>
  <c r="AJ915" i="79"/>
  <c r="AI915" i="79"/>
  <c r="AH915" i="79"/>
  <c r="AG915" i="79"/>
  <c r="AF915" i="79"/>
  <c r="AE915" i="79"/>
  <c r="Q915" i="79"/>
  <c r="AO911" i="79"/>
  <c r="AN911" i="79"/>
  <c r="AM911" i="79"/>
  <c r="AL911" i="79"/>
  <c r="AK911" i="79"/>
  <c r="AJ911" i="79"/>
  <c r="AE911" i="79"/>
  <c r="Q911" i="79"/>
  <c r="AO908" i="79"/>
  <c r="AN908" i="79"/>
  <c r="AM908" i="79"/>
  <c r="AL908" i="79"/>
  <c r="AK908" i="79"/>
  <c r="AJ908" i="79"/>
  <c r="AI908" i="79"/>
  <c r="AH908" i="79"/>
  <c r="AG908" i="79"/>
  <c r="AF908" i="79"/>
  <c r="AE908" i="79"/>
  <c r="Q908" i="79"/>
  <c r="E907" i="79"/>
  <c r="F907" i="79" s="1"/>
  <c r="G907" i="79" s="1"/>
  <c r="H907" i="79" s="1"/>
  <c r="I907" i="79" s="1"/>
  <c r="J907" i="79" s="1"/>
  <c r="K907" i="79" s="1"/>
  <c r="L907" i="79" s="1"/>
  <c r="M907" i="79" s="1"/>
  <c r="N907" i="79" s="1"/>
  <c r="O907" i="79" s="1"/>
  <c r="AO905" i="79"/>
  <c r="AN905" i="79"/>
  <c r="AM905" i="79"/>
  <c r="AL905" i="79"/>
  <c r="AK905" i="79"/>
  <c r="AJ905" i="79"/>
  <c r="AI905" i="79"/>
  <c r="AH905" i="79"/>
  <c r="AG905" i="79"/>
  <c r="AF905" i="79"/>
  <c r="AE905" i="79"/>
  <c r="Q905" i="79"/>
  <c r="AO902" i="79"/>
  <c r="AN902" i="79"/>
  <c r="AM902" i="79"/>
  <c r="AL902" i="79"/>
  <c r="AK902" i="79"/>
  <c r="AJ902" i="79"/>
  <c r="AI902" i="79"/>
  <c r="AH902" i="79"/>
  <c r="AG902" i="79"/>
  <c r="AF902" i="79"/>
  <c r="AE902" i="79"/>
  <c r="Q902" i="79"/>
  <c r="AO898" i="79"/>
  <c r="AN898" i="79"/>
  <c r="AM898" i="79"/>
  <c r="AL898" i="79"/>
  <c r="AK898" i="79"/>
  <c r="AJ898" i="79"/>
  <c r="AI898" i="79"/>
  <c r="AH898" i="79"/>
  <c r="AG898" i="79"/>
  <c r="AF898" i="79"/>
  <c r="AE898" i="79"/>
  <c r="Q898" i="79"/>
  <c r="Q899" i="79" s="1"/>
  <c r="AO895" i="79"/>
  <c r="AN895" i="79"/>
  <c r="AM895" i="79"/>
  <c r="AL895" i="79"/>
  <c r="AK895" i="79"/>
  <c r="AJ895" i="79"/>
  <c r="AI895" i="79"/>
  <c r="AH895" i="79"/>
  <c r="AG895" i="79"/>
  <c r="AF895" i="79"/>
  <c r="AE895" i="79"/>
  <c r="Q895" i="79"/>
  <c r="AO891" i="79"/>
  <c r="AN891" i="79"/>
  <c r="AM891" i="79"/>
  <c r="AL891" i="79"/>
  <c r="AE891" i="79"/>
  <c r="Q891" i="79"/>
  <c r="Q892" i="79" s="1"/>
  <c r="AO888" i="79"/>
  <c r="AN888" i="79"/>
  <c r="AM888" i="79"/>
  <c r="AL888" i="79"/>
  <c r="AK888" i="79"/>
  <c r="AJ888" i="79"/>
  <c r="AI888" i="79"/>
  <c r="AH888" i="79"/>
  <c r="AG888" i="79"/>
  <c r="AF888" i="79"/>
  <c r="AE888" i="79"/>
  <c r="Q888" i="79"/>
  <c r="AL726" i="79"/>
  <c r="AK726" i="79"/>
  <c r="AJ726" i="79"/>
  <c r="AI726" i="79"/>
  <c r="AH726" i="79"/>
  <c r="AG726" i="79"/>
  <c r="AF726" i="79"/>
  <c r="AE726" i="79"/>
  <c r="Q726" i="79"/>
  <c r="AL723" i="79"/>
  <c r="AK723" i="79"/>
  <c r="AJ723" i="79"/>
  <c r="AI723" i="79"/>
  <c r="AH723" i="79"/>
  <c r="AG723" i="79"/>
  <c r="AF723" i="79"/>
  <c r="AE723" i="79"/>
  <c r="Q723" i="79"/>
  <c r="AL719" i="79"/>
  <c r="AK719" i="79"/>
  <c r="AJ719" i="79"/>
  <c r="AI719" i="79"/>
  <c r="AH719" i="79"/>
  <c r="AG719" i="79"/>
  <c r="AF719" i="79"/>
  <c r="AE719" i="79"/>
  <c r="Q719" i="79"/>
  <c r="AL716" i="79"/>
  <c r="AK716" i="79"/>
  <c r="AJ716" i="79"/>
  <c r="AI716" i="79"/>
  <c r="AH716" i="79"/>
  <c r="AG716" i="79"/>
  <c r="AF716" i="79"/>
  <c r="AE716" i="79"/>
  <c r="Q716" i="79"/>
  <c r="AL713" i="79"/>
  <c r="AK713" i="79"/>
  <c r="AJ713" i="79"/>
  <c r="AI713" i="79"/>
  <c r="AH713" i="79"/>
  <c r="AG713" i="79"/>
  <c r="AF713" i="79"/>
  <c r="AE713" i="79"/>
  <c r="Q713" i="79"/>
  <c r="AL710" i="79"/>
  <c r="Q710" i="79"/>
  <c r="AL709" i="79"/>
  <c r="AE709" i="79"/>
  <c r="AL706" i="79"/>
  <c r="AK706" i="79"/>
  <c r="AJ706" i="79"/>
  <c r="AI706" i="79"/>
  <c r="AH706" i="79"/>
  <c r="AG706" i="79"/>
  <c r="AF706" i="79"/>
  <c r="AE706" i="79"/>
  <c r="Q706" i="79"/>
  <c r="O706" i="79"/>
  <c r="N706" i="79"/>
  <c r="M706" i="79"/>
  <c r="L706" i="79"/>
  <c r="K706" i="79"/>
  <c r="J706" i="79"/>
  <c r="I706" i="79"/>
  <c r="H706" i="79"/>
  <c r="G706" i="79"/>
  <c r="F706" i="79"/>
  <c r="E706" i="79"/>
  <c r="AL703" i="79"/>
  <c r="AK703" i="79"/>
  <c r="AJ703" i="79"/>
  <c r="AI703" i="79"/>
  <c r="AH703" i="79"/>
  <c r="AG703" i="79"/>
  <c r="AF703" i="79"/>
  <c r="AE703" i="79"/>
  <c r="Q703" i="79"/>
  <c r="AL699" i="79"/>
  <c r="AL700" i="79" s="1"/>
  <c r="AK699" i="79"/>
  <c r="AJ699" i="79"/>
  <c r="AI699" i="79"/>
  <c r="AH699" i="79"/>
  <c r="AG699" i="79"/>
  <c r="AF699" i="79"/>
  <c r="AE699" i="79"/>
  <c r="Q699" i="79"/>
  <c r="Q700" i="79" s="1"/>
  <c r="AL695" i="79"/>
  <c r="AL696" i="79" s="1"/>
  <c r="AK695" i="79"/>
  <c r="AJ695" i="79"/>
  <c r="AI695" i="79"/>
  <c r="AH695" i="79"/>
  <c r="AG695" i="79"/>
  <c r="AF695" i="79"/>
  <c r="AE695" i="79"/>
  <c r="Q695" i="79"/>
  <c r="Q696" i="79" s="1"/>
  <c r="AL691" i="79"/>
  <c r="AK691" i="79"/>
  <c r="AJ691" i="79"/>
  <c r="AI691" i="79"/>
  <c r="AH691" i="79"/>
  <c r="AG691" i="79"/>
  <c r="AF691" i="79"/>
  <c r="AE691" i="79"/>
  <c r="AL688" i="79"/>
  <c r="AK688" i="79"/>
  <c r="AJ688" i="79"/>
  <c r="AI688" i="79"/>
  <c r="AH688" i="79"/>
  <c r="AG688" i="79"/>
  <c r="AF688" i="79"/>
  <c r="AE688" i="79"/>
  <c r="AL685" i="79"/>
  <c r="AK685" i="79"/>
  <c r="AJ685" i="79"/>
  <c r="AI685" i="79"/>
  <c r="AH685" i="79"/>
  <c r="AG685" i="79"/>
  <c r="AF685" i="79"/>
  <c r="AE685" i="79"/>
  <c r="AL682" i="79"/>
  <c r="AK682" i="79"/>
  <c r="AJ682" i="79"/>
  <c r="AI682" i="79"/>
  <c r="AH682" i="79"/>
  <c r="AG682" i="79"/>
  <c r="AF682" i="79"/>
  <c r="AE682" i="79"/>
  <c r="AL615" i="79"/>
  <c r="AK615" i="79"/>
  <c r="AJ615" i="79"/>
  <c r="AI615" i="79"/>
  <c r="AH615" i="79"/>
  <c r="AG615" i="79"/>
  <c r="AF615" i="79"/>
  <c r="AE615" i="79"/>
  <c r="AN536" i="79"/>
  <c r="AM536" i="79"/>
  <c r="AL536" i="79"/>
  <c r="AK536" i="79"/>
  <c r="AJ536" i="79"/>
  <c r="AI536" i="79"/>
  <c r="AH536" i="79"/>
  <c r="AG536" i="79"/>
  <c r="AF536" i="79"/>
  <c r="AE536" i="79"/>
  <c r="AN533" i="79"/>
  <c r="AM533" i="79"/>
  <c r="AL533" i="79"/>
  <c r="AK533" i="79"/>
  <c r="AJ533" i="79"/>
  <c r="AI533" i="79"/>
  <c r="AH533" i="79"/>
  <c r="AG533" i="79"/>
  <c r="AF533" i="79"/>
  <c r="AE533" i="79"/>
  <c r="Q533" i="79"/>
  <c r="AN530" i="79"/>
  <c r="AM530" i="79"/>
  <c r="AL530" i="79"/>
  <c r="AK530" i="79"/>
  <c r="AJ530" i="79"/>
  <c r="AI530" i="79"/>
  <c r="AH530" i="79"/>
  <c r="AG530" i="79"/>
  <c r="AF530" i="79"/>
  <c r="AE530" i="79"/>
  <c r="Q530" i="79"/>
  <c r="AN527" i="79"/>
  <c r="AM527" i="79"/>
  <c r="AL527" i="79"/>
  <c r="AK527" i="79"/>
  <c r="AJ527" i="79"/>
  <c r="AI527" i="79"/>
  <c r="AH527" i="79"/>
  <c r="AG527" i="79"/>
  <c r="AF527" i="79"/>
  <c r="AE527" i="79"/>
  <c r="Q527" i="79"/>
  <c r="AR533" i="79"/>
  <c r="AQ533" i="79"/>
  <c r="AP533" i="79"/>
  <c r="AO533" i="79"/>
  <c r="AS532" i="79"/>
  <c r="AL523" i="79"/>
  <c r="AK523" i="79"/>
  <c r="AJ523" i="79"/>
  <c r="AI523" i="79"/>
  <c r="AH523" i="79"/>
  <c r="AE523" i="79"/>
  <c r="Q523" i="79"/>
  <c r="AL520" i="79"/>
  <c r="AK520" i="79"/>
  <c r="AJ520" i="79"/>
  <c r="AI520" i="79"/>
  <c r="AH520" i="79"/>
  <c r="AG520" i="79"/>
  <c r="AF520" i="79"/>
  <c r="AE520" i="79"/>
  <c r="AL517" i="79"/>
  <c r="AK517" i="79"/>
  <c r="AJ517" i="79"/>
  <c r="AI517" i="79"/>
  <c r="AH517" i="79"/>
  <c r="AG517" i="79"/>
  <c r="AF517" i="79"/>
  <c r="AE517" i="79"/>
  <c r="Q517" i="79"/>
  <c r="AL514" i="79"/>
  <c r="AK514" i="79"/>
  <c r="AJ514" i="79"/>
  <c r="AI514" i="79"/>
  <c r="AH514" i="79"/>
  <c r="AG514" i="79"/>
  <c r="AF514" i="79"/>
  <c r="AE514" i="79"/>
  <c r="Q514" i="79"/>
  <c r="AL511" i="79"/>
  <c r="AK511" i="79"/>
  <c r="AJ511" i="79"/>
  <c r="AI511" i="79"/>
  <c r="AH511" i="79"/>
  <c r="AG511" i="79"/>
  <c r="AF511" i="79"/>
  <c r="AE511" i="79"/>
  <c r="Q511" i="79"/>
  <c r="AL508" i="79"/>
  <c r="AK508" i="79"/>
  <c r="AJ508" i="79"/>
  <c r="AI508" i="79"/>
  <c r="AH508" i="79"/>
  <c r="AG508" i="79"/>
  <c r="AF508" i="79"/>
  <c r="AE508" i="79"/>
  <c r="Q508" i="79"/>
  <c r="AL505" i="79"/>
  <c r="AK505" i="79"/>
  <c r="AJ505" i="79"/>
  <c r="AI505" i="79"/>
  <c r="AH505" i="79"/>
  <c r="AG505" i="79"/>
  <c r="AF505" i="79"/>
  <c r="AE505" i="79"/>
  <c r="Q505" i="79"/>
  <c r="AL502" i="79"/>
  <c r="Q502" i="79"/>
  <c r="AL499" i="79"/>
  <c r="AK499" i="79"/>
  <c r="AJ499" i="79"/>
  <c r="AI499" i="79"/>
  <c r="AH499" i="79"/>
  <c r="AG499" i="79"/>
  <c r="AF499" i="79"/>
  <c r="AE499" i="79"/>
  <c r="Q499" i="79"/>
  <c r="AL495" i="79"/>
  <c r="AK495" i="79"/>
  <c r="AJ495" i="79"/>
  <c r="AI495" i="79"/>
  <c r="AH495" i="79"/>
  <c r="AG495" i="79"/>
  <c r="AF495" i="79"/>
  <c r="AE495" i="79"/>
  <c r="AL492" i="79"/>
  <c r="AK492" i="79"/>
  <c r="AJ492" i="79"/>
  <c r="AI492" i="79"/>
  <c r="AH492" i="79"/>
  <c r="AG492" i="79"/>
  <c r="AF492" i="79"/>
  <c r="AL489" i="79"/>
  <c r="AK489" i="79"/>
  <c r="AJ489" i="79"/>
  <c r="AI489" i="79"/>
  <c r="AH489" i="79"/>
  <c r="AG489" i="79"/>
  <c r="AF489" i="79"/>
  <c r="AE489" i="79"/>
  <c r="AL486" i="79"/>
  <c r="AK486" i="79"/>
  <c r="AJ486" i="79"/>
  <c r="AI486" i="79"/>
  <c r="AH486" i="79"/>
  <c r="AG486" i="79"/>
  <c r="AF486" i="79"/>
  <c r="AE486" i="79"/>
  <c r="AR520" i="79"/>
  <c r="AQ520" i="79"/>
  <c r="AP520" i="79"/>
  <c r="AO520" i="79"/>
  <c r="AN520" i="79"/>
  <c r="AM520" i="79"/>
  <c r="AS519" i="79"/>
  <c r="S320" i="79" a="1"/>
  <c r="AD320" i="79" s="1"/>
  <c r="R320" i="79"/>
  <c r="AD317" i="79"/>
  <c r="AC317" i="79"/>
  <c r="AB317" i="79"/>
  <c r="AA317" i="79"/>
  <c r="Z317" i="79"/>
  <c r="Y317" i="79"/>
  <c r="X317" i="79"/>
  <c r="W317" i="79"/>
  <c r="V317" i="79"/>
  <c r="U317" i="79"/>
  <c r="T317" i="79"/>
  <c r="S317" i="79"/>
  <c r="R317" i="79"/>
  <c r="P317" i="79"/>
  <c r="O317" i="79"/>
  <c r="N317" i="79"/>
  <c r="M317" i="79"/>
  <c r="L317" i="79"/>
  <c r="K317" i="79"/>
  <c r="J317" i="79"/>
  <c r="I317" i="79"/>
  <c r="H317" i="79"/>
  <c r="G317" i="79"/>
  <c r="F317" i="79"/>
  <c r="E317" i="79"/>
  <c r="D317" i="79"/>
  <c r="AD314" i="79"/>
  <c r="AC314" i="79"/>
  <c r="AB314" i="79"/>
  <c r="AA314" i="79"/>
  <c r="Z314" i="79"/>
  <c r="Y314" i="79"/>
  <c r="X314" i="79"/>
  <c r="W314" i="79"/>
  <c r="V314" i="79"/>
  <c r="U314" i="79"/>
  <c r="T314" i="79"/>
  <c r="S314" i="79"/>
  <c r="R314" i="79"/>
  <c r="P314" i="79"/>
  <c r="O314" i="79"/>
  <c r="N314" i="79"/>
  <c r="M314" i="79"/>
  <c r="L314" i="79"/>
  <c r="K314" i="79"/>
  <c r="J314" i="79"/>
  <c r="I314" i="79"/>
  <c r="H314" i="79"/>
  <c r="G314" i="79"/>
  <c r="F314" i="79"/>
  <c r="E314" i="79"/>
  <c r="D314" i="79"/>
  <c r="AD311" i="79"/>
  <c r="AC311" i="79"/>
  <c r="AB311" i="79"/>
  <c r="AA311" i="79"/>
  <c r="Z311" i="79"/>
  <c r="Y311" i="79"/>
  <c r="X311" i="79"/>
  <c r="W311" i="79"/>
  <c r="V311" i="79"/>
  <c r="U311" i="79"/>
  <c r="T311" i="79"/>
  <c r="S311" i="79"/>
  <c r="R311" i="79"/>
  <c r="P311" i="79"/>
  <c r="AD308" i="79"/>
  <c r="AC308" i="79"/>
  <c r="AB308" i="79"/>
  <c r="AA308" i="79"/>
  <c r="Z308" i="79"/>
  <c r="Y308" i="79"/>
  <c r="X308" i="79"/>
  <c r="W308" i="79"/>
  <c r="V308" i="79"/>
  <c r="U308" i="79"/>
  <c r="T308" i="79"/>
  <c r="S308" i="79"/>
  <c r="R308" i="79"/>
  <c r="P308" i="79"/>
  <c r="O308" i="79"/>
  <c r="N308" i="79"/>
  <c r="M308" i="79"/>
  <c r="L308" i="79"/>
  <c r="K308" i="79"/>
  <c r="J308" i="79"/>
  <c r="I308" i="79"/>
  <c r="H308" i="79"/>
  <c r="G308" i="79"/>
  <c r="F308" i="79"/>
  <c r="E308" i="79"/>
  <c r="D308" i="79"/>
  <c r="AD304" i="79"/>
  <c r="AC304" i="79"/>
  <c r="AB304" i="79"/>
  <c r="AA304" i="79"/>
  <c r="Z304" i="79"/>
  <c r="Y304" i="79"/>
  <c r="X304" i="79"/>
  <c r="W304" i="79"/>
  <c r="V304" i="79"/>
  <c r="U304" i="79"/>
  <c r="T304" i="79"/>
  <c r="S304" i="79"/>
  <c r="R304" i="79"/>
  <c r="P304" i="79"/>
  <c r="O304" i="79"/>
  <c r="N304" i="79"/>
  <c r="M304" i="79"/>
  <c r="L304" i="79"/>
  <c r="K304" i="79"/>
  <c r="J304" i="79"/>
  <c r="I304" i="79"/>
  <c r="H304" i="79"/>
  <c r="G304" i="79"/>
  <c r="F304" i="79"/>
  <c r="E304" i="79"/>
  <c r="D304" i="79"/>
  <c r="AD301" i="79"/>
  <c r="AC301" i="79"/>
  <c r="AB301" i="79"/>
  <c r="AA301" i="79"/>
  <c r="Z301" i="79"/>
  <c r="Y301" i="79"/>
  <c r="X301" i="79"/>
  <c r="W301" i="79"/>
  <c r="V301" i="79"/>
  <c r="U301" i="79"/>
  <c r="T301" i="79"/>
  <c r="S301" i="79"/>
  <c r="R301" i="79"/>
  <c r="P301" i="79"/>
  <c r="O301" i="79"/>
  <c r="N301" i="79"/>
  <c r="M301" i="79"/>
  <c r="L301" i="79"/>
  <c r="K301" i="79"/>
  <c r="J301" i="79"/>
  <c r="I301" i="79"/>
  <c r="H301" i="79"/>
  <c r="G301" i="79"/>
  <c r="F301" i="79"/>
  <c r="E301" i="79"/>
  <c r="D301" i="79"/>
  <c r="AD298" i="79"/>
  <c r="AC298" i="79"/>
  <c r="AB298" i="79"/>
  <c r="AA298" i="79"/>
  <c r="Z298" i="79"/>
  <c r="Y298" i="79"/>
  <c r="X298" i="79"/>
  <c r="W298" i="79"/>
  <c r="V298" i="79"/>
  <c r="U298" i="79"/>
  <c r="T298" i="79"/>
  <c r="S298" i="79"/>
  <c r="R298" i="79"/>
  <c r="P298" i="79"/>
  <c r="O298" i="79"/>
  <c r="N298" i="79"/>
  <c r="M298" i="79"/>
  <c r="L298" i="79"/>
  <c r="K298" i="79"/>
  <c r="J298" i="79"/>
  <c r="I298" i="79"/>
  <c r="H298" i="79"/>
  <c r="G298" i="79"/>
  <c r="F298" i="79"/>
  <c r="E298" i="79"/>
  <c r="D298" i="79"/>
  <c r="AD295" i="79"/>
  <c r="AC295" i="79"/>
  <c r="AB295" i="79"/>
  <c r="AA295" i="79"/>
  <c r="Z295" i="79"/>
  <c r="Y295" i="79"/>
  <c r="X295" i="79"/>
  <c r="W295" i="79"/>
  <c r="V295" i="79"/>
  <c r="U295" i="79"/>
  <c r="T295" i="79"/>
  <c r="S295" i="79"/>
  <c r="R295" i="79"/>
  <c r="P295" i="79"/>
  <c r="O295" i="79"/>
  <c r="N295" i="79"/>
  <c r="M295" i="79"/>
  <c r="L295" i="79"/>
  <c r="K295" i="79"/>
  <c r="J295" i="79"/>
  <c r="I295" i="79"/>
  <c r="H295" i="79"/>
  <c r="G295" i="79"/>
  <c r="F295" i="79"/>
  <c r="E295" i="79"/>
  <c r="D295" i="79"/>
  <c r="P284" i="79"/>
  <c r="O284" i="79"/>
  <c r="N284" i="79"/>
  <c r="M284" i="79"/>
  <c r="L284" i="79"/>
  <c r="K284" i="79"/>
  <c r="J284" i="79"/>
  <c r="I284" i="79"/>
  <c r="H284" i="79"/>
  <c r="G284" i="79"/>
  <c r="F284" i="79"/>
  <c r="E284" i="79"/>
  <c r="D284" i="79"/>
  <c r="AL330" i="79"/>
  <c r="AK330" i="79"/>
  <c r="AJ330" i="79"/>
  <c r="AI330" i="79"/>
  <c r="AH330" i="79"/>
  <c r="AF330" i="79"/>
  <c r="AE330" i="79"/>
  <c r="Q330" i="79"/>
  <c r="AL327" i="79"/>
  <c r="AK327" i="79"/>
  <c r="AJ327" i="79"/>
  <c r="AI327" i="79"/>
  <c r="AH327" i="79"/>
  <c r="AG327" i="79"/>
  <c r="AF327" i="79"/>
  <c r="AE327" i="79"/>
  <c r="Q327" i="79"/>
  <c r="AL324" i="79"/>
  <c r="AK324" i="79"/>
  <c r="AJ324" i="79"/>
  <c r="AI324" i="79"/>
  <c r="AH324" i="79"/>
  <c r="AF324" i="79"/>
  <c r="AE324" i="79"/>
  <c r="Q324" i="79"/>
  <c r="AL321" i="79"/>
  <c r="AK321" i="79"/>
  <c r="AJ321" i="79"/>
  <c r="AI321" i="79"/>
  <c r="AH321" i="79"/>
  <c r="AG321" i="79"/>
  <c r="AF321" i="79"/>
  <c r="AE321" i="79"/>
  <c r="Q321" i="79"/>
  <c r="O311" i="79"/>
  <c r="AL318" i="79"/>
  <c r="AK318" i="79"/>
  <c r="AJ318" i="79"/>
  <c r="AI318" i="79"/>
  <c r="AH318" i="79"/>
  <c r="AG318" i="79"/>
  <c r="AF318" i="79"/>
  <c r="AE318" i="79"/>
  <c r="Q318" i="79"/>
  <c r="AL315" i="79"/>
  <c r="AK315" i="79"/>
  <c r="AJ315" i="79"/>
  <c r="AI315" i="79"/>
  <c r="AH315" i="79"/>
  <c r="AG315" i="79"/>
  <c r="AF315" i="79"/>
  <c r="AE315" i="79"/>
  <c r="Q315" i="79"/>
  <c r="AL312" i="79"/>
  <c r="AK312" i="79"/>
  <c r="AJ312" i="79"/>
  <c r="AI312" i="79"/>
  <c r="AH312" i="79"/>
  <c r="AG312" i="79"/>
  <c r="AF312" i="79"/>
  <c r="AE312" i="79"/>
  <c r="Q312" i="79"/>
  <c r="AL309" i="79"/>
  <c r="AK309" i="79"/>
  <c r="AJ309" i="79"/>
  <c r="AI309" i="79"/>
  <c r="AH309" i="79"/>
  <c r="AG309" i="79"/>
  <c r="AF309" i="79"/>
  <c r="AE309" i="79"/>
  <c r="Q309" i="79"/>
  <c r="AL305" i="79"/>
  <c r="AK305" i="79"/>
  <c r="AJ305" i="79"/>
  <c r="AI305" i="79"/>
  <c r="AH305" i="79"/>
  <c r="AG305" i="79"/>
  <c r="AF305" i="79"/>
  <c r="AE305" i="79"/>
  <c r="AL302" i="79"/>
  <c r="AK302" i="79"/>
  <c r="AJ302" i="79"/>
  <c r="AI302" i="79"/>
  <c r="AH302" i="79"/>
  <c r="AG302" i="79"/>
  <c r="AF302" i="79"/>
  <c r="AE302" i="79"/>
  <c r="AL299" i="79"/>
  <c r="AK299" i="79"/>
  <c r="AJ299" i="79"/>
  <c r="AI299" i="79"/>
  <c r="AH299" i="79"/>
  <c r="AG299" i="79"/>
  <c r="AF299" i="79"/>
  <c r="AE299" i="79"/>
  <c r="AL296" i="79"/>
  <c r="AK296" i="79"/>
  <c r="AJ296" i="79"/>
  <c r="AI296" i="79"/>
  <c r="AH296" i="79"/>
  <c r="AG296" i="79"/>
  <c r="AF296" i="79"/>
  <c r="AE296" i="79"/>
  <c r="AL291" i="79"/>
  <c r="AK291" i="79"/>
  <c r="AJ291" i="79"/>
  <c r="AI291" i="79"/>
  <c r="AH291" i="79"/>
  <c r="AG291" i="79"/>
  <c r="AF291" i="79"/>
  <c r="AE291" i="79"/>
  <c r="Q291" i="79"/>
  <c r="AL288" i="79"/>
  <c r="AK288" i="79"/>
  <c r="AJ288" i="79"/>
  <c r="AI288" i="79"/>
  <c r="AH288" i="79"/>
  <c r="AG288" i="79"/>
  <c r="AF288" i="79"/>
  <c r="AE288" i="79"/>
  <c r="Q288" i="79"/>
  <c r="AL285" i="79"/>
  <c r="AK285" i="79"/>
  <c r="AJ285" i="79"/>
  <c r="AI285" i="79"/>
  <c r="AH285" i="79"/>
  <c r="AG285" i="79"/>
  <c r="AF285" i="79"/>
  <c r="AE285" i="79"/>
  <c r="Q285" i="79"/>
  <c r="Q334" i="79"/>
  <c r="AE334" i="79"/>
  <c r="AF334" i="79"/>
  <c r="AG334" i="79"/>
  <c r="AH334" i="79"/>
  <c r="AI334" i="79"/>
  <c r="AJ334" i="79"/>
  <c r="AK334" i="79"/>
  <c r="AL334" i="79"/>
  <c r="Q337" i="79"/>
  <c r="AE337" i="79"/>
  <c r="AF337" i="79"/>
  <c r="AG337" i="79"/>
  <c r="AH337" i="79"/>
  <c r="AI337" i="79"/>
  <c r="AJ337" i="79"/>
  <c r="AK337" i="79"/>
  <c r="AL337" i="79"/>
  <c r="Q340" i="79"/>
  <c r="AF340" i="79"/>
  <c r="AG340" i="79"/>
  <c r="AH340" i="79"/>
  <c r="AI340" i="79"/>
  <c r="AJ340" i="79"/>
  <c r="AK340" i="79"/>
  <c r="AL340" i="79"/>
  <c r="P57" i="79"/>
  <c r="S84" i="79" a="1"/>
  <c r="AD84" i="79" s="1"/>
  <c r="S80" i="79"/>
  <c r="T80" i="79"/>
  <c r="U80" i="79"/>
  <c r="V80" i="79"/>
  <c r="W80" i="79"/>
  <c r="X80" i="79"/>
  <c r="Y80" i="79"/>
  <c r="Z80" i="79"/>
  <c r="AA80" i="79"/>
  <c r="AB80" i="79"/>
  <c r="AC80" i="79"/>
  <c r="AD80" i="79"/>
  <c r="S81" i="79"/>
  <c r="T81" i="79"/>
  <c r="U81" i="79"/>
  <c r="V81" i="79"/>
  <c r="W81" i="79"/>
  <c r="X81" i="79"/>
  <c r="Y81" i="79"/>
  <c r="Z81" i="79"/>
  <c r="AA81" i="79"/>
  <c r="AB81" i="79"/>
  <c r="AC81" i="79"/>
  <c r="AD81" i="79"/>
  <c r="S76" i="79"/>
  <c r="T76" i="79"/>
  <c r="U76" i="79"/>
  <c r="V76" i="79"/>
  <c r="W76" i="79"/>
  <c r="X76" i="79"/>
  <c r="Y76" i="79"/>
  <c r="Z76" i="79"/>
  <c r="AA76" i="79"/>
  <c r="AB76" i="79"/>
  <c r="AC76" i="79"/>
  <c r="AD76" i="79"/>
  <c r="S70" i="79"/>
  <c r="T70" i="79"/>
  <c r="U70" i="79"/>
  <c r="V70" i="79"/>
  <c r="W70" i="79"/>
  <c r="X70" i="79"/>
  <c r="Y70" i="79"/>
  <c r="Z70" i="79"/>
  <c r="AA70" i="79"/>
  <c r="AB70" i="79"/>
  <c r="AC70" i="79"/>
  <c r="AD70" i="79"/>
  <c r="S54" i="79"/>
  <c r="T54" i="79"/>
  <c r="U54" i="79"/>
  <c r="V54" i="79"/>
  <c r="W54" i="79"/>
  <c r="X54" i="79"/>
  <c r="Y54" i="79"/>
  <c r="Z54" i="79"/>
  <c r="AA54" i="79"/>
  <c r="AB54" i="79"/>
  <c r="AC54" i="79"/>
  <c r="AD54" i="79"/>
  <c r="S55" i="79"/>
  <c r="T55" i="79"/>
  <c r="U55" i="79"/>
  <c r="V55" i="79"/>
  <c r="W55" i="79"/>
  <c r="X55" i="79"/>
  <c r="Y55" i="79"/>
  <c r="Z55" i="79"/>
  <c r="AA55" i="79"/>
  <c r="AB55" i="79"/>
  <c r="AC55" i="79"/>
  <c r="AD55"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3" i="79"/>
  <c r="T63" i="79"/>
  <c r="U63" i="79"/>
  <c r="V63" i="79"/>
  <c r="W63" i="79"/>
  <c r="X63" i="79"/>
  <c r="Y63" i="79"/>
  <c r="Z63" i="79"/>
  <c r="AA63" i="79"/>
  <c r="AB63" i="79"/>
  <c r="AC63" i="79"/>
  <c r="AD63" i="79"/>
  <c r="S64" i="79"/>
  <c r="T64" i="79"/>
  <c r="U64" i="79"/>
  <c r="V64" i="79"/>
  <c r="W64" i="79"/>
  <c r="X64" i="79"/>
  <c r="Y64" i="79"/>
  <c r="Z64" i="79"/>
  <c r="AA64" i="79"/>
  <c r="AB64" i="79"/>
  <c r="AC64" i="79"/>
  <c r="AD64" i="79"/>
  <c r="S66" i="79"/>
  <c r="T66" i="79"/>
  <c r="U66" i="79"/>
  <c r="V66" i="79"/>
  <c r="W66" i="79"/>
  <c r="X66" i="79"/>
  <c r="Y66" i="79"/>
  <c r="Z66" i="79"/>
  <c r="AA66" i="79"/>
  <c r="AB66" i="79"/>
  <c r="AC66" i="79"/>
  <c r="AD66" i="79"/>
  <c r="S38" i="79"/>
  <c r="T38" i="79"/>
  <c r="U38" i="79"/>
  <c r="V38" i="79"/>
  <c r="W38" i="79"/>
  <c r="X38" i="79"/>
  <c r="Y38" i="79"/>
  <c r="Z38" i="79"/>
  <c r="AA38" i="79"/>
  <c r="AB38" i="79"/>
  <c r="AC38" i="79"/>
  <c r="AD38" i="79"/>
  <c r="S41" i="79"/>
  <c r="T41" i="79"/>
  <c r="U41" i="79"/>
  <c r="V41" i="79"/>
  <c r="W41" i="79"/>
  <c r="X41" i="79"/>
  <c r="Y41" i="79"/>
  <c r="Z41" i="79"/>
  <c r="AA41" i="79"/>
  <c r="AB41" i="79"/>
  <c r="AC41" i="79"/>
  <c r="AD41"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0" i="79"/>
  <c r="T50" i="79"/>
  <c r="U50" i="79"/>
  <c r="V50" i="79"/>
  <c r="W50" i="79"/>
  <c r="X50" i="79"/>
  <c r="Y50" i="79"/>
  <c r="Z50" i="79"/>
  <c r="AA50" i="79"/>
  <c r="AB50" i="79"/>
  <c r="AC50" i="79"/>
  <c r="AD50" i="79"/>
  <c r="S51" i="79"/>
  <c r="T51" i="79"/>
  <c r="U51" i="79"/>
  <c r="V51" i="79"/>
  <c r="W51" i="79"/>
  <c r="X51" i="79"/>
  <c r="Y51" i="79"/>
  <c r="Z51" i="79"/>
  <c r="AA51" i="79"/>
  <c r="AB51" i="79"/>
  <c r="AC51" i="79"/>
  <c r="AD51" i="79"/>
  <c r="S105" i="79"/>
  <c r="T105" i="79"/>
  <c r="U105" i="79"/>
  <c r="V105" i="79"/>
  <c r="W105" i="79"/>
  <c r="X105" i="79"/>
  <c r="Y105" i="79"/>
  <c r="Z105" i="79"/>
  <c r="AA105" i="79"/>
  <c r="AB105" i="79"/>
  <c r="AC105" i="79"/>
  <c r="AD105" i="79"/>
  <c r="S106" i="79"/>
  <c r="T106" i="79"/>
  <c r="U106" i="79"/>
  <c r="V106" i="79"/>
  <c r="W106" i="79"/>
  <c r="X106" i="79"/>
  <c r="Y106" i="79"/>
  <c r="Z106" i="79"/>
  <c r="AA106" i="79"/>
  <c r="AB106" i="79"/>
  <c r="AC106" i="79"/>
  <c r="AD106" i="79"/>
  <c r="S108" i="79"/>
  <c r="T108" i="79"/>
  <c r="U108" i="79"/>
  <c r="V108" i="79"/>
  <c r="W108" i="79"/>
  <c r="X108" i="79"/>
  <c r="Y108" i="79"/>
  <c r="Z108" i="79"/>
  <c r="AA108" i="79"/>
  <c r="AB108" i="79"/>
  <c r="AC108" i="79"/>
  <c r="AD108" i="79"/>
  <c r="S109" i="79"/>
  <c r="T109" i="79"/>
  <c r="U109" i="79"/>
  <c r="V109" i="79"/>
  <c r="W109" i="79"/>
  <c r="X109" i="79"/>
  <c r="Y109" i="79"/>
  <c r="Z109" i="79"/>
  <c r="AA109" i="79"/>
  <c r="AB109" i="79"/>
  <c r="AC109" i="79"/>
  <c r="AD109" i="79"/>
  <c r="S119" i="79"/>
  <c r="T119" i="79"/>
  <c r="U119" i="79"/>
  <c r="V119" i="79"/>
  <c r="W119" i="79"/>
  <c r="X119" i="79"/>
  <c r="Y119" i="79"/>
  <c r="Z119" i="79"/>
  <c r="AA119" i="79"/>
  <c r="AB119" i="79"/>
  <c r="AC119" i="79"/>
  <c r="AD119" i="79"/>
  <c r="S121" i="79"/>
  <c r="T121" i="79"/>
  <c r="U121" i="79"/>
  <c r="V121" i="79"/>
  <c r="W121" i="79"/>
  <c r="X121" i="79"/>
  <c r="Y121" i="79"/>
  <c r="Z121" i="79"/>
  <c r="AA121" i="79"/>
  <c r="AB121" i="79"/>
  <c r="AC121" i="79"/>
  <c r="AD121" i="79"/>
  <c r="S122" i="79"/>
  <c r="T122" i="79"/>
  <c r="U122" i="79"/>
  <c r="V122" i="79"/>
  <c r="W122" i="79"/>
  <c r="X122" i="79"/>
  <c r="Y122" i="79"/>
  <c r="Z122" i="79"/>
  <c r="AA122" i="79"/>
  <c r="AB122" i="79"/>
  <c r="AC122" i="79"/>
  <c r="AD122" i="79"/>
  <c r="S165" i="79"/>
  <c r="T165" i="79"/>
  <c r="U165" i="79"/>
  <c r="V165" i="79"/>
  <c r="W165" i="79"/>
  <c r="X165" i="79"/>
  <c r="Y165" i="79"/>
  <c r="Z165" i="79"/>
  <c r="AA165" i="79"/>
  <c r="AB165" i="79"/>
  <c r="AC165" i="79"/>
  <c r="AD165" i="79"/>
  <c r="E165" i="79"/>
  <c r="F165" i="79"/>
  <c r="G165" i="79"/>
  <c r="H165" i="79"/>
  <c r="I165" i="79"/>
  <c r="J165" i="79"/>
  <c r="K165" i="79"/>
  <c r="L165" i="79"/>
  <c r="M165" i="79"/>
  <c r="N165" i="79"/>
  <c r="O165" i="79"/>
  <c r="P165" i="79"/>
  <c r="E119" i="79"/>
  <c r="F119" i="79"/>
  <c r="G119" i="79"/>
  <c r="H119" i="79"/>
  <c r="I119" i="79"/>
  <c r="J119" i="79"/>
  <c r="K119" i="79"/>
  <c r="L119" i="79"/>
  <c r="M119" i="79"/>
  <c r="N119" i="79"/>
  <c r="O119" i="79"/>
  <c r="P119" i="79"/>
  <c r="E121" i="79"/>
  <c r="F121" i="79"/>
  <c r="G121" i="79"/>
  <c r="H121" i="79"/>
  <c r="I121" i="79"/>
  <c r="J121" i="79"/>
  <c r="K121" i="79"/>
  <c r="L121" i="79"/>
  <c r="M121" i="79"/>
  <c r="N121" i="79"/>
  <c r="O121" i="79"/>
  <c r="P121" i="79"/>
  <c r="E122" i="79"/>
  <c r="F122" i="79"/>
  <c r="G122" i="79"/>
  <c r="H122" i="79"/>
  <c r="I122" i="79"/>
  <c r="J122" i="79"/>
  <c r="K122" i="79"/>
  <c r="L122" i="79"/>
  <c r="M122" i="79"/>
  <c r="N122" i="79"/>
  <c r="O122" i="79"/>
  <c r="P122" i="79"/>
  <c r="E105" i="79"/>
  <c r="F105" i="79"/>
  <c r="G105" i="79"/>
  <c r="H105" i="79"/>
  <c r="I105" i="79"/>
  <c r="J105" i="79"/>
  <c r="K105" i="79"/>
  <c r="L105" i="79"/>
  <c r="M105" i="79"/>
  <c r="N105" i="79"/>
  <c r="O105" i="79"/>
  <c r="P105" i="79"/>
  <c r="E106" i="79"/>
  <c r="F106" i="79"/>
  <c r="G106" i="79"/>
  <c r="H106" i="79"/>
  <c r="I106" i="79"/>
  <c r="J106" i="79"/>
  <c r="K106" i="79"/>
  <c r="L106" i="79"/>
  <c r="M106" i="79"/>
  <c r="N106" i="79"/>
  <c r="O106" i="79"/>
  <c r="P106" i="79"/>
  <c r="E108" i="79"/>
  <c r="F108" i="79"/>
  <c r="G108" i="79"/>
  <c r="H108" i="79"/>
  <c r="I108" i="79"/>
  <c r="J108" i="79"/>
  <c r="K108" i="79"/>
  <c r="L108" i="79"/>
  <c r="M108" i="79"/>
  <c r="N108" i="79"/>
  <c r="O108" i="79"/>
  <c r="P108" i="79"/>
  <c r="E109" i="79"/>
  <c r="F109" i="79"/>
  <c r="G109" i="79"/>
  <c r="H109" i="79"/>
  <c r="I109" i="79"/>
  <c r="J109" i="79"/>
  <c r="K109" i="79"/>
  <c r="L109" i="79"/>
  <c r="M109" i="79"/>
  <c r="N109" i="79"/>
  <c r="O109" i="79"/>
  <c r="P109" i="79"/>
  <c r="E70" i="79"/>
  <c r="F70" i="79"/>
  <c r="G70" i="79"/>
  <c r="H70" i="79"/>
  <c r="I70" i="79"/>
  <c r="J70" i="79"/>
  <c r="K70" i="79"/>
  <c r="L70" i="79"/>
  <c r="M70" i="79"/>
  <c r="N70" i="79"/>
  <c r="O70" i="79"/>
  <c r="P70" i="79"/>
  <c r="E76" i="79"/>
  <c r="F76" i="79"/>
  <c r="G76" i="79"/>
  <c r="H76" i="79"/>
  <c r="I76" i="79"/>
  <c r="J76" i="79"/>
  <c r="K76" i="79"/>
  <c r="L76" i="79"/>
  <c r="M76" i="79"/>
  <c r="N76" i="79"/>
  <c r="O76" i="79"/>
  <c r="P76" i="79"/>
  <c r="E80" i="79"/>
  <c r="F80" i="79"/>
  <c r="G80" i="79"/>
  <c r="H80" i="79"/>
  <c r="I80" i="79"/>
  <c r="J80" i="79"/>
  <c r="K80" i="79"/>
  <c r="L80" i="79"/>
  <c r="M80" i="79"/>
  <c r="N80" i="79"/>
  <c r="O80" i="79"/>
  <c r="P80" i="79"/>
  <c r="E81" i="79"/>
  <c r="F81" i="79"/>
  <c r="G81" i="79"/>
  <c r="H81" i="79"/>
  <c r="I81" i="79"/>
  <c r="J81" i="79"/>
  <c r="K81" i="79"/>
  <c r="L81" i="79"/>
  <c r="M81" i="79"/>
  <c r="N81" i="79"/>
  <c r="O81" i="79"/>
  <c r="P81" i="79"/>
  <c r="E57" i="79"/>
  <c r="F57" i="79"/>
  <c r="G57" i="79"/>
  <c r="H57" i="79"/>
  <c r="I57" i="79"/>
  <c r="J57" i="79"/>
  <c r="K57" i="79"/>
  <c r="L57" i="79"/>
  <c r="M57" i="79"/>
  <c r="N57" i="79"/>
  <c r="O57" i="79"/>
  <c r="E87" i="79"/>
  <c r="F87" i="79"/>
  <c r="G87" i="79"/>
  <c r="H87" i="79"/>
  <c r="I87" i="79"/>
  <c r="J87" i="79"/>
  <c r="K87" i="79"/>
  <c r="L87" i="79"/>
  <c r="M87" i="79"/>
  <c r="N87" i="79"/>
  <c r="O87" i="79"/>
  <c r="P87"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0" i="79"/>
  <c r="F50" i="79"/>
  <c r="G50" i="79"/>
  <c r="H50" i="79"/>
  <c r="I50" i="79"/>
  <c r="J50" i="79"/>
  <c r="K50" i="79"/>
  <c r="L50" i="79"/>
  <c r="M50" i="79"/>
  <c r="N50" i="79"/>
  <c r="O50" i="79"/>
  <c r="P50" i="79"/>
  <c r="E51" i="79"/>
  <c r="F51" i="79"/>
  <c r="G51" i="79"/>
  <c r="H51" i="79"/>
  <c r="I51" i="79"/>
  <c r="J51" i="79"/>
  <c r="K51" i="79"/>
  <c r="L51" i="79"/>
  <c r="M51" i="79"/>
  <c r="N51" i="79"/>
  <c r="O51" i="79"/>
  <c r="P51" i="79"/>
  <c r="E54" i="79"/>
  <c r="F54" i="79"/>
  <c r="G54" i="79"/>
  <c r="H54" i="79"/>
  <c r="I54" i="79"/>
  <c r="J54" i="79"/>
  <c r="K54" i="79"/>
  <c r="L54" i="79"/>
  <c r="M54" i="79"/>
  <c r="N54" i="79"/>
  <c r="O54" i="79"/>
  <c r="P54" i="79"/>
  <c r="E55" i="79"/>
  <c r="F55" i="79"/>
  <c r="G55" i="79"/>
  <c r="H55" i="79"/>
  <c r="I55" i="79"/>
  <c r="J55" i="79"/>
  <c r="K55" i="79"/>
  <c r="L55" i="79"/>
  <c r="M55" i="79"/>
  <c r="N55" i="79"/>
  <c r="O55" i="79"/>
  <c r="P55" i="79"/>
  <c r="E58" i="79"/>
  <c r="F58" i="79"/>
  <c r="G58" i="79"/>
  <c r="H58" i="79"/>
  <c r="I58" i="79"/>
  <c r="J58" i="79"/>
  <c r="K58" i="79"/>
  <c r="L58" i="79"/>
  <c r="M58" i="79"/>
  <c r="N58" i="79"/>
  <c r="O58" i="79"/>
  <c r="P58" i="79"/>
  <c r="E60" i="79"/>
  <c r="F60" i="79"/>
  <c r="G60" i="79"/>
  <c r="H60" i="79"/>
  <c r="I60" i="79"/>
  <c r="J60" i="79"/>
  <c r="K60" i="79"/>
  <c r="L60" i="79"/>
  <c r="M60" i="79"/>
  <c r="N60" i="79"/>
  <c r="O60" i="79"/>
  <c r="P60" i="79"/>
  <c r="E63" i="79"/>
  <c r="F63" i="79"/>
  <c r="G63" i="79"/>
  <c r="H63" i="79"/>
  <c r="I63" i="79"/>
  <c r="J63" i="79"/>
  <c r="K63" i="79"/>
  <c r="L63" i="79"/>
  <c r="M63" i="79"/>
  <c r="N63" i="79"/>
  <c r="O63" i="79"/>
  <c r="P63" i="79"/>
  <c r="E64" i="79"/>
  <c r="F64" i="79"/>
  <c r="G64" i="79"/>
  <c r="H64" i="79"/>
  <c r="I64" i="79"/>
  <c r="J64" i="79"/>
  <c r="K64" i="79"/>
  <c r="L64" i="79"/>
  <c r="M64" i="79"/>
  <c r="N64" i="79"/>
  <c r="O64" i="79"/>
  <c r="P64" i="79"/>
  <c r="E66" i="79"/>
  <c r="F66" i="79"/>
  <c r="G66" i="79"/>
  <c r="H66" i="79"/>
  <c r="I66" i="79"/>
  <c r="J66" i="79"/>
  <c r="K66" i="79"/>
  <c r="L66" i="79"/>
  <c r="M66" i="79"/>
  <c r="N66" i="79"/>
  <c r="O66" i="79"/>
  <c r="P66" i="79"/>
  <c r="AK166" i="79"/>
  <c r="AJ166" i="79"/>
  <c r="AI166" i="79"/>
  <c r="AH166" i="79"/>
  <c r="AG166" i="79"/>
  <c r="AF166" i="79"/>
  <c r="AE166" i="79"/>
  <c r="AK163" i="79"/>
  <c r="AJ163" i="79"/>
  <c r="AI163" i="79"/>
  <c r="AH163" i="79"/>
  <c r="AG163" i="79"/>
  <c r="AF163" i="79"/>
  <c r="AE163" i="79"/>
  <c r="AK160" i="79"/>
  <c r="AJ160" i="79"/>
  <c r="AI160" i="79"/>
  <c r="AH160" i="79"/>
  <c r="AG160" i="79"/>
  <c r="AF160" i="79"/>
  <c r="AE160" i="79"/>
  <c r="AK157" i="79"/>
  <c r="AJ157" i="79"/>
  <c r="AI157" i="79"/>
  <c r="AH157" i="79"/>
  <c r="AG157" i="79"/>
  <c r="AF157" i="79"/>
  <c r="AE157" i="79"/>
  <c r="AK154" i="79"/>
  <c r="AJ154" i="79"/>
  <c r="AI154" i="79"/>
  <c r="AH154" i="79"/>
  <c r="AG154" i="79"/>
  <c r="AF154" i="79"/>
  <c r="AE154" i="79"/>
  <c r="AK150" i="79"/>
  <c r="AJ150" i="79"/>
  <c r="AI150" i="79"/>
  <c r="AH150" i="79"/>
  <c r="AG150" i="79"/>
  <c r="AF150" i="79"/>
  <c r="AE150" i="79"/>
  <c r="AK147" i="79"/>
  <c r="AJ147" i="79"/>
  <c r="AI147" i="79"/>
  <c r="AH147" i="79"/>
  <c r="AG147" i="79"/>
  <c r="AF147" i="79"/>
  <c r="AE147" i="79"/>
  <c r="AK144" i="79"/>
  <c r="AJ144" i="79"/>
  <c r="AI144" i="79"/>
  <c r="AH144" i="79"/>
  <c r="AG144" i="79"/>
  <c r="AF144" i="79"/>
  <c r="AE144" i="79"/>
  <c r="AK140" i="79"/>
  <c r="AJ140" i="79"/>
  <c r="AI140" i="79"/>
  <c r="AH140" i="79"/>
  <c r="AG140" i="79"/>
  <c r="AF140" i="79"/>
  <c r="AE140" i="79"/>
  <c r="AK137" i="79"/>
  <c r="AJ137" i="79"/>
  <c r="AI137" i="79"/>
  <c r="AH137" i="79"/>
  <c r="AG137" i="79"/>
  <c r="AF137" i="79"/>
  <c r="AE137" i="79"/>
  <c r="AK134" i="79"/>
  <c r="AJ134" i="79"/>
  <c r="AI134" i="79"/>
  <c r="AH134" i="79"/>
  <c r="AG134" i="79"/>
  <c r="AF134" i="79"/>
  <c r="AE134" i="79"/>
  <c r="AK131" i="79"/>
  <c r="AJ131" i="79"/>
  <c r="AI131" i="79"/>
  <c r="AH131" i="79"/>
  <c r="AG131" i="79"/>
  <c r="AF131" i="79"/>
  <c r="AE131" i="79"/>
  <c r="AK128" i="79"/>
  <c r="AJ128" i="79"/>
  <c r="AI128" i="79"/>
  <c r="AH128" i="79"/>
  <c r="AG128" i="79"/>
  <c r="AF128" i="79"/>
  <c r="AE128" i="79"/>
  <c r="AK125" i="79"/>
  <c r="AJ125" i="79"/>
  <c r="AI125" i="79"/>
  <c r="AH125" i="79"/>
  <c r="AG125" i="79"/>
  <c r="AF125" i="79"/>
  <c r="AE125" i="79"/>
  <c r="AK122" i="79"/>
  <c r="AJ122" i="79"/>
  <c r="AI122" i="79"/>
  <c r="AH122" i="79"/>
  <c r="AG122" i="79"/>
  <c r="AF122" i="79"/>
  <c r="AE122" i="79"/>
  <c r="AK119" i="79"/>
  <c r="AJ119" i="79"/>
  <c r="AI119" i="79"/>
  <c r="AH119" i="79"/>
  <c r="AG119" i="79"/>
  <c r="AF119" i="79"/>
  <c r="AE119" i="79"/>
  <c r="AK115" i="79"/>
  <c r="AJ115" i="79"/>
  <c r="AI115" i="79"/>
  <c r="AH115" i="79"/>
  <c r="AG115" i="79"/>
  <c r="AF115" i="79"/>
  <c r="AE115" i="79"/>
  <c r="AK112" i="79"/>
  <c r="AJ112" i="79"/>
  <c r="AI112" i="79"/>
  <c r="AH112" i="79"/>
  <c r="AG112" i="79"/>
  <c r="AF112" i="79"/>
  <c r="AE112" i="79"/>
  <c r="AK109" i="79"/>
  <c r="AJ109" i="79"/>
  <c r="AI109" i="79"/>
  <c r="AH109" i="79"/>
  <c r="AG109" i="79"/>
  <c r="AF109" i="79"/>
  <c r="AE109" i="79"/>
  <c r="AK106" i="79"/>
  <c r="AJ106" i="79"/>
  <c r="AI106" i="79"/>
  <c r="AH106" i="79"/>
  <c r="AG106" i="79"/>
  <c r="AF106" i="79"/>
  <c r="AE106" i="79"/>
  <c r="AK101" i="79"/>
  <c r="AJ101" i="79"/>
  <c r="AI101" i="79"/>
  <c r="AH101" i="79"/>
  <c r="AG101" i="79"/>
  <c r="AF101" i="79"/>
  <c r="AE101" i="79"/>
  <c r="AK98" i="79"/>
  <c r="AJ98" i="79"/>
  <c r="AI98" i="79"/>
  <c r="AH98" i="79"/>
  <c r="AG98" i="79"/>
  <c r="AF98" i="79"/>
  <c r="AE98" i="79"/>
  <c r="AK95" i="79"/>
  <c r="AJ95" i="79"/>
  <c r="AI95" i="79"/>
  <c r="AH95" i="79"/>
  <c r="AG95" i="79"/>
  <c r="AF95" i="79"/>
  <c r="AE95" i="79"/>
  <c r="AK92" i="79"/>
  <c r="AJ92" i="79"/>
  <c r="AI92" i="79"/>
  <c r="AH92" i="79"/>
  <c r="AG92" i="79"/>
  <c r="AF92" i="79"/>
  <c r="AE92" i="79"/>
  <c r="AK88" i="79"/>
  <c r="AJ88" i="79"/>
  <c r="AI88" i="79"/>
  <c r="AH88" i="79"/>
  <c r="AG88" i="79"/>
  <c r="AF88" i="79"/>
  <c r="AE88" i="79"/>
  <c r="AK85" i="79"/>
  <c r="AJ85" i="79"/>
  <c r="AI85" i="79"/>
  <c r="AH85" i="79"/>
  <c r="AG85" i="79"/>
  <c r="AF85" i="79"/>
  <c r="AE85" i="79"/>
  <c r="AK81" i="79"/>
  <c r="AJ81" i="79"/>
  <c r="AI81" i="79"/>
  <c r="AH81" i="79"/>
  <c r="AG81" i="79"/>
  <c r="AF81" i="79"/>
  <c r="AE81" i="79"/>
  <c r="AK77" i="79"/>
  <c r="AJ77" i="79"/>
  <c r="AI77" i="79"/>
  <c r="AH77" i="79"/>
  <c r="AG77" i="79"/>
  <c r="AF77" i="79"/>
  <c r="AE77" i="79"/>
  <c r="AK74" i="79"/>
  <c r="AJ74" i="79"/>
  <c r="AI74" i="79"/>
  <c r="AH74" i="79"/>
  <c r="AG74" i="79"/>
  <c r="AF74" i="79"/>
  <c r="AE74" i="79"/>
  <c r="AK71" i="79"/>
  <c r="AJ71" i="79"/>
  <c r="AI71" i="79"/>
  <c r="AH71" i="79"/>
  <c r="AG71" i="79"/>
  <c r="AF71" i="79"/>
  <c r="AE71" i="79"/>
  <c r="AK67" i="79"/>
  <c r="AJ67" i="79"/>
  <c r="AI67" i="79"/>
  <c r="AH67" i="79"/>
  <c r="AG67" i="79"/>
  <c r="AF67" i="79"/>
  <c r="AE67" i="79"/>
  <c r="AK64" i="79"/>
  <c r="AJ64" i="79"/>
  <c r="AI64" i="79"/>
  <c r="AH64" i="79"/>
  <c r="AG64" i="79"/>
  <c r="AF64" i="79"/>
  <c r="AE64" i="79"/>
  <c r="AK61" i="79"/>
  <c r="AJ61" i="79"/>
  <c r="AI61" i="79"/>
  <c r="AH61" i="79"/>
  <c r="AG61" i="79"/>
  <c r="AF61" i="79"/>
  <c r="AE61" i="79"/>
  <c r="AK58" i="79"/>
  <c r="AJ58" i="79"/>
  <c r="AI58" i="79"/>
  <c r="AH58" i="79"/>
  <c r="AG58" i="79"/>
  <c r="AF58" i="79"/>
  <c r="AE58" i="79"/>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G42" i="79"/>
  <c r="AF42" i="79"/>
  <c r="AE42" i="79"/>
  <c r="AK39" i="79"/>
  <c r="AJ39" i="79"/>
  <c r="AI39" i="79"/>
  <c r="AH39" i="79"/>
  <c r="AG39" i="79"/>
  <c r="AF39" i="79"/>
  <c r="AE39" i="79"/>
  <c r="R165" i="79"/>
  <c r="R122" i="79"/>
  <c r="R121" i="79"/>
  <c r="R119" i="79"/>
  <c r="R109" i="79"/>
  <c r="R108" i="79"/>
  <c r="R106" i="79"/>
  <c r="R105" i="79"/>
  <c r="R84" i="79"/>
  <c r="R81" i="79"/>
  <c r="R80" i="79"/>
  <c r="R76" i="79"/>
  <c r="R70" i="79"/>
  <c r="R66" i="79"/>
  <c r="R64" i="79"/>
  <c r="R63" i="79"/>
  <c r="R60" i="79"/>
  <c r="R58" i="79"/>
  <c r="R57" i="79"/>
  <c r="R55" i="79"/>
  <c r="R54" i="79"/>
  <c r="R51" i="79"/>
  <c r="R50" i="79"/>
  <c r="R48" i="79"/>
  <c r="R47" i="79"/>
  <c r="R44" i="79"/>
  <c r="R41" i="79"/>
  <c r="R38" i="79"/>
  <c r="D165" i="79"/>
  <c r="D122" i="79"/>
  <c r="D121" i="79"/>
  <c r="D119" i="79"/>
  <c r="D109" i="79"/>
  <c r="D108" i="79"/>
  <c r="D106" i="79"/>
  <c r="D105" i="79"/>
  <c r="D87" i="79"/>
  <c r="D81" i="79"/>
  <c r="D80" i="79"/>
  <c r="D76" i="79"/>
  <c r="D70" i="79"/>
  <c r="D57" i="79"/>
  <c r="D66" i="79"/>
  <c r="D64" i="79"/>
  <c r="D63" i="79"/>
  <c r="D60" i="79"/>
  <c r="D58" i="79"/>
  <c r="D55" i="79"/>
  <c r="D54" i="79"/>
  <c r="D51" i="79"/>
  <c r="D50" i="79"/>
  <c r="D48" i="79"/>
  <c r="D47" i="79"/>
  <c r="D44" i="79"/>
  <c r="D41" i="79"/>
  <c r="D39" i="79"/>
  <c r="D38" i="79"/>
  <c r="AS502" i="46"/>
  <c r="AR502" i="46"/>
  <c r="AQ502" i="46"/>
  <c r="AP502" i="46"/>
  <c r="AO502" i="46"/>
  <c r="AN502" i="46"/>
  <c r="AM502" i="46"/>
  <c r="AS498" i="46"/>
  <c r="AR498" i="46"/>
  <c r="AQ498" i="46"/>
  <c r="AP498" i="46"/>
  <c r="AO498" i="46"/>
  <c r="AN498" i="46"/>
  <c r="AM498" i="46"/>
  <c r="AS495" i="46"/>
  <c r="AR495" i="46"/>
  <c r="AQ495" i="46"/>
  <c r="AP495" i="46"/>
  <c r="AO495" i="46"/>
  <c r="AN495" i="46"/>
  <c r="AM495" i="46"/>
  <c r="U495" i="46"/>
  <c r="AS492" i="46"/>
  <c r="AR492" i="46"/>
  <c r="AQ492" i="46"/>
  <c r="AP492" i="46"/>
  <c r="AO492" i="46"/>
  <c r="AN492" i="46"/>
  <c r="AM492" i="46"/>
  <c r="U492" i="46"/>
  <c r="AS476" i="46"/>
  <c r="AR476" i="46"/>
  <c r="AQ476" i="46"/>
  <c r="AP476" i="46"/>
  <c r="AO476" i="46"/>
  <c r="AN476" i="46"/>
  <c r="AM476" i="46"/>
  <c r="AS473" i="46"/>
  <c r="AR473" i="46"/>
  <c r="AQ473" i="46"/>
  <c r="AP473" i="46"/>
  <c r="AO473" i="46"/>
  <c r="AN473" i="46"/>
  <c r="AM473" i="46"/>
  <c r="U473" i="46"/>
  <c r="AS470" i="46"/>
  <c r="AR470" i="46"/>
  <c r="AQ470" i="46"/>
  <c r="AP470" i="46"/>
  <c r="AO470" i="46"/>
  <c r="AN470" i="46"/>
  <c r="AM470" i="46"/>
  <c r="U470" i="46"/>
  <c r="AS467" i="46"/>
  <c r="AR467" i="46"/>
  <c r="AQ467" i="46"/>
  <c r="AP467" i="46"/>
  <c r="AO467" i="46"/>
  <c r="AN467" i="46"/>
  <c r="AM467" i="46"/>
  <c r="U467" i="46"/>
  <c r="AS464" i="46"/>
  <c r="AR464" i="46"/>
  <c r="AQ464" i="46"/>
  <c r="AP464" i="46"/>
  <c r="AO464" i="46"/>
  <c r="AN464" i="46"/>
  <c r="AM464" i="46"/>
  <c r="U464" i="46"/>
  <c r="AS461" i="46"/>
  <c r="AR461" i="46"/>
  <c r="AQ461" i="46"/>
  <c r="AP461" i="46"/>
  <c r="AO461" i="46"/>
  <c r="AN461" i="46"/>
  <c r="AM461" i="46"/>
  <c r="U461" i="46"/>
  <c r="AS451" i="46"/>
  <c r="AR451" i="46"/>
  <c r="AQ451" i="46"/>
  <c r="AP451" i="46"/>
  <c r="AO451" i="46"/>
  <c r="AN451" i="46"/>
  <c r="AM451" i="46"/>
  <c r="AS448" i="46"/>
  <c r="AR448" i="46"/>
  <c r="AQ448" i="46"/>
  <c r="AP448" i="46"/>
  <c r="AO448" i="46"/>
  <c r="AN448" i="46"/>
  <c r="AM448" i="46"/>
  <c r="AS445" i="46"/>
  <c r="AR445" i="46"/>
  <c r="AQ445" i="46"/>
  <c r="AP445" i="46"/>
  <c r="AO445" i="46"/>
  <c r="AN445" i="46"/>
  <c r="AM445" i="46"/>
  <c r="AS442" i="46"/>
  <c r="AR442" i="46"/>
  <c r="AQ442" i="46"/>
  <c r="AP442" i="46"/>
  <c r="AO442" i="46"/>
  <c r="AN442" i="46"/>
  <c r="AM442" i="46"/>
  <c r="AS439" i="46"/>
  <c r="AR439" i="46"/>
  <c r="AQ439" i="46"/>
  <c r="AP439" i="46"/>
  <c r="AO439" i="46"/>
  <c r="AN439" i="46"/>
  <c r="AM439" i="46"/>
  <c r="AS436" i="46"/>
  <c r="AR436" i="46"/>
  <c r="AQ436" i="46"/>
  <c r="AP436" i="46"/>
  <c r="AO436" i="46"/>
  <c r="AN436" i="46"/>
  <c r="AM436" i="46"/>
  <c r="AS433" i="46"/>
  <c r="AR433" i="46"/>
  <c r="AQ433" i="46"/>
  <c r="AP433" i="46"/>
  <c r="AO433" i="46"/>
  <c r="AN433" i="46"/>
  <c r="AM433" i="46"/>
  <c r="U359" i="46"/>
  <c r="U356" i="46"/>
  <c r="U353" i="46"/>
  <c r="U350" i="46"/>
  <c r="U337" i="46"/>
  <c r="U334" i="46"/>
  <c r="U331" i="46"/>
  <c r="U328" i="46"/>
  <c r="U325" i="46"/>
  <c r="U244" i="46"/>
  <c r="U223" i="46"/>
  <c r="U220" i="46"/>
  <c r="U201" i="46"/>
  <c r="U198" i="46"/>
  <c r="U195" i="46"/>
  <c r="U192" i="46"/>
  <c r="U189" i="46"/>
  <c r="U106" i="46"/>
  <c r="U103" i="46"/>
  <c r="U85" i="46"/>
  <c r="BA71" i="46"/>
  <c r="U63" i="46"/>
  <c r="U60" i="46"/>
  <c r="U57" i="46"/>
  <c r="U54" i="46"/>
  <c r="U51" i="46"/>
  <c r="P195" i="85"/>
  <c r="K195" i="85"/>
  <c r="P194" i="85"/>
  <c r="K194" i="85"/>
  <c r="P193" i="85"/>
  <c r="K193" i="85"/>
  <c r="P192" i="85"/>
  <c r="P209" i="85" s="1"/>
  <c r="C194" i="85" s="1"/>
  <c r="K192" i="85"/>
  <c r="C164" i="85"/>
  <c r="D164" i="85" s="1"/>
  <c r="F164" i="85" s="1"/>
  <c r="P162" i="85"/>
  <c r="K162" i="85"/>
  <c r="C162" i="85"/>
  <c r="P161" i="85"/>
  <c r="K161" i="85"/>
  <c r="P160" i="85"/>
  <c r="K160" i="85"/>
  <c r="P159" i="85"/>
  <c r="P176" i="85" s="1"/>
  <c r="C161" i="85" s="1"/>
  <c r="K159" i="85"/>
  <c r="K176" i="85" s="1"/>
  <c r="C159" i="85" s="1"/>
  <c r="D161" i="85" s="1"/>
  <c r="F161" i="85" s="1"/>
  <c r="P128" i="85"/>
  <c r="K128" i="85"/>
  <c r="P127" i="85"/>
  <c r="K127" i="85"/>
  <c r="P126" i="85"/>
  <c r="K126" i="85"/>
  <c r="P96" i="85"/>
  <c r="K96" i="85"/>
  <c r="P95" i="85"/>
  <c r="K95" i="85"/>
  <c r="P94" i="85"/>
  <c r="K94" i="85"/>
  <c r="P93" i="85"/>
  <c r="K93" i="85"/>
  <c r="P64" i="85"/>
  <c r="K64" i="85"/>
  <c r="P63" i="85"/>
  <c r="K63" i="85"/>
  <c r="P62" i="85"/>
  <c r="P79" i="85" s="1"/>
  <c r="C61" i="85" s="1"/>
  <c r="K62" i="85"/>
  <c r="P61" i="85"/>
  <c r="K61" i="85"/>
  <c r="P60" i="85"/>
  <c r="K60" i="85"/>
  <c r="P32" i="85"/>
  <c r="P31" i="85"/>
  <c r="P30" i="85"/>
  <c r="K30" i="85"/>
  <c r="P29" i="85"/>
  <c r="P47" i="85" s="1"/>
  <c r="C28" i="85" s="1"/>
  <c r="K29" i="85"/>
  <c r="P28" i="85"/>
  <c r="K28" i="85"/>
  <c r="P27" i="85"/>
  <c r="K27" i="85"/>
  <c r="G265" i="46" l="1"/>
  <c r="K265" i="46"/>
  <c r="O265" i="46"/>
  <c r="S265" i="46"/>
  <c r="X265" i="46"/>
  <c r="AB265" i="46"/>
  <c r="AF265" i="46"/>
  <c r="AJ265" i="46"/>
  <c r="G401" i="46"/>
  <c r="K401" i="46"/>
  <c r="O401" i="46"/>
  <c r="S401" i="46"/>
  <c r="X401" i="46"/>
  <c r="AB401" i="46"/>
  <c r="AF401" i="46"/>
  <c r="AJ401" i="46"/>
  <c r="G537" i="46"/>
  <c r="K537" i="46"/>
  <c r="O537" i="46"/>
  <c r="S537" i="46"/>
  <c r="J127" i="46"/>
  <c r="AI127" i="46"/>
  <c r="F127" i="46"/>
  <c r="R127" i="46"/>
  <c r="AE127" i="46"/>
  <c r="Z127" i="46"/>
  <c r="AH127" i="46"/>
  <c r="M127" i="46"/>
  <c r="L265" i="46"/>
  <c r="T265" i="46"/>
  <c r="AG265" i="46"/>
  <c r="Z265" i="46"/>
  <c r="AH265" i="46"/>
  <c r="P401" i="46"/>
  <c r="Y401" i="46"/>
  <c r="AK401" i="46"/>
  <c r="Z401" i="46"/>
  <c r="AH401" i="46"/>
  <c r="L537" i="46"/>
  <c r="Y537" i="46"/>
  <c r="AG537" i="46"/>
  <c r="X537" i="46"/>
  <c r="AF537" i="46"/>
  <c r="M537" i="46"/>
  <c r="G127" i="46"/>
  <c r="K127" i="46"/>
  <c r="O127" i="46"/>
  <c r="S127" i="46"/>
  <c r="X127" i="46"/>
  <c r="AB127" i="46"/>
  <c r="AF127" i="46"/>
  <c r="AJ127" i="46"/>
  <c r="E265" i="46"/>
  <c r="I265" i="46"/>
  <c r="M265" i="46"/>
  <c r="Q265" i="46"/>
  <c r="E401" i="46"/>
  <c r="I401" i="46"/>
  <c r="M401" i="46"/>
  <c r="Q401" i="46"/>
  <c r="Z537" i="46"/>
  <c r="AD537" i="46"/>
  <c r="AH537" i="46"/>
  <c r="AL537" i="46"/>
  <c r="N127" i="46"/>
  <c r="W127" i="46"/>
  <c r="AA127" i="46"/>
  <c r="AD127" i="46"/>
  <c r="AL127" i="46"/>
  <c r="E127" i="46"/>
  <c r="I127" i="46"/>
  <c r="Q127" i="46"/>
  <c r="H265" i="46"/>
  <c r="P265" i="46"/>
  <c r="Y265" i="46"/>
  <c r="AC265" i="46"/>
  <c r="AK265" i="46"/>
  <c r="AD265" i="46"/>
  <c r="AL265" i="46"/>
  <c r="H401" i="46"/>
  <c r="L401" i="46"/>
  <c r="T401" i="46"/>
  <c r="AC401" i="46"/>
  <c r="AG401" i="46"/>
  <c r="AD401" i="46"/>
  <c r="AL401" i="46"/>
  <c r="H537" i="46"/>
  <c r="P537" i="46"/>
  <c r="T537" i="46"/>
  <c r="AC537" i="46"/>
  <c r="AK537" i="46"/>
  <c r="AB537" i="46"/>
  <c r="AJ537" i="46"/>
  <c r="E537" i="46"/>
  <c r="I537" i="46"/>
  <c r="Q537" i="46"/>
  <c r="H127" i="46"/>
  <c r="L127" i="46"/>
  <c r="P127" i="46"/>
  <c r="T127" i="46"/>
  <c r="Y127" i="46"/>
  <c r="AC127" i="46"/>
  <c r="AG127" i="46"/>
  <c r="AK127" i="46"/>
  <c r="F265" i="46"/>
  <c r="J265" i="46"/>
  <c r="N265" i="46"/>
  <c r="R265" i="46"/>
  <c r="W265" i="46"/>
  <c r="AA265" i="46"/>
  <c r="AE265" i="46"/>
  <c r="AI265" i="46"/>
  <c r="F401" i="46"/>
  <c r="J401" i="46"/>
  <c r="N401" i="46"/>
  <c r="R401" i="46"/>
  <c r="W401" i="46"/>
  <c r="AA401" i="46"/>
  <c r="AE401" i="46"/>
  <c r="AI401" i="46"/>
  <c r="F537" i="46"/>
  <c r="J537" i="46"/>
  <c r="N537" i="46"/>
  <c r="R537" i="46"/>
  <c r="W537" i="46"/>
  <c r="AA537" i="46"/>
  <c r="AE537" i="46"/>
  <c r="AI537" i="46"/>
  <c r="H774" i="79"/>
  <c r="L774" i="79"/>
  <c r="P774" i="79"/>
  <c r="P971" i="79"/>
  <c r="G581" i="79"/>
  <c r="K581" i="79"/>
  <c r="O581" i="79"/>
  <c r="U581" i="79"/>
  <c r="Y581" i="79"/>
  <c r="AC581" i="79"/>
  <c r="H581" i="79"/>
  <c r="L581" i="79"/>
  <c r="P581" i="79"/>
  <c r="V581" i="79"/>
  <c r="Z581" i="79"/>
  <c r="AD581" i="79"/>
  <c r="E774" i="79"/>
  <c r="I774" i="79"/>
  <c r="M774" i="79"/>
  <c r="F774" i="79"/>
  <c r="J774" i="79"/>
  <c r="N774" i="79"/>
  <c r="G774" i="79"/>
  <c r="K774" i="79"/>
  <c r="O774" i="79"/>
  <c r="X320" i="79"/>
  <c r="AC320" i="79"/>
  <c r="E581" i="79"/>
  <c r="I581" i="79"/>
  <c r="M581" i="79"/>
  <c r="S581" i="79"/>
  <c r="W581" i="79"/>
  <c r="AA581" i="79"/>
  <c r="E195" i="79"/>
  <c r="F581" i="79"/>
  <c r="J581" i="79"/>
  <c r="N581" i="79"/>
  <c r="T581" i="79"/>
  <c r="X581" i="79"/>
  <c r="AB581" i="79"/>
  <c r="AD195" i="79"/>
  <c r="D311" i="79"/>
  <c r="N195" i="79"/>
  <c r="N311" i="79"/>
  <c r="F195" i="79"/>
  <c r="S320" i="79"/>
  <c r="S385" i="79" s="1"/>
  <c r="M195" i="79"/>
  <c r="S84" i="79"/>
  <c r="S195" i="79" s="1"/>
  <c r="F311" i="79"/>
  <c r="T320" i="79"/>
  <c r="T385" i="79" s="1"/>
  <c r="Y320" i="79"/>
  <c r="I195" i="79"/>
  <c r="O195" i="79"/>
  <c r="K195" i="79"/>
  <c r="G195" i="79"/>
  <c r="W84" i="79"/>
  <c r="W195" i="79" s="1"/>
  <c r="J311" i="79"/>
  <c r="U320" i="79"/>
  <c r="AA320" i="79"/>
  <c r="J195" i="79"/>
  <c r="AA84" i="79"/>
  <c r="AA195" i="79" s="1"/>
  <c r="W320" i="79"/>
  <c r="AB320" i="79"/>
  <c r="G311" i="79"/>
  <c r="K311" i="79"/>
  <c r="H311" i="79"/>
  <c r="L311" i="79"/>
  <c r="E311" i="79"/>
  <c r="I311" i="79"/>
  <c r="M311" i="79"/>
  <c r="V320" i="79"/>
  <c r="Z320" i="79"/>
  <c r="L195" i="79"/>
  <c r="H195" i="79"/>
  <c r="P195" i="79"/>
  <c r="T84" i="79"/>
  <c r="T195" i="79" s="1"/>
  <c r="X84" i="79"/>
  <c r="X195" i="79" s="1"/>
  <c r="AB84" i="79"/>
  <c r="AB195" i="79" s="1"/>
  <c r="U84" i="79"/>
  <c r="U195" i="79" s="1"/>
  <c r="Y84" i="79"/>
  <c r="Y195" i="79" s="1"/>
  <c r="AC84" i="79"/>
  <c r="AC195" i="79" s="1"/>
  <c r="V84" i="79"/>
  <c r="V195" i="79" s="1"/>
  <c r="Z84" i="79"/>
  <c r="Z195" i="79" s="1"/>
  <c r="C70" i="85"/>
  <c r="C66" i="85"/>
  <c r="D66" i="85" s="1"/>
  <c r="F66" i="85" s="1"/>
  <c r="C64" i="85"/>
  <c r="C71" i="85"/>
  <c r="C67" i="85"/>
  <c r="C63" i="85"/>
  <c r="D63" i="85" s="1"/>
  <c r="F63" i="85" s="1"/>
  <c r="C68" i="85"/>
  <c r="C65" i="85"/>
  <c r="C72" i="85"/>
  <c r="C62" i="85"/>
  <c r="D62" i="85" s="1"/>
  <c r="F62" i="85" s="1"/>
  <c r="C69" i="85"/>
  <c r="D162" i="85"/>
  <c r="F162" i="85" s="1"/>
  <c r="F172" i="85" s="1"/>
  <c r="C29" i="85"/>
  <c r="C204" i="85"/>
  <c r="C200" i="85"/>
  <c r="C196" i="85"/>
  <c r="D196" i="85" s="1"/>
  <c r="F196" i="85" s="1"/>
  <c r="C201" i="85"/>
  <c r="D201" i="85" s="1"/>
  <c r="F201" i="85" s="1"/>
  <c r="C197" i="85"/>
  <c r="C195" i="85"/>
  <c r="C202" i="85"/>
  <c r="D202" i="85" s="1"/>
  <c r="F202" i="85" s="1"/>
  <c r="C198" i="85"/>
  <c r="D198" i="85" s="1"/>
  <c r="F198" i="85" s="1"/>
  <c r="C203" i="85"/>
  <c r="C199" i="85"/>
  <c r="D199" i="85" s="1"/>
  <c r="F199" i="85" s="1"/>
  <c r="K143" i="85"/>
  <c r="C126" i="85" s="1"/>
  <c r="C170" i="85"/>
  <c r="D170" i="85" s="1"/>
  <c r="F170" i="85" s="1"/>
  <c r="C166" i="85"/>
  <c r="D166" i="85" s="1"/>
  <c r="F166" i="85" s="1"/>
  <c r="C171" i="85"/>
  <c r="D171" i="85" s="1"/>
  <c r="F171" i="85" s="1"/>
  <c r="C167" i="85"/>
  <c r="D167" i="85" s="1"/>
  <c r="F167" i="85" s="1"/>
  <c r="C163" i="85"/>
  <c r="D163" i="85" s="1"/>
  <c r="F163" i="85" s="1"/>
  <c r="C165" i="85"/>
  <c r="D165" i="85" s="1"/>
  <c r="F165" i="85" s="1"/>
  <c r="K79" i="85"/>
  <c r="C60" i="85" s="1"/>
  <c r="D61" i="85" s="1"/>
  <c r="F61" i="85" s="1"/>
  <c r="K110" i="85"/>
  <c r="C93" i="85" s="1"/>
  <c r="P143" i="85"/>
  <c r="C128" i="85" s="1"/>
  <c r="C168" i="85"/>
  <c r="D168" i="85" s="1"/>
  <c r="F168" i="85" s="1"/>
  <c r="K47" i="85"/>
  <c r="C27" i="85" s="1"/>
  <c r="D28" i="85" s="1"/>
  <c r="F28" i="85" s="1"/>
  <c r="P110" i="85"/>
  <c r="C95" i="85" s="1"/>
  <c r="C169" i="85"/>
  <c r="D169" i="85" s="1"/>
  <c r="F169" i="85" s="1"/>
  <c r="K209" i="85"/>
  <c r="C192" i="85" s="1"/>
  <c r="D194" i="85" s="1"/>
  <c r="F194" i="85" s="1"/>
  <c r="F173" i="85" l="1"/>
  <c r="I971" i="79"/>
  <c r="F385" i="79"/>
  <c r="F312" i="79"/>
  <c r="E312" i="79"/>
  <c r="E385" i="79" s="1"/>
  <c r="O385" i="79"/>
  <c r="L971" i="79"/>
  <c r="G971" i="79"/>
  <c r="H971" i="79"/>
  <c r="N971" i="79"/>
  <c r="F971" i="79"/>
  <c r="E971" i="79"/>
  <c r="J971" i="79"/>
  <c r="O971" i="79"/>
  <c r="M971" i="79"/>
  <c r="K971" i="79"/>
  <c r="AD385" i="79"/>
  <c r="Z385" i="79"/>
  <c r="J385" i="79"/>
  <c r="N385" i="79"/>
  <c r="V385" i="79"/>
  <c r="AA385" i="79"/>
  <c r="W385" i="79"/>
  <c r="M385" i="79"/>
  <c r="AB385" i="79"/>
  <c r="G385" i="79"/>
  <c r="AC385" i="79"/>
  <c r="H385" i="79"/>
  <c r="X385" i="79"/>
  <c r="L385" i="79"/>
  <c r="I385" i="79"/>
  <c r="U385" i="79"/>
  <c r="Y385" i="79"/>
  <c r="P385" i="79"/>
  <c r="K385" i="79"/>
  <c r="F174" i="85"/>
  <c r="F177" i="85" s="1"/>
  <c r="F180" i="85" s="1"/>
  <c r="F183" i="85" s="1"/>
  <c r="F176" i="85"/>
  <c r="F179" i="85" s="1"/>
  <c r="F182" i="85" s="1"/>
  <c r="F175" i="85"/>
  <c r="F178" i="85" s="1"/>
  <c r="F181" i="85" s="1"/>
  <c r="C104" i="85"/>
  <c r="D104" i="85" s="1"/>
  <c r="F104" i="85" s="1"/>
  <c r="C100" i="85"/>
  <c r="D100" i="85" s="1"/>
  <c r="F100" i="85" s="1"/>
  <c r="C105" i="85"/>
  <c r="D105" i="85" s="1"/>
  <c r="F105" i="85" s="1"/>
  <c r="C101" i="85"/>
  <c r="D101" i="85" s="1"/>
  <c r="F101" i="85" s="1"/>
  <c r="C97" i="85"/>
  <c r="D97" i="85" s="1"/>
  <c r="F97" i="85" s="1"/>
  <c r="C99" i="85"/>
  <c r="D99" i="85" s="1"/>
  <c r="F99" i="85" s="1"/>
  <c r="C98" i="85"/>
  <c r="D98" i="85" s="1"/>
  <c r="F98" i="85" s="1"/>
  <c r="C96" i="85"/>
  <c r="D96" i="85" s="1"/>
  <c r="F96" i="85" s="1"/>
  <c r="D95" i="85"/>
  <c r="F95" i="85" s="1"/>
  <c r="C103" i="85"/>
  <c r="D103" i="85" s="1"/>
  <c r="F103" i="85" s="1"/>
  <c r="C102" i="85"/>
  <c r="D102" i="85" s="1"/>
  <c r="F102" i="85" s="1"/>
  <c r="C36" i="85"/>
  <c r="D36" i="85" s="1"/>
  <c r="F36" i="85" s="1"/>
  <c r="C37" i="85"/>
  <c r="D37" i="85" s="1"/>
  <c r="F37" i="85" s="1"/>
  <c r="C33" i="85"/>
  <c r="D33" i="85" s="1"/>
  <c r="F33" i="85" s="1"/>
  <c r="F40" i="85" s="1"/>
  <c r="C32" i="85"/>
  <c r="D32" i="85" s="1"/>
  <c r="F32" i="85" s="1"/>
  <c r="C31" i="85"/>
  <c r="D31" i="85" s="1"/>
  <c r="F31" i="85" s="1"/>
  <c r="C38" i="85"/>
  <c r="D38" i="85" s="1"/>
  <c r="F38" i="85" s="1"/>
  <c r="C35" i="85"/>
  <c r="D35" i="85" s="1"/>
  <c r="F35" i="85" s="1"/>
  <c r="D29" i="85"/>
  <c r="F29" i="85" s="1"/>
  <c r="C39" i="85"/>
  <c r="D39" i="85" s="1"/>
  <c r="F39" i="85" s="1"/>
  <c r="C30" i="85"/>
  <c r="D30" i="85" s="1"/>
  <c r="F30" i="85" s="1"/>
  <c r="C34" i="85"/>
  <c r="D34" i="85" s="1"/>
  <c r="F34" i="85" s="1"/>
  <c r="D72" i="85"/>
  <c r="F72" i="85" s="1"/>
  <c r="D67" i="85"/>
  <c r="F67" i="85" s="1"/>
  <c r="D70" i="85"/>
  <c r="F70" i="85" s="1"/>
  <c r="D203" i="85"/>
  <c r="F203" i="85" s="1"/>
  <c r="D195" i="85"/>
  <c r="F195" i="85" s="1"/>
  <c r="D200" i="85"/>
  <c r="F200" i="85" s="1"/>
  <c r="D65" i="85"/>
  <c r="F65" i="85" s="1"/>
  <c r="D71" i="85"/>
  <c r="F71" i="85" s="1"/>
  <c r="C136" i="85"/>
  <c r="D136" i="85" s="1"/>
  <c r="F136" i="85" s="1"/>
  <c r="C132" i="85"/>
  <c r="D132" i="85" s="1"/>
  <c r="F132" i="85" s="1"/>
  <c r="C137" i="85"/>
  <c r="D137" i="85" s="1"/>
  <c r="F137" i="85" s="1"/>
  <c r="C133" i="85"/>
  <c r="D133" i="85" s="1"/>
  <c r="F133" i="85" s="1"/>
  <c r="C129" i="85"/>
  <c r="D129" i="85" s="1"/>
  <c r="F129" i="85" s="1"/>
  <c r="C138" i="85"/>
  <c r="D138" i="85" s="1"/>
  <c r="F138" i="85" s="1"/>
  <c r="C130" i="85"/>
  <c r="D130" i="85" s="1"/>
  <c r="F130" i="85" s="1"/>
  <c r="C135" i="85"/>
  <c r="D135" i="85" s="1"/>
  <c r="F135" i="85" s="1"/>
  <c r="D128" i="85"/>
  <c r="F128" i="85" s="1"/>
  <c r="C134" i="85"/>
  <c r="D134" i="85" s="1"/>
  <c r="F134" i="85" s="1"/>
  <c r="C131" i="85"/>
  <c r="D131" i="85" s="1"/>
  <c r="F131" i="85" s="1"/>
  <c r="D197" i="85"/>
  <c r="F197" i="85" s="1"/>
  <c r="F205" i="85" s="1"/>
  <c r="F206" i="85" s="1"/>
  <c r="D204" i="85"/>
  <c r="F204" i="85" s="1"/>
  <c r="D69" i="85"/>
  <c r="F69" i="85" s="1"/>
  <c r="D68" i="85"/>
  <c r="F68" i="85" s="1"/>
  <c r="D64" i="85"/>
  <c r="F64" i="85" s="1"/>
  <c r="F73" i="85" s="1"/>
  <c r="R907" i="79" l="1"/>
  <c r="F76" i="85"/>
  <c r="F80" i="85" s="1"/>
  <c r="F84" i="85" s="1"/>
  <c r="F75" i="85"/>
  <c r="F79" i="85" s="1"/>
  <c r="F83" i="85" s="1"/>
  <c r="F74" i="85"/>
  <c r="F78" i="85" s="1"/>
  <c r="F82" i="85" s="1"/>
  <c r="F77" i="85"/>
  <c r="F81" i="85" s="1"/>
  <c r="F209" i="85"/>
  <c r="F212" i="85" s="1"/>
  <c r="F215" i="85" s="1"/>
  <c r="F208" i="85"/>
  <c r="F211" i="85" s="1"/>
  <c r="F214" i="85" s="1"/>
  <c r="F207" i="85"/>
  <c r="F210" i="85" s="1"/>
  <c r="F213" i="85" s="1"/>
  <c r="F216" i="85" s="1"/>
  <c r="F44" i="85"/>
  <c r="F48" i="85" s="1"/>
  <c r="F43" i="85"/>
  <c r="F47" i="85" s="1"/>
  <c r="F51" i="85" s="1"/>
  <c r="F42" i="85"/>
  <c r="F46" i="85" s="1"/>
  <c r="F50" i="85" s="1"/>
  <c r="F41" i="85"/>
  <c r="F45" i="85" s="1"/>
  <c r="F49" i="85" s="1"/>
  <c r="F106" i="85"/>
  <c r="F139" i="85"/>
  <c r="F140" i="85" s="1"/>
  <c r="S907" i="79" l="1" a="1"/>
  <c r="F107" i="85"/>
  <c r="R706" i="79"/>
  <c r="F108" i="85"/>
  <c r="F111" i="85" s="1"/>
  <c r="F114" i="85" s="1"/>
  <c r="F117" i="85" s="1"/>
  <c r="F109" i="85"/>
  <c r="F112" i="85" s="1"/>
  <c r="F115" i="85" s="1"/>
  <c r="F110" i="85"/>
  <c r="F113" i="85" s="1"/>
  <c r="F116" i="85" s="1"/>
  <c r="F142" i="85"/>
  <c r="F145" i="85" s="1"/>
  <c r="F148" i="85" s="1"/>
  <c r="F141" i="85"/>
  <c r="F144" i="85" s="1"/>
  <c r="F147" i="85" s="1"/>
  <c r="F150" i="85" s="1"/>
  <c r="F143" i="85"/>
  <c r="F146" i="85" s="1"/>
  <c r="F149" i="85" s="1"/>
  <c r="AD907" i="79" l="1"/>
  <c r="AD971" i="79" s="1"/>
  <c r="S907" i="79"/>
  <c r="S971" i="79" s="1"/>
  <c r="X907" i="79"/>
  <c r="X971" i="79" s="1"/>
  <c r="AC907" i="79"/>
  <c r="AC971" i="79" s="1"/>
  <c r="W907" i="79"/>
  <c r="W971" i="79" s="1"/>
  <c r="AB907" i="79"/>
  <c r="AB971" i="79" s="1"/>
  <c r="V907" i="79"/>
  <c r="V971" i="79" s="1"/>
  <c r="AA907" i="79"/>
  <c r="AA971" i="79" s="1"/>
  <c r="U907" i="79"/>
  <c r="U971" i="79" s="1"/>
  <c r="Z907" i="79"/>
  <c r="Z971" i="79" s="1"/>
  <c r="T907" i="79"/>
  <c r="T971" i="79" s="1"/>
  <c r="Y907" i="79"/>
  <c r="Y971" i="79" s="1"/>
  <c r="S706" i="79" a="1"/>
  <c r="AR1753" i="79"/>
  <c r="AQ1753" i="79"/>
  <c r="AP1753" i="79"/>
  <c r="AO1753" i="79"/>
  <c r="AN1753" i="79"/>
  <c r="AM1753" i="79"/>
  <c r="AL1753" i="79"/>
  <c r="AK1753" i="79"/>
  <c r="AJ1753" i="79"/>
  <c r="AI1753" i="79"/>
  <c r="AH1753" i="79"/>
  <c r="AG1753" i="79"/>
  <c r="AF1753" i="79"/>
  <c r="H206" i="47"/>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9" i="79"/>
  <c r="D1749" i="79"/>
  <c r="AR1747" i="79"/>
  <c r="AQ1747" i="79"/>
  <c r="AP1747" i="79"/>
  <c r="AO1747" i="79"/>
  <c r="AN1747" i="79"/>
  <c r="AM1747" i="79"/>
  <c r="AL1747" i="79"/>
  <c r="AK1747" i="79"/>
  <c r="AJ1747" i="79"/>
  <c r="AI1747" i="79"/>
  <c r="AH1747" i="79"/>
  <c r="AG1747" i="79"/>
  <c r="AF1747" i="79"/>
  <c r="AE1747" i="79"/>
  <c r="Q1747" i="79"/>
  <c r="AS1746" i="79"/>
  <c r="AR1742" i="79"/>
  <c r="AQ1742" i="79"/>
  <c r="AP1742" i="79"/>
  <c r="AO1742" i="79"/>
  <c r="AN1742" i="79"/>
  <c r="AM1742" i="79"/>
  <c r="AL1742" i="79"/>
  <c r="AK1742" i="79"/>
  <c r="AJ1742" i="79"/>
  <c r="AI1742" i="79"/>
  <c r="AH1742" i="79"/>
  <c r="AG1742" i="79"/>
  <c r="AF1742" i="79"/>
  <c r="AE1742" i="79"/>
  <c r="Q1742" i="79"/>
  <c r="AS1741" i="79"/>
  <c r="AR1739" i="79"/>
  <c r="AQ1739" i="79"/>
  <c r="AP1739" i="79"/>
  <c r="AO1739" i="79"/>
  <c r="AN1739" i="79"/>
  <c r="AM1739" i="79"/>
  <c r="AL1739" i="79"/>
  <c r="AK1739" i="79"/>
  <c r="AJ1739" i="79"/>
  <c r="AI1739" i="79"/>
  <c r="AH1739" i="79"/>
  <c r="AG1739" i="79"/>
  <c r="AF1739" i="79"/>
  <c r="AE1739" i="79"/>
  <c r="Q1739" i="79"/>
  <c r="AS1738"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AS1720" i="79"/>
  <c r="AR1718" i="79"/>
  <c r="AQ1718" i="79"/>
  <c r="AP1718" i="79"/>
  <c r="AO1718" i="79"/>
  <c r="AN1718" i="79"/>
  <c r="AM1718" i="79"/>
  <c r="AL1718" i="79"/>
  <c r="AK1718" i="79"/>
  <c r="AJ1718" i="79"/>
  <c r="AI1718" i="79"/>
  <c r="AH1718" i="79"/>
  <c r="AG1718" i="79"/>
  <c r="AF1718" i="79"/>
  <c r="AE1718" i="79"/>
  <c r="Q1718" i="79"/>
  <c r="AS1717" i="79"/>
  <c r="AR1715" i="79"/>
  <c r="AQ1715" i="79"/>
  <c r="AP1715" i="79"/>
  <c r="AO1715" i="79"/>
  <c r="AN1715" i="79"/>
  <c r="AM1715" i="79"/>
  <c r="AL1715" i="79"/>
  <c r="AK1715" i="79"/>
  <c r="AJ1715" i="79"/>
  <c r="AI1715" i="79"/>
  <c r="AH1715" i="79"/>
  <c r="AG1715" i="79"/>
  <c r="AF1715" i="79"/>
  <c r="AE1715" i="79"/>
  <c r="Q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699" i="79"/>
  <c r="AQ1699" i="79"/>
  <c r="AP1699" i="79"/>
  <c r="AO1699" i="79"/>
  <c r="AN1699" i="79"/>
  <c r="AM1699" i="79"/>
  <c r="AL1699" i="79"/>
  <c r="AK1699" i="79"/>
  <c r="AJ1699" i="79"/>
  <c r="AI1699" i="79"/>
  <c r="AH1699" i="79"/>
  <c r="AG1699" i="79"/>
  <c r="AF1699" i="79"/>
  <c r="AE1699" i="79"/>
  <c r="Q1699" i="79"/>
  <c r="AS1698" i="79"/>
  <c r="AR1696" i="79"/>
  <c r="AQ1696" i="79"/>
  <c r="AP1696" i="79"/>
  <c r="AO1696" i="79"/>
  <c r="AN1696" i="79"/>
  <c r="AM1696" i="79"/>
  <c r="AL1696" i="79"/>
  <c r="AK1696" i="79"/>
  <c r="AJ1696" i="79"/>
  <c r="AI1696" i="79"/>
  <c r="AH1696" i="79"/>
  <c r="AG1696" i="79"/>
  <c r="AF1696" i="79"/>
  <c r="AE1696" i="79"/>
  <c r="Q1696" i="79"/>
  <c r="AS1695" i="79"/>
  <c r="AR1693" i="79"/>
  <c r="AQ1693" i="79"/>
  <c r="AP1693" i="79"/>
  <c r="AO1693" i="79"/>
  <c r="AN1693" i="79"/>
  <c r="AM1693" i="79"/>
  <c r="AL1693" i="79"/>
  <c r="AK1693" i="79"/>
  <c r="AJ1693" i="79"/>
  <c r="AI1693" i="79"/>
  <c r="AH1693" i="79"/>
  <c r="AG1693" i="79"/>
  <c r="AF1693" i="79"/>
  <c r="AE1693" i="79"/>
  <c r="Q1693" i="79"/>
  <c r="AS1692" i="79"/>
  <c r="AR1689" i="79"/>
  <c r="AQ1689" i="79"/>
  <c r="AP1689" i="79"/>
  <c r="AO1689" i="79"/>
  <c r="AN1689" i="79"/>
  <c r="AM1689" i="79"/>
  <c r="AL1689" i="79"/>
  <c r="AK1689" i="79"/>
  <c r="AJ1689" i="79"/>
  <c r="AI1689" i="79"/>
  <c r="AH1689" i="79"/>
  <c r="AG1689" i="79"/>
  <c r="AF1689" i="79"/>
  <c r="AE1689" i="79"/>
  <c r="Q1689" i="79"/>
  <c r="AS1688" i="79"/>
  <c r="AR1686" i="79"/>
  <c r="AQ1686" i="79"/>
  <c r="AP1686" i="79"/>
  <c r="AO1686" i="79"/>
  <c r="AN1686" i="79"/>
  <c r="AM1686" i="79"/>
  <c r="AL1686" i="79"/>
  <c r="AK1686" i="79"/>
  <c r="AJ1686" i="79"/>
  <c r="AI1686" i="79"/>
  <c r="AH1686" i="79"/>
  <c r="AG1686" i="79"/>
  <c r="AF1686" i="79"/>
  <c r="AE1686" i="79"/>
  <c r="Q1686" i="79"/>
  <c r="AS1685"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4" i="79"/>
  <c r="AQ1664" i="79"/>
  <c r="AP1664" i="79"/>
  <c r="AO1664" i="79"/>
  <c r="AN1664" i="79"/>
  <c r="AM1664" i="79"/>
  <c r="AL1664" i="79"/>
  <c r="AK1664" i="79"/>
  <c r="AJ1664" i="79"/>
  <c r="AI1664" i="79"/>
  <c r="AH1664" i="79"/>
  <c r="AG1664" i="79"/>
  <c r="AF1664" i="79"/>
  <c r="AE1664" i="79"/>
  <c r="AS1663" i="79"/>
  <c r="AR1661" i="79"/>
  <c r="AQ1661" i="79"/>
  <c r="AP1661" i="79"/>
  <c r="AO1661" i="79"/>
  <c r="AN1661" i="79"/>
  <c r="AM1661" i="79"/>
  <c r="AL1661" i="79"/>
  <c r="AK1661" i="79"/>
  <c r="AJ1661" i="79"/>
  <c r="AI1661" i="79"/>
  <c r="AH1661" i="79"/>
  <c r="AG1661" i="79"/>
  <c r="AF1661" i="79"/>
  <c r="AE1661" i="79"/>
  <c r="AS1660"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0" i="79"/>
  <c r="AQ1650" i="79"/>
  <c r="AP1650" i="79"/>
  <c r="AO1650" i="79"/>
  <c r="AN1650" i="79"/>
  <c r="AM1650" i="79"/>
  <c r="AL1650" i="79"/>
  <c r="AK1650" i="79"/>
  <c r="AJ1650" i="79"/>
  <c r="AI1650" i="79"/>
  <c r="AH1650" i="79"/>
  <c r="AG1650" i="79"/>
  <c r="AF1650" i="79"/>
  <c r="AE1650" i="79"/>
  <c r="Q1650" i="79"/>
  <c r="AS1649" i="79"/>
  <c r="AR1647" i="79"/>
  <c r="AQ1647" i="79"/>
  <c r="AP1647" i="79"/>
  <c r="AO1647" i="79"/>
  <c r="AN1647" i="79"/>
  <c r="AM1647" i="79"/>
  <c r="AL1647" i="79"/>
  <c r="AK1647" i="79"/>
  <c r="AJ1647" i="79"/>
  <c r="AI1647" i="79"/>
  <c r="AH1647" i="79"/>
  <c r="AG1647" i="79"/>
  <c r="AF1647" i="79"/>
  <c r="AE1647" i="79"/>
  <c r="Q1647" i="79"/>
  <c r="AS1646"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7" i="79"/>
  <c r="AQ1637" i="79"/>
  <c r="AP1637" i="79"/>
  <c r="AO1637" i="79"/>
  <c r="AN1637" i="79"/>
  <c r="AM1637" i="79"/>
  <c r="AL1637" i="79"/>
  <c r="AK1637" i="79"/>
  <c r="AJ1637" i="79"/>
  <c r="AI1637" i="79"/>
  <c r="AH1637" i="79"/>
  <c r="AG1637" i="79"/>
  <c r="AF1637" i="79"/>
  <c r="AE1637" i="79"/>
  <c r="Q1637" i="79"/>
  <c r="AS1636" i="79"/>
  <c r="AR1634" i="79"/>
  <c r="AQ1634" i="79"/>
  <c r="AP1634" i="79"/>
  <c r="AO1634" i="79"/>
  <c r="AN1634" i="79"/>
  <c r="AM1634" i="79"/>
  <c r="AL1634" i="79"/>
  <c r="AK1634" i="79"/>
  <c r="AJ1634" i="79"/>
  <c r="AI1634" i="79"/>
  <c r="AH1634" i="79"/>
  <c r="AG1634" i="79"/>
  <c r="AF1634" i="79"/>
  <c r="AE1634" i="79"/>
  <c r="Q1634" i="79"/>
  <c r="AS1633"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20" i="79"/>
  <c r="AQ1620" i="79"/>
  <c r="AP1620" i="79"/>
  <c r="AO1620" i="79"/>
  <c r="AN1620" i="79"/>
  <c r="AM1620" i="79"/>
  <c r="AL1620" i="79"/>
  <c r="AK1620" i="79"/>
  <c r="AJ1620" i="79"/>
  <c r="AI1620" i="79"/>
  <c r="AH1620" i="79"/>
  <c r="AG1620" i="79"/>
  <c r="AF1620" i="79"/>
  <c r="AE1620" i="79"/>
  <c r="Q1620" i="79"/>
  <c r="AS1619" i="79"/>
  <c r="AR1616" i="79"/>
  <c r="AQ1616" i="79"/>
  <c r="AP1616" i="79"/>
  <c r="AO1616" i="79"/>
  <c r="AN1616" i="79"/>
  <c r="AM1616" i="79"/>
  <c r="AL1616" i="79"/>
  <c r="AK1616" i="79"/>
  <c r="AJ1616" i="79"/>
  <c r="AI1616" i="79"/>
  <c r="AH1616" i="79"/>
  <c r="AG1616" i="79"/>
  <c r="AF1616" i="79"/>
  <c r="AE1616" i="79"/>
  <c r="Q1616" i="79"/>
  <c r="AS1615" i="79"/>
  <c r="AR1613" i="79"/>
  <c r="AQ1613" i="79"/>
  <c r="AP1613" i="79"/>
  <c r="AO1613" i="79"/>
  <c r="AN1613" i="79"/>
  <c r="AM1613" i="79"/>
  <c r="AL1613" i="79"/>
  <c r="AK1613" i="79"/>
  <c r="AJ1613" i="79"/>
  <c r="AI1613" i="79"/>
  <c r="AH1613" i="79"/>
  <c r="AG1613" i="79"/>
  <c r="AF1613" i="79"/>
  <c r="AE1613" i="79"/>
  <c r="Q1613" i="79"/>
  <c r="AS1612"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0" i="79"/>
  <c r="AQ1600" i="79"/>
  <c r="AP1600" i="79"/>
  <c r="AO1600" i="79"/>
  <c r="AN1600" i="79"/>
  <c r="AM1600" i="79"/>
  <c r="AL1600" i="79"/>
  <c r="AK1600" i="79"/>
  <c r="AJ1600" i="79"/>
  <c r="AI1600" i="79"/>
  <c r="AH1600" i="79"/>
  <c r="AG1600" i="79"/>
  <c r="AF1600" i="79"/>
  <c r="AE1600" i="79"/>
  <c r="AS1599" i="79"/>
  <c r="AR1597" i="79"/>
  <c r="AQ1597" i="79"/>
  <c r="AP1597" i="79"/>
  <c r="AO1597" i="79"/>
  <c r="AN1597" i="79"/>
  <c r="AM1597" i="79"/>
  <c r="AL1597" i="79"/>
  <c r="AK1597" i="79"/>
  <c r="AJ1597" i="79"/>
  <c r="AI1597" i="79"/>
  <c r="AH1597" i="79"/>
  <c r="AG1597" i="79"/>
  <c r="AF1597" i="79"/>
  <c r="AE1597" i="79"/>
  <c r="AS1596"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S1584" i="79"/>
  <c r="AS1784" i="79"/>
  <c r="AS1810" i="79"/>
  <c r="AE1811" i="79"/>
  <c r="AF1811" i="79"/>
  <c r="AG1811" i="79"/>
  <c r="AH1811" i="79"/>
  <c r="AI1811" i="79"/>
  <c r="AJ1811" i="79"/>
  <c r="AK1811" i="79"/>
  <c r="AL1811" i="79"/>
  <c r="AM1811" i="79"/>
  <c r="AN1811" i="79"/>
  <c r="AO1811" i="79"/>
  <c r="AP1811" i="79"/>
  <c r="AQ1811" i="79"/>
  <c r="AR1811" i="79"/>
  <c r="AS1837" i="79"/>
  <c r="AE1838" i="79"/>
  <c r="AF1838" i="79"/>
  <c r="AG1838" i="79"/>
  <c r="AH1838" i="79"/>
  <c r="AI1838" i="79"/>
  <c r="AJ1838" i="79"/>
  <c r="AK1838" i="79"/>
  <c r="AL1838" i="79"/>
  <c r="AM1838" i="79"/>
  <c r="AN1838" i="79"/>
  <c r="AO1838" i="79"/>
  <c r="AP1838" i="79"/>
  <c r="AQ1838" i="79"/>
  <c r="AR1838" i="79"/>
  <c r="AS1864" i="79"/>
  <c r="AE1865" i="79"/>
  <c r="AF1865" i="79"/>
  <c r="AG1865" i="79"/>
  <c r="AH1865" i="79"/>
  <c r="AI1865" i="79"/>
  <c r="AJ1865" i="79"/>
  <c r="AK1865" i="79"/>
  <c r="AL1865" i="79"/>
  <c r="AM1865" i="79"/>
  <c r="AN1865" i="79"/>
  <c r="AO1865" i="79"/>
  <c r="AP1865" i="79"/>
  <c r="AQ1865" i="79"/>
  <c r="AR1865"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D706" i="79" l="1"/>
  <c r="AD774" i="79" s="1"/>
  <c r="AA706" i="79"/>
  <c r="AA774" i="79" s="1"/>
  <c r="W706" i="79"/>
  <c r="W774" i="79" s="1"/>
  <c r="S706" i="79"/>
  <c r="S774" i="79" s="1"/>
  <c r="AB706" i="79"/>
  <c r="AB774" i="79" s="1"/>
  <c r="V706" i="79"/>
  <c r="V774" i="79" s="1"/>
  <c r="AC706" i="79"/>
  <c r="AC774" i="79" s="1"/>
  <c r="U706" i="79"/>
  <c r="U774" i="79" s="1"/>
  <c r="Z706" i="79"/>
  <c r="Z774" i="79" s="1"/>
  <c r="X706" i="79"/>
  <c r="X774" i="79" s="1"/>
  <c r="T706" i="79"/>
  <c r="T774" i="79" s="1"/>
  <c r="Y706" i="79"/>
  <c r="Y774" i="79" s="1"/>
  <c r="AF1771" i="79"/>
  <c r="AF1773" i="79"/>
  <c r="AE1771" i="79"/>
  <c r="AF1772" i="79"/>
  <c r="AE1770" i="79"/>
  <c r="AF1770" i="79"/>
  <c r="AE1773" i="79"/>
  <c r="AE1772" i="79"/>
  <c r="Q1422" i="79"/>
  <c r="Q1419" i="79"/>
  <c r="Q1416" i="79"/>
  <c r="Q1413" i="79"/>
  <c r="Q1410" i="79"/>
  <c r="Q1228" i="79"/>
  <c r="Q1225" i="79"/>
  <c r="Q1222" i="79"/>
  <c r="Q1219" i="79"/>
  <c r="Q1216" i="79"/>
  <c r="Q1033" i="79"/>
  <c r="Q1030" i="79"/>
  <c r="Q1027" i="79"/>
  <c r="Q1024" i="79"/>
  <c r="Q1021" i="79"/>
  <c r="Q836" i="79"/>
  <c r="Q833" i="79"/>
  <c r="Q830" i="79"/>
  <c r="Q827" i="79"/>
  <c r="Q824" i="79"/>
  <c r="Q643" i="79"/>
  <c r="Q640" i="79"/>
  <c r="Q637" i="79"/>
  <c r="Q634" i="79"/>
  <c r="Q631" i="79"/>
  <c r="Q447" i="79"/>
  <c r="Q444" i="79"/>
  <c r="Q441" i="79"/>
  <c r="Q438" i="79"/>
  <c r="Q435" i="79"/>
  <c r="Q257" i="79"/>
  <c r="Q254" i="79"/>
  <c r="Q251" i="79"/>
  <c r="Q248" i="79"/>
  <c r="Q245" i="79"/>
  <c r="AS1390" i="79" l="1"/>
  <c r="AS1196" i="79"/>
  <c r="AS1001" i="79"/>
  <c r="AS804" i="79"/>
  <c r="AS611"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4" i="79" l="1"/>
  <c r="AQ1584" i="79"/>
  <c r="AQ1810" i="79"/>
  <c r="AQ1864" i="79"/>
  <c r="AQ1837" i="79"/>
  <c r="AJ1810" i="79"/>
  <c r="AJ1784" i="79"/>
  <c r="AJ1584" i="79"/>
  <c r="AJ1837" i="79"/>
  <c r="AJ1864" i="79"/>
  <c r="AR1784" i="79"/>
  <c r="AR1810" i="79"/>
  <c r="AR1584" i="79"/>
  <c r="AR1837" i="79"/>
  <c r="AR1864" i="79"/>
  <c r="AI1784" i="79"/>
  <c r="AI1584" i="79"/>
  <c r="AI1810" i="79"/>
  <c r="AI1837" i="79"/>
  <c r="AI1864" i="79"/>
  <c r="AK1584" i="79"/>
  <c r="AK1810" i="79"/>
  <c r="AK1784" i="79"/>
  <c r="AK1837" i="79"/>
  <c r="AK1864" i="79"/>
  <c r="AL1390" i="79"/>
  <c r="AL1584" i="79"/>
  <c r="AL1784" i="79"/>
  <c r="AL1864" i="79"/>
  <c r="AL1810" i="79"/>
  <c r="AL1837" i="79"/>
  <c r="AE804" i="79"/>
  <c r="AE1584" i="79"/>
  <c r="AE1784" i="79"/>
  <c r="AE1810" i="79"/>
  <c r="AE1837" i="79"/>
  <c r="AE1864" i="79"/>
  <c r="AM1584" i="79"/>
  <c r="AM1784" i="79"/>
  <c r="AM1810" i="79"/>
  <c r="AM1864" i="79"/>
  <c r="AM1837" i="79"/>
  <c r="AF1784" i="79"/>
  <c r="AF1810" i="79"/>
  <c r="AF1837" i="79"/>
  <c r="AF1584" i="79"/>
  <c r="AF1864" i="79"/>
  <c r="AN225" i="79"/>
  <c r="AN1784" i="79"/>
  <c r="AN1584" i="79"/>
  <c r="AN1810" i="79"/>
  <c r="AN1837" i="79"/>
  <c r="AN1864" i="79"/>
  <c r="AG1584" i="79"/>
  <c r="AG1837" i="79"/>
  <c r="AG1784" i="79"/>
  <c r="AG1810" i="79"/>
  <c r="AG1864" i="79"/>
  <c r="AO1584" i="79"/>
  <c r="AO1784" i="79"/>
  <c r="AO1837" i="79"/>
  <c r="AO1810" i="79"/>
  <c r="AO1864" i="79"/>
  <c r="AH1784" i="79"/>
  <c r="AH1584" i="79"/>
  <c r="AH1810" i="79"/>
  <c r="AH1864" i="79"/>
  <c r="AH1837" i="79"/>
  <c r="AP611" i="79"/>
  <c r="AP1784" i="79"/>
  <c r="AP1584" i="79"/>
  <c r="AP1837" i="79"/>
  <c r="AP1810" i="79"/>
  <c r="AP1864" i="79"/>
  <c r="AL804" i="79"/>
  <c r="AK611" i="79"/>
  <c r="AP1390" i="79"/>
  <c r="AL611" i="79"/>
  <c r="AO1001" i="79"/>
  <c r="AK415" i="79"/>
  <c r="AO415" i="79"/>
  <c r="AO611" i="79"/>
  <c r="AK1196" i="79"/>
  <c r="AK225" i="79"/>
  <c r="AK1390" i="79"/>
  <c r="AP35" i="79"/>
  <c r="AO225" i="79"/>
  <c r="AK1001" i="79"/>
  <c r="AO1196" i="79"/>
  <c r="AO1390" i="79"/>
  <c r="AI1196" i="79"/>
  <c r="AI415" i="79"/>
  <c r="AI1390" i="79"/>
  <c r="AI611" i="79"/>
  <c r="AM1196" i="79"/>
  <c r="AM415" i="79"/>
  <c r="AM1390" i="79"/>
  <c r="AM611" i="79"/>
  <c r="AQ1196" i="79"/>
  <c r="AQ415" i="79"/>
  <c r="AQ1390" i="79"/>
  <c r="AQ611" i="79"/>
  <c r="AM35" i="79"/>
  <c r="AI225" i="79"/>
  <c r="AI804" i="79"/>
  <c r="AQ804" i="79"/>
  <c r="AQ1001" i="79"/>
  <c r="AJ1390" i="79"/>
  <c r="AJ611" i="79"/>
  <c r="AJ804" i="79"/>
  <c r="AJ35" i="79"/>
  <c r="AN1390" i="79"/>
  <c r="AN611" i="79"/>
  <c r="AN804" i="79"/>
  <c r="AN35" i="79"/>
  <c r="AR1390" i="79"/>
  <c r="AR611" i="79"/>
  <c r="AR804" i="79"/>
  <c r="AR35" i="79"/>
  <c r="AJ225" i="79"/>
  <c r="AJ415" i="79"/>
  <c r="AR415" i="79"/>
  <c r="AM1001" i="79"/>
  <c r="AR1001" i="79"/>
  <c r="AN1196" i="79"/>
  <c r="AI35" i="79"/>
  <c r="AQ35" i="79"/>
  <c r="AQ225" i="79"/>
  <c r="AM804" i="79"/>
  <c r="AI1001" i="79"/>
  <c r="AN1001" i="79"/>
  <c r="AL1001" i="79"/>
  <c r="AL225" i="79"/>
  <c r="AL1196" i="79"/>
  <c r="AL415" i="79"/>
  <c r="AP1001" i="79"/>
  <c r="AP225" i="79"/>
  <c r="AP1196" i="79"/>
  <c r="AP415" i="79"/>
  <c r="AL35" i="79"/>
  <c r="AM225" i="79"/>
  <c r="AR225" i="79"/>
  <c r="AN415" i="79"/>
  <c r="AP804" i="79"/>
  <c r="AJ1001" i="79"/>
  <c r="AJ1196" i="79"/>
  <c r="AR1196" i="79"/>
  <c r="AK35" i="79"/>
  <c r="AO35" i="79"/>
  <c r="AK804" i="79"/>
  <c r="AO804" i="79"/>
  <c r="AF804" i="79"/>
  <c r="AF1001" i="79"/>
  <c r="AF415" i="79"/>
  <c r="AF35" i="79"/>
  <c r="AF1870" i="79" s="1"/>
  <c r="AE35" i="79"/>
  <c r="AE611" i="79"/>
  <c r="AE1001" i="79"/>
  <c r="AE1196" i="79"/>
  <c r="AG1390" i="79"/>
  <c r="AH415" i="79"/>
  <c r="AH35" i="79"/>
  <c r="AE225" i="79"/>
  <c r="AF611" i="79"/>
  <c r="AF1196" i="79"/>
  <c r="AE1390" i="79"/>
  <c r="AH1390" i="79"/>
  <c r="AF225" i="79"/>
  <c r="AE415" i="79"/>
  <c r="AG611" i="79"/>
  <c r="AF1390" i="79"/>
  <c r="P30" i="45"/>
  <c r="AH804" i="79"/>
  <c r="AH1196" i="79"/>
  <c r="AH225" i="79"/>
  <c r="AH611" i="79"/>
  <c r="AH1001" i="79"/>
  <c r="AG415" i="79"/>
  <c r="AG1196" i="79"/>
  <c r="AG225" i="79"/>
  <c r="AG1001" i="79"/>
  <c r="AG35" i="79"/>
  <c r="AG804" i="79"/>
  <c r="AR1553" i="79"/>
  <c r="AQ1553" i="79"/>
  <c r="AP1553" i="79"/>
  <c r="AO1553" i="79"/>
  <c r="AN1553" i="79"/>
  <c r="AM1553" i="79"/>
  <c r="AL1553" i="79"/>
  <c r="AK1553" i="79"/>
  <c r="AJ1553" i="79"/>
  <c r="AI1553" i="79"/>
  <c r="AH1553" i="79"/>
  <c r="AG1553" i="79"/>
  <c r="AF1553" i="79"/>
  <c r="AE1553" i="79"/>
  <c r="Q1553" i="79"/>
  <c r="AS1552" i="79"/>
  <c r="AR1359" i="79"/>
  <c r="AQ1359" i="79"/>
  <c r="AP1359" i="79"/>
  <c r="AO1359" i="79"/>
  <c r="AN1359" i="79"/>
  <c r="AM1359" i="79"/>
  <c r="AL1359" i="79"/>
  <c r="AK1359" i="79"/>
  <c r="AJ1359" i="79"/>
  <c r="AI1359" i="79"/>
  <c r="AH1359" i="79"/>
  <c r="AG1359" i="79"/>
  <c r="AF1359" i="79"/>
  <c r="AE1359" i="79"/>
  <c r="Q1359" i="79"/>
  <c r="AS1358" i="79"/>
  <c r="AR1164" i="79"/>
  <c r="AQ1164" i="79"/>
  <c r="AP1164" i="79"/>
  <c r="AO1164" i="79"/>
  <c r="AN1164" i="79"/>
  <c r="AM1164" i="79"/>
  <c r="AL1164" i="79"/>
  <c r="AK1164" i="79"/>
  <c r="AJ1164" i="79"/>
  <c r="AI1164" i="79"/>
  <c r="AH1164" i="79"/>
  <c r="AG1164" i="79"/>
  <c r="AF1164" i="79"/>
  <c r="AE1164" i="79"/>
  <c r="Q1164" i="79"/>
  <c r="AS1163" i="79"/>
  <c r="AR969" i="79"/>
  <c r="AQ969" i="79"/>
  <c r="AP969" i="79"/>
  <c r="AO969" i="79"/>
  <c r="AN969" i="79"/>
  <c r="AM969" i="79"/>
  <c r="AL969" i="79"/>
  <c r="AK969" i="79"/>
  <c r="AJ969" i="79"/>
  <c r="AI969" i="79"/>
  <c r="AH969" i="79"/>
  <c r="AG969" i="79"/>
  <c r="AF969" i="79"/>
  <c r="AE969" i="79"/>
  <c r="Q969" i="79"/>
  <c r="AS968"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55" i="79"/>
  <c r="D1555" i="79"/>
  <c r="AR1548" i="79"/>
  <c r="AQ1548" i="79"/>
  <c r="AP1548" i="79"/>
  <c r="AO1548" i="79"/>
  <c r="AN1548" i="79"/>
  <c r="AM1548" i="79"/>
  <c r="AL1548" i="79"/>
  <c r="AK1548" i="79"/>
  <c r="AJ1548" i="79"/>
  <c r="AI1548" i="79"/>
  <c r="AH1548" i="79"/>
  <c r="AG1548" i="79"/>
  <c r="AF1548" i="79"/>
  <c r="AE1548" i="79"/>
  <c r="Q1548" i="79"/>
  <c r="AS1547" i="79"/>
  <c r="AR1545" i="79"/>
  <c r="AQ1545" i="79"/>
  <c r="AP1545" i="79"/>
  <c r="AO1545" i="79"/>
  <c r="AN1545" i="79"/>
  <c r="AM1545" i="79"/>
  <c r="AL1545" i="79"/>
  <c r="AK1545" i="79"/>
  <c r="AJ1545" i="79"/>
  <c r="AI1545" i="79"/>
  <c r="AH1545" i="79"/>
  <c r="AG1545" i="79"/>
  <c r="AF1545" i="79"/>
  <c r="AE1545" i="79"/>
  <c r="Q1545" i="79"/>
  <c r="AS1544"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AS1526" i="79"/>
  <c r="AR1524" i="79"/>
  <c r="AQ1524" i="79"/>
  <c r="AP1524" i="79"/>
  <c r="AO1524" i="79"/>
  <c r="AN1524" i="79"/>
  <c r="AM1524" i="79"/>
  <c r="AL1524" i="79"/>
  <c r="AK1524" i="79"/>
  <c r="AJ1524" i="79"/>
  <c r="AI1524" i="79"/>
  <c r="AH1524" i="79"/>
  <c r="AG1524" i="79"/>
  <c r="AF1524" i="79"/>
  <c r="AE1524" i="79"/>
  <c r="Q1524" i="79"/>
  <c r="AS1523" i="79"/>
  <c r="AR1521" i="79"/>
  <c r="AQ1521" i="79"/>
  <c r="AP1521" i="79"/>
  <c r="AO1521" i="79"/>
  <c r="AN1521" i="79"/>
  <c r="AM1521" i="79"/>
  <c r="AL1521" i="79"/>
  <c r="AK1521" i="79"/>
  <c r="AJ1521" i="79"/>
  <c r="AI1521" i="79"/>
  <c r="AH1521" i="79"/>
  <c r="AG1521" i="79"/>
  <c r="AF1521" i="79"/>
  <c r="AE1521" i="79"/>
  <c r="Q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9" i="79"/>
  <c r="AQ1499" i="79"/>
  <c r="AP1499" i="79"/>
  <c r="AO1499" i="79"/>
  <c r="AN1499" i="79"/>
  <c r="AM1499" i="79"/>
  <c r="AL1499" i="79"/>
  <c r="AK1499" i="79"/>
  <c r="AJ1499" i="79"/>
  <c r="AI1499" i="79"/>
  <c r="AH1499" i="79"/>
  <c r="AG1499" i="79"/>
  <c r="AF1499" i="79"/>
  <c r="AE1499" i="79"/>
  <c r="Q1499" i="79"/>
  <c r="AS1498"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Q1474" i="79"/>
  <c r="AP1474" i="79"/>
  <c r="AO1474" i="79"/>
  <c r="AN1474" i="79"/>
  <c r="AM1474" i="79"/>
  <c r="AL1474" i="79"/>
  <c r="AK1474" i="79"/>
  <c r="AJ1474" i="79"/>
  <c r="AI1474" i="79"/>
  <c r="AH1474" i="79"/>
  <c r="AG1474" i="79"/>
  <c r="AF1474" i="79"/>
  <c r="AE1474" i="79"/>
  <c r="Q1474" i="79"/>
  <c r="AS1473" i="79"/>
  <c r="AR1470" i="79"/>
  <c r="AQ1470" i="79"/>
  <c r="AP1470" i="79"/>
  <c r="AO1470" i="79"/>
  <c r="AN1470" i="79"/>
  <c r="AM1470" i="79"/>
  <c r="AL1470" i="79"/>
  <c r="AK1470" i="79"/>
  <c r="AJ1470" i="79"/>
  <c r="AI1470" i="79"/>
  <c r="AH1470" i="79"/>
  <c r="AG1470" i="79"/>
  <c r="AF1470" i="79"/>
  <c r="AE1470" i="79"/>
  <c r="AS1469" i="79"/>
  <c r="AR1467" i="79"/>
  <c r="AQ1467" i="79"/>
  <c r="AP1467" i="79"/>
  <c r="AO1467" i="79"/>
  <c r="AN1467" i="79"/>
  <c r="AM1467" i="79"/>
  <c r="AL1467" i="79"/>
  <c r="AK1467" i="79"/>
  <c r="AJ1467" i="79"/>
  <c r="AI1467" i="79"/>
  <c r="AH1467" i="79"/>
  <c r="AG1467" i="79"/>
  <c r="AF1467" i="79"/>
  <c r="AE1467" i="79"/>
  <c r="AS1466" i="79"/>
  <c r="AR1464" i="79"/>
  <c r="AQ1464" i="79"/>
  <c r="AP1464" i="79"/>
  <c r="AO1464" i="79"/>
  <c r="AN1464" i="79"/>
  <c r="AM1464" i="79"/>
  <c r="AL1464" i="79"/>
  <c r="AK1464" i="79"/>
  <c r="AJ1464" i="79"/>
  <c r="AI1464" i="79"/>
  <c r="AH1464" i="79"/>
  <c r="AG1464" i="79"/>
  <c r="AF1464" i="79"/>
  <c r="AE1464" i="79"/>
  <c r="AS1463" i="79"/>
  <c r="AR1461" i="79"/>
  <c r="AQ1461" i="79"/>
  <c r="AP1461" i="79"/>
  <c r="AO1461" i="79"/>
  <c r="AN1461" i="79"/>
  <c r="AM1461" i="79"/>
  <c r="AL1461" i="79"/>
  <c r="AK1461" i="79"/>
  <c r="AJ1461" i="79"/>
  <c r="AI1461" i="79"/>
  <c r="AH1461" i="79"/>
  <c r="AG1461" i="79"/>
  <c r="AF1461" i="79"/>
  <c r="AE1461" i="79"/>
  <c r="AS1460" i="79"/>
  <c r="AR1456" i="79"/>
  <c r="AQ1456" i="79"/>
  <c r="AP1456" i="79"/>
  <c r="AO1456" i="79"/>
  <c r="AN1456" i="79"/>
  <c r="AM1456" i="79"/>
  <c r="AL1456" i="79"/>
  <c r="AK1456" i="79"/>
  <c r="AJ1456" i="79"/>
  <c r="AI1456" i="79"/>
  <c r="AH1456" i="79"/>
  <c r="AG1456" i="79"/>
  <c r="AF1456" i="79"/>
  <c r="AE1456" i="79"/>
  <c r="Q1456" i="79"/>
  <c r="AS1455" i="79"/>
  <c r="AR1453" i="79"/>
  <c r="AQ1453" i="79"/>
  <c r="AP1453" i="79"/>
  <c r="AO1453" i="79"/>
  <c r="AN1453" i="79"/>
  <c r="AM1453" i="79"/>
  <c r="AL1453" i="79"/>
  <c r="AK1453" i="79"/>
  <c r="AJ1453" i="79"/>
  <c r="AI1453" i="79"/>
  <c r="AH1453" i="79"/>
  <c r="AG1453" i="79"/>
  <c r="AF1453" i="79"/>
  <c r="AE1453" i="79"/>
  <c r="Q1453" i="79"/>
  <c r="AS1452"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6" i="79"/>
  <c r="AQ1426" i="79"/>
  <c r="AP1426" i="79"/>
  <c r="AO1426" i="79"/>
  <c r="AN1426" i="79"/>
  <c r="AM1426" i="79"/>
  <c r="AL1426" i="79"/>
  <c r="AK1426" i="79"/>
  <c r="AJ1426" i="79"/>
  <c r="AI1426" i="79"/>
  <c r="AH1426" i="79"/>
  <c r="AG1426" i="79"/>
  <c r="AF1426" i="79"/>
  <c r="AE1426" i="79"/>
  <c r="Q1426" i="79"/>
  <c r="AS1425" i="79"/>
  <c r="AR1422" i="79"/>
  <c r="AQ1422" i="79"/>
  <c r="AP1422" i="79"/>
  <c r="AO1422" i="79"/>
  <c r="AN1422" i="79"/>
  <c r="AM1422" i="79"/>
  <c r="AL1422" i="79"/>
  <c r="AK1422" i="79"/>
  <c r="AJ1422" i="79"/>
  <c r="AI1422" i="79"/>
  <c r="AH1422" i="79"/>
  <c r="AG1422" i="79"/>
  <c r="AF1422" i="79"/>
  <c r="AE1422" i="79"/>
  <c r="AS1421" i="79"/>
  <c r="AR1419" i="79"/>
  <c r="AQ1419" i="79"/>
  <c r="AP1419" i="79"/>
  <c r="AO1419" i="79"/>
  <c r="AN1419" i="79"/>
  <c r="AM1419" i="79"/>
  <c r="AL1419" i="79"/>
  <c r="AK1419" i="79"/>
  <c r="AJ1419" i="79"/>
  <c r="AI1419" i="79"/>
  <c r="AH1419" i="79"/>
  <c r="AG1419" i="79"/>
  <c r="AF1419" i="79"/>
  <c r="AE1419" i="79"/>
  <c r="AS1418" i="79"/>
  <c r="AR1416" i="79"/>
  <c r="AQ1416" i="79"/>
  <c r="AP1416" i="79"/>
  <c r="AO1416" i="79"/>
  <c r="AN1416" i="79"/>
  <c r="AM1416" i="79"/>
  <c r="AL1416" i="79"/>
  <c r="AK1416" i="79"/>
  <c r="AJ1416" i="79"/>
  <c r="AI1416" i="79"/>
  <c r="AH1416" i="79"/>
  <c r="AG1416" i="79"/>
  <c r="AF1416" i="79"/>
  <c r="AE1416" i="79"/>
  <c r="AS1415" i="79"/>
  <c r="AR1413" i="79"/>
  <c r="AQ1413" i="79"/>
  <c r="AP1413" i="79"/>
  <c r="AO1413" i="79"/>
  <c r="AN1413" i="79"/>
  <c r="AM1413" i="79"/>
  <c r="AL1413" i="79"/>
  <c r="AK1413" i="79"/>
  <c r="AJ1413" i="79"/>
  <c r="AI1413" i="79"/>
  <c r="AH1413" i="79"/>
  <c r="AG1413" i="79"/>
  <c r="AF1413" i="79"/>
  <c r="AE1413" i="79"/>
  <c r="AS1412" i="79"/>
  <c r="AR1410" i="79"/>
  <c r="AQ1410" i="79"/>
  <c r="AP1410" i="79"/>
  <c r="AO1410" i="79"/>
  <c r="AN1410" i="79"/>
  <c r="AM1410" i="79"/>
  <c r="AL1410" i="79"/>
  <c r="AK1410" i="79"/>
  <c r="AJ1410" i="79"/>
  <c r="AI1410" i="79"/>
  <c r="AH1410" i="79"/>
  <c r="AG1410" i="79"/>
  <c r="AF1410" i="79"/>
  <c r="AE1410" i="79"/>
  <c r="AS1409"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R1361" i="79"/>
  <c r="D1361" i="79"/>
  <c r="AR1354" i="79"/>
  <c r="AQ1354" i="79"/>
  <c r="AP1354" i="79"/>
  <c r="AO1354" i="79"/>
  <c r="AN1354" i="79"/>
  <c r="AM1354" i="79"/>
  <c r="AL1354" i="79"/>
  <c r="AK1354" i="79"/>
  <c r="AJ1354" i="79"/>
  <c r="AI1354" i="79"/>
  <c r="AH1354" i="79"/>
  <c r="AG1354" i="79"/>
  <c r="AF1354" i="79"/>
  <c r="AE1354" i="79"/>
  <c r="Q1354" i="79"/>
  <c r="AS1353" i="79"/>
  <c r="AR1351" i="79"/>
  <c r="AQ1351" i="79"/>
  <c r="AP1351" i="79"/>
  <c r="AO1351" i="79"/>
  <c r="AN1351" i="79"/>
  <c r="AM1351" i="79"/>
  <c r="AL1351" i="79"/>
  <c r="AK1351" i="79"/>
  <c r="AJ1351" i="79"/>
  <c r="AI1351" i="79"/>
  <c r="AH1351" i="79"/>
  <c r="AG1351" i="79"/>
  <c r="AF1351" i="79"/>
  <c r="AE1351" i="79"/>
  <c r="Q1351" i="79"/>
  <c r="AS1350"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AS1332" i="79"/>
  <c r="AR1330" i="79"/>
  <c r="AQ1330" i="79"/>
  <c r="AP1330" i="79"/>
  <c r="AO1330" i="79"/>
  <c r="AN1330" i="79"/>
  <c r="AM1330" i="79"/>
  <c r="AL1330" i="79"/>
  <c r="AK1330" i="79"/>
  <c r="AJ1330" i="79"/>
  <c r="AI1330" i="79"/>
  <c r="AH1330" i="79"/>
  <c r="AG1330" i="79"/>
  <c r="AF1330" i="79"/>
  <c r="AE1330" i="79"/>
  <c r="Q1330" i="79"/>
  <c r="AS1329" i="79"/>
  <c r="AR1327" i="79"/>
  <c r="AQ1327" i="79"/>
  <c r="AP1327" i="79"/>
  <c r="AO1327" i="79"/>
  <c r="AN1327" i="79"/>
  <c r="AM1327" i="79"/>
  <c r="AL1327" i="79"/>
  <c r="AK1327" i="79"/>
  <c r="AJ1327" i="79"/>
  <c r="AI1327" i="79"/>
  <c r="AH1327" i="79"/>
  <c r="AG1327" i="79"/>
  <c r="AF1327" i="79"/>
  <c r="AE1327" i="79"/>
  <c r="Q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5" i="79"/>
  <c r="AQ1305" i="79"/>
  <c r="AP1305" i="79"/>
  <c r="AO1305" i="79"/>
  <c r="AN1305" i="79"/>
  <c r="AM1305" i="79"/>
  <c r="AL1305" i="79"/>
  <c r="AK1305" i="79"/>
  <c r="AJ1305" i="79"/>
  <c r="AI1305" i="79"/>
  <c r="AH1305" i="79"/>
  <c r="AG1305" i="79"/>
  <c r="AF1305" i="79"/>
  <c r="AE1305" i="79"/>
  <c r="Q1305" i="79"/>
  <c r="AS1304" i="79"/>
  <c r="AR1301" i="79"/>
  <c r="AQ1301" i="79"/>
  <c r="AP1301" i="79"/>
  <c r="AO1301" i="79"/>
  <c r="AS1300" i="79"/>
  <c r="AR1298" i="79"/>
  <c r="AQ1298" i="79"/>
  <c r="AP1298" i="79"/>
  <c r="AO1298" i="79"/>
  <c r="AS1297" i="79"/>
  <c r="AR1295" i="79"/>
  <c r="AQ1295" i="79"/>
  <c r="AP1295" i="79"/>
  <c r="AO1295" i="79"/>
  <c r="AS1294" i="79"/>
  <c r="AR1292" i="79"/>
  <c r="AQ1292" i="79"/>
  <c r="AP1292" i="79"/>
  <c r="AO1292" i="79"/>
  <c r="AS1291" i="79"/>
  <c r="AR1289" i="79"/>
  <c r="AQ1289" i="79"/>
  <c r="AP1289" i="79"/>
  <c r="AO1289" i="79"/>
  <c r="AS1288" i="79"/>
  <c r="AR1286" i="79"/>
  <c r="AQ1286" i="79"/>
  <c r="AP1286" i="79"/>
  <c r="AO1286" i="79"/>
  <c r="AS1285" i="79"/>
  <c r="AR1283" i="79"/>
  <c r="AQ1283" i="79"/>
  <c r="AP1283" i="79"/>
  <c r="AO1283" i="79"/>
  <c r="AS1282" i="79"/>
  <c r="AR1280" i="79"/>
  <c r="AQ1280" i="79"/>
  <c r="AP1280" i="79"/>
  <c r="AO1280" i="79"/>
  <c r="AS1279" i="79"/>
  <c r="AR1276" i="79"/>
  <c r="AQ1276" i="79"/>
  <c r="AP1276" i="79"/>
  <c r="AO1276" i="79"/>
  <c r="AS1275" i="79"/>
  <c r="AR1273" i="79"/>
  <c r="AQ1273" i="79"/>
  <c r="AP1273" i="79"/>
  <c r="AO1273" i="79"/>
  <c r="AS1272" i="79"/>
  <c r="AR1270" i="79"/>
  <c r="AQ1270" i="79"/>
  <c r="AP1270" i="79"/>
  <c r="AO1270" i="79"/>
  <c r="AN1270" i="79"/>
  <c r="AM1270" i="79"/>
  <c r="AL1270" i="79"/>
  <c r="AK1270" i="79"/>
  <c r="AJ1270" i="79"/>
  <c r="AI1270" i="79"/>
  <c r="AH1270" i="79"/>
  <c r="AG1270" i="79"/>
  <c r="AF1270" i="79"/>
  <c r="AE1270" i="79"/>
  <c r="AS1269" i="79"/>
  <c r="AR1267" i="79"/>
  <c r="AQ1267" i="79"/>
  <c r="AP1267" i="79"/>
  <c r="AO1267" i="79"/>
  <c r="AN1267" i="79"/>
  <c r="AM1267" i="79"/>
  <c r="AL1267" i="79"/>
  <c r="AK1267" i="79"/>
  <c r="AJ1267" i="79"/>
  <c r="AI1267" i="79"/>
  <c r="AH1267" i="79"/>
  <c r="AG1267" i="79"/>
  <c r="AF1267" i="79"/>
  <c r="AE1267" i="79"/>
  <c r="AS1266" i="79"/>
  <c r="AR1262" i="79"/>
  <c r="AQ1262" i="79"/>
  <c r="AP1262" i="79"/>
  <c r="AO1262" i="79"/>
  <c r="AN1262" i="79"/>
  <c r="AM1262" i="79"/>
  <c r="AL1262" i="79"/>
  <c r="AK1262" i="79"/>
  <c r="AJ1262" i="79"/>
  <c r="AI1262" i="79"/>
  <c r="AH1262" i="79"/>
  <c r="AG1262" i="79"/>
  <c r="AF1262" i="79"/>
  <c r="AE1262" i="79"/>
  <c r="Q1262" i="79"/>
  <c r="AS1261" i="79"/>
  <c r="AR1259" i="79"/>
  <c r="AQ1259" i="79"/>
  <c r="AP1259" i="79"/>
  <c r="AO1259" i="79"/>
  <c r="AN1259" i="79"/>
  <c r="AM1259" i="79"/>
  <c r="AL1259" i="79"/>
  <c r="AK1259" i="79"/>
  <c r="AJ1259" i="79"/>
  <c r="AI1259" i="79"/>
  <c r="AH1259" i="79"/>
  <c r="AG1259" i="79"/>
  <c r="AF1259" i="79"/>
  <c r="AE1259" i="79"/>
  <c r="Q1259" i="79"/>
  <c r="AS1258"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2" i="79"/>
  <c r="AQ1232" i="79"/>
  <c r="AP1232" i="79"/>
  <c r="AO1232" i="79"/>
  <c r="AN1232" i="79"/>
  <c r="AM1232" i="79"/>
  <c r="AL1232" i="79"/>
  <c r="AK1232" i="79"/>
  <c r="AJ1232" i="79"/>
  <c r="AI1232" i="79"/>
  <c r="AH1232" i="79"/>
  <c r="AG1232" i="79"/>
  <c r="AF1232" i="79"/>
  <c r="AE1232" i="79"/>
  <c r="Q1232" i="79"/>
  <c r="AS1231" i="79"/>
  <c r="AR1228" i="79"/>
  <c r="AQ1228" i="79"/>
  <c r="AP1228" i="79"/>
  <c r="AO1228" i="79"/>
  <c r="AN1228" i="79"/>
  <c r="AM1228" i="79"/>
  <c r="AL1228" i="79"/>
  <c r="AK1228" i="79"/>
  <c r="AJ1228" i="79"/>
  <c r="AI1228" i="79"/>
  <c r="AH1228" i="79"/>
  <c r="AG1228" i="79"/>
  <c r="AF1228" i="79"/>
  <c r="AE1228" i="79"/>
  <c r="AS1227" i="79"/>
  <c r="AR1225" i="79"/>
  <c r="AQ1225" i="79"/>
  <c r="AP1225" i="79"/>
  <c r="AO1225" i="79"/>
  <c r="AN1225" i="79"/>
  <c r="AM1225" i="79"/>
  <c r="AL1225" i="79"/>
  <c r="AK1225" i="79"/>
  <c r="AJ1225" i="79"/>
  <c r="AI1225" i="79"/>
  <c r="AH1225" i="79"/>
  <c r="AG1225" i="79"/>
  <c r="AF1225" i="79"/>
  <c r="AE1225" i="79"/>
  <c r="AS1224" i="79"/>
  <c r="AR1222" i="79"/>
  <c r="AQ1222" i="79"/>
  <c r="AP1222" i="79"/>
  <c r="AO1222" i="79"/>
  <c r="AN1222" i="79"/>
  <c r="AM1222" i="79"/>
  <c r="AL1222" i="79"/>
  <c r="AK1222" i="79"/>
  <c r="AJ1222" i="79"/>
  <c r="AI1222" i="79"/>
  <c r="AH1222" i="79"/>
  <c r="AG1222" i="79"/>
  <c r="AF1222" i="79"/>
  <c r="AE1222" i="79"/>
  <c r="AS1221" i="79"/>
  <c r="AR1219" i="79"/>
  <c r="AQ1219" i="79"/>
  <c r="AP1219" i="79"/>
  <c r="AO1219" i="79"/>
  <c r="AN1219" i="79"/>
  <c r="AM1219" i="79"/>
  <c r="AL1219" i="79"/>
  <c r="AK1219" i="79"/>
  <c r="AJ1219" i="79"/>
  <c r="AI1219" i="79"/>
  <c r="AH1219" i="79"/>
  <c r="AG1219" i="79"/>
  <c r="AF1219" i="79"/>
  <c r="AE1219" i="79"/>
  <c r="AS1218" i="79"/>
  <c r="AR1216" i="79"/>
  <c r="AQ1216" i="79"/>
  <c r="AP1216" i="79"/>
  <c r="AO1216" i="79"/>
  <c r="AN1216" i="79"/>
  <c r="AM1216" i="79"/>
  <c r="AL1216" i="79"/>
  <c r="AK1216" i="79"/>
  <c r="AJ1216" i="79"/>
  <c r="AI1216" i="79"/>
  <c r="AH1216" i="79"/>
  <c r="AG1216" i="79"/>
  <c r="AF1216" i="79"/>
  <c r="AE1216" i="79"/>
  <c r="AS1215"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AF1752" i="79" l="1"/>
  <c r="AF1843" i="79"/>
  <c r="AF1789" i="79"/>
  <c r="AE1870" i="79"/>
  <c r="AE1816" i="79"/>
  <c r="AE1752" i="79"/>
  <c r="AE1789" i="79"/>
  <c r="AE1843" i="79"/>
  <c r="AF1816" i="79"/>
  <c r="P135" i="45"/>
  <c r="C135" i="45"/>
  <c r="Q135" i="45" s="1"/>
  <c r="Q136" i="45"/>
  <c r="D135" i="45"/>
  <c r="P93" i="45"/>
  <c r="P65" i="45"/>
  <c r="L135" i="45"/>
  <c r="AE1384" i="79"/>
  <c r="AE1381" i="79"/>
  <c r="AE1383" i="79"/>
  <c r="AE1382" i="79"/>
  <c r="AE1385" i="79"/>
  <c r="AF1383" i="79"/>
  <c r="AF1380" i="79"/>
  <c r="AF1763" i="79" s="1"/>
  <c r="AF1384" i="79"/>
  <c r="AF1382" i="79"/>
  <c r="AF1381" i="79"/>
  <c r="AF1385" i="79"/>
  <c r="AE1380" i="79"/>
  <c r="AE1763" i="79" s="1"/>
  <c r="AF1575" i="79"/>
  <c r="AF1764" i="79" s="1"/>
  <c r="AF1579" i="79"/>
  <c r="AF1576" i="79"/>
  <c r="AF1577" i="79"/>
  <c r="AF1578" i="79"/>
  <c r="AE1576" i="79"/>
  <c r="AE1579" i="79"/>
  <c r="AE1575" i="79"/>
  <c r="AE1764" i="79" s="1"/>
  <c r="AE1578" i="79"/>
  <c r="AE1577" i="79"/>
  <c r="P107" i="45"/>
  <c r="P79" i="45"/>
  <c r="P100" i="45"/>
  <c r="P72" i="45"/>
  <c r="P51" i="45"/>
  <c r="P44" i="45"/>
  <c r="P58" i="45"/>
  <c r="P37" i="45"/>
  <c r="I135" i="45" l="1"/>
  <c r="M135" i="45"/>
  <c r="K135" i="45"/>
  <c r="G135" i="45"/>
  <c r="J135" i="45"/>
  <c r="N135" i="45"/>
  <c r="O135" i="45"/>
  <c r="F135" i="45"/>
  <c r="E135" i="45"/>
  <c r="H135" i="45"/>
  <c r="AS1004" i="79"/>
  <c r="AS1007" i="79"/>
  <c r="AS1010" i="79"/>
  <c r="AS1013" i="79"/>
  <c r="AS1016" i="79"/>
  <c r="AS1020" i="79"/>
  <c r="AS1023" i="79"/>
  <c r="AS1026" i="79"/>
  <c r="AS1029" i="79"/>
  <c r="AS1032" i="79"/>
  <c r="AS1036" i="79"/>
  <c r="AS1039" i="79"/>
  <c r="AS1042" i="79"/>
  <c r="AS1046" i="79"/>
  <c r="AS1050" i="79"/>
  <c r="AS1053" i="79"/>
  <c r="AS1057" i="79"/>
  <c r="AS1060" i="79"/>
  <c r="AS1063" i="79"/>
  <c r="AS1066" i="79"/>
  <c r="AS1071" i="79"/>
  <c r="AS1074" i="79"/>
  <c r="AS1077" i="79"/>
  <c r="AS1080" i="79"/>
  <c r="AS1084" i="79"/>
  <c r="AS1087" i="79"/>
  <c r="AS1090" i="79"/>
  <c r="AS1093" i="79"/>
  <c r="AS1096" i="79"/>
  <c r="AS1099" i="79"/>
  <c r="AS1102" i="79"/>
  <c r="AS1105" i="79"/>
  <c r="AS1109" i="79"/>
  <c r="AS1112" i="79"/>
  <c r="AS1115" i="79"/>
  <c r="AS1119" i="79"/>
  <c r="AS1122" i="79"/>
  <c r="AS1125" i="79"/>
  <c r="AS1128" i="79"/>
  <c r="AS1131" i="79"/>
  <c r="AS1134" i="79"/>
  <c r="AS1137" i="79"/>
  <c r="AS1140" i="79"/>
  <c r="AS1143" i="79"/>
  <c r="AS1146" i="79"/>
  <c r="AS1149" i="79"/>
  <c r="AS1152" i="79"/>
  <c r="AS1155" i="79"/>
  <c r="AS1158" i="79"/>
  <c r="H155" i="47" l="1"/>
  <c r="H154" i="47"/>
  <c r="H153" i="47"/>
  <c r="I50" i="44" l="1"/>
  <c r="H50" i="44"/>
  <c r="Q184" i="79" l="1"/>
  <c r="R971" i="79" l="1"/>
  <c r="E44" i="44" l="1"/>
  <c r="AS139" i="79" l="1"/>
  <c r="Q46" i="44"/>
  <c r="P46" i="44"/>
  <c r="O46" i="44"/>
  <c r="N46" i="44"/>
  <c r="M46" i="44"/>
  <c r="L46" i="44"/>
  <c r="K46" i="44"/>
  <c r="J46" i="44"/>
  <c r="I46" i="44"/>
  <c r="H46" i="44"/>
  <c r="R1166" i="79" l="1"/>
  <c r="R774" i="79"/>
  <c r="R581" i="79"/>
  <c r="R385" i="79"/>
  <c r="R195" i="79"/>
  <c r="V537" i="46"/>
  <c r="V127" i="46"/>
  <c r="D195" i="79"/>
  <c r="Q647" i="79" l="1"/>
  <c r="Q451" i="79"/>
  <c r="Q261" i="79"/>
  <c r="Q71" i="79"/>
  <c r="U535" i="46" l="1"/>
  <c r="U532" i="46"/>
  <c r="U529" i="46"/>
  <c r="U525" i="46"/>
  <c r="U522" i="46"/>
  <c r="U519" i="46"/>
  <c r="U516" i="46"/>
  <c r="U513" i="46"/>
  <c r="U509" i="46"/>
  <c r="U489" i="46"/>
  <c r="U486" i="46"/>
  <c r="U399" i="46"/>
  <c r="U396" i="46"/>
  <c r="U393" i="46"/>
  <c r="U389" i="46"/>
  <c r="U386" i="46"/>
  <c r="U383" i="46"/>
  <c r="U380" i="46"/>
  <c r="U377" i="46"/>
  <c r="U373" i="46"/>
  <c r="U263" i="46"/>
  <c r="U260" i="46"/>
  <c r="U257" i="46"/>
  <c r="U253" i="46"/>
  <c r="U250" i="46"/>
  <c r="U247" i="46"/>
  <c r="U241" i="46"/>
  <c r="U237" i="46"/>
  <c r="U217" i="46"/>
  <c r="U214" i="46"/>
  <c r="U125" i="46"/>
  <c r="U122" i="46"/>
  <c r="U119" i="46"/>
  <c r="U115" i="46"/>
  <c r="U112" i="46"/>
  <c r="Q1159" i="79"/>
  <c r="Q1156" i="79"/>
  <c r="Q1153" i="79"/>
  <c r="Q1150" i="79"/>
  <c r="Q1147" i="79"/>
  <c r="Q1144" i="79"/>
  <c r="Q1141" i="79"/>
  <c r="Q1135" i="79"/>
  <c r="Q1132" i="79"/>
  <c r="Q1129" i="79"/>
  <c r="Q1126" i="79"/>
  <c r="Q1123" i="79"/>
  <c r="Q1120" i="79"/>
  <c r="Q1116" i="79"/>
  <c r="Q1113" i="79"/>
  <c r="Q1110" i="79"/>
  <c r="Q1085" i="79"/>
  <c r="Q1067" i="79"/>
  <c r="Q1064" i="79"/>
  <c r="Q1061" i="79"/>
  <c r="Q1058" i="79"/>
  <c r="Q1054" i="79"/>
  <c r="Q1051" i="79"/>
  <c r="Q1047" i="79"/>
  <c r="Q1043" i="79"/>
  <c r="Q1040" i="79"/>
  <c r="Q1037" i="79"/>
  <c r="Q964" i="79"/>
  <c r="Q961" i="79"/>
  <c r="Q958" i="79"/>
  <c r="Q955" i="79"/>
  <c r="Q952" i="79"/>
  <c r="Q949" i="79"/>
  <c r="Q946" i="79"/>
  <c r="Q940" i="79"/>
  <c r="Q937" i="79"/>
  <c r="Q934" i="79"/>
  <c r="Q931" i="79"/>
  <c r="Q928" i="79"/>
  <c r="Q870" i="79"/>
  <c r="Q867" i="79"/>
  <c r="Q864" i="79"/>
  <c r="Q861" i="79"/>
  <c r="Q857" i="79"/>
  <c r="Q854" i="79"/>
  <c r="Q850" i="79"/>
  <c r="Q846" i="79"/>
  <c r="Q843" i="79"/>
  <c r="Q840" i="79"/>
  <c r="Q772" i="79"/>
  <c r="Q769" i="79"/>
  <c r="Q766" i="79"/>
  <c r="Q763" i="79"/>
  <c r="Q760" i="79"/>
  <c r="Q757" i="79"/>
  <c r="Q754" i="79"/>
  <c r="Q748" i="79"/>
  <c r="Q745" i="79"/>
  <c r="Q742" i="79"/>
  <c r="Q739" i="79"/>
  <c r="Q736" i="79"/>
  <c r="Q733" i="79"/>
  <c r="Q729" i="79"/>
  <c r="Q677" i="79"/>
  <c r="Q674" i="79"/>
  <c r="Q671" i="79"/>
  <c r="Q668" i="79"/>
  <c r="Q664" i="79"/>
  <c r="Q661" i="79"/>
  <c r="Q657" i="79"/>
  <c r="Q653" i="79"/>
  <c r="Q650" i="79"/>
  <c r="Q579" i="79"/>
  <c r="Q576" i="79"/>
  <c r="Q573" i="79"/>
  <c r="Q570" i="79"/>
  <c r="Q567" i="79"/>
  <c r="Q564" i="79"/>
  <c r="Q561" i="79"/>
  <c r="Q555" i="79"/>
  <c r="Q552" i="79"/>
  <c r="Q549" i="79"/>
  <c r="Q546" i="79"/>
  <c r="Q543" i="79"/>
  <c r="Q540" i="79"/>
  <c r="Q481" i="79"/>
  <c r="Q478" i="79"/>
  <c r="Q475" i="79"/>
  <c r="Q472" i="79"/>
  <c r="Q468" i="79"/>
  <c r="Q465" i="79"/>
  <c r="Q461" i="79"/>
  <c r="Q457" i="79"/>
  <c r="Q454" i="79"/>
  <c r="Q383" i="79"/>
  <c r="Q380" i="79"/>
  <c r="Q377" i="79"/>
  <c r="Q374" i="79"/>
  <c r="Q371" i="79"/>
  <c r="Q368" i="79"/>
  <c r="Q365" i="79"/>
  <c r="Q359" i="79"/>
  <c r="Q356" i="79"/>
  <c r="Q353" i="79"/>
  <c r="Q350" i="79"/>
  <c r="Q347" i="79"/>
  <c r="Q344"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E1081" i="79" l="1"/>
  <c r="AE1078" i="79"/>
  <c r="AJ1051" i="79"/>
  <c r="AF1051" i="79"/>
  <c r="AE1051" i="79"/>
  <c r="AE1058"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I1051" i="79"/>
  <c r="AH1051" i="79"/>
  <c r="AG1051" i="79"/>
  <c r="AE1047" i="79"/>
  <c r="AE1040" i="79"/>
  <c r="AE1037" i="79"/>
  <c r="AE1033" i="79"/>
  <c r="AE1024" i="79"/>
  <c r="AE1021" i="79"/>
  <c r="AE1017" i="79"/>
  <c r="AR911" i="79"/>
  <c r="AE870" i="79"/>
  <c r="AE857" i="79"/>
  <c r="AR857" i="79"/>
  <c r="AQ857" i="79"/>
  <c r="AP857" i="79"/>
  <c r="AO857" i="79"/>
  <c r="AN857" i="79"/>
  <c r="AM857" i="79"/>
  <c r="AL857" i="79"/>
  <c r="AK857" i="79"/>
  <c r="AJ857" i="79"/>
  <c r="AI857" i="79"/>
  <c r="AH857" i="79"/>
  <c r="AG857" i="79"/>
  <c r="AF857" i="79"/>
  <c r="AS856" i="79"/>
  <c r="AR854" i="79"/>
  <c r="AQ854" i="79"/>
  <c r="AP854" i="79"/>
  <c r="AO854" i="79"/>
  <c r="AN854" i="79"/>
  <c r="AM854" i="79"/>
  <c r="AL854" i="79"/>
  <c r="AK854" i="79"/>
  <c r="AJ854" i="79"/>
  <c r="AI854" i="79"/>
  <c r="AH854" i="79"/>
  <c r="AG854" i="79"/>
  <c r="AF854" i="79"/>
  <c r="AE854" i="79"/>
  <c r="AS853" i="79"/>
  <c r="AE850" i="79"/>
  <c r="AE729" i="79"/>
  <c r="AS687" i="79"/>
  <c r="AS684" i="79"/>
  <c r="AS681" i="79"/>
  <c r="AE677" i="79"/>
  <c r="AE674" i="79"/>
  <c r="AE664" i="79"/>
  <c r="AE661" i="79"/>
  <c r="AE657" i="79"/>
  <c r="AR664" i="79"/>
  <c r="AQ664" i="79"/>
  <c r="AP664" i="79"/>
  <c r="AO664" i="79"/>
  <c r="AN664" i="79"/>
  <c r="AM664" i="79"/>
  <c r="AL664" i="79"/>
  <c r="AK664" i="79"/>
  <c r="AJ664" i="79"/>
  <c r="AI664" i="79"/>
  <c r="AH664" i="79"/>
  <c r="AG664" i="79"/>
  <c r="AF664" i="79"/>
  <c r="AS663" i="79"/>
  <c r="AR661" i="79"/>
  <c r="AQ661" i="79"/>
  <c r="AP661" i="79"/>
  <c r="AO661" i="79"/>
  <c r="AN661" i="79"/>
  <c r="AM661" i="79"/>
  <c r="AL661" i="79"/>
  <c r="AK661" i="79"/>
  <c r="AJ661" i="79"/>
  <c r="AI661" i="79"/>
  <c r="AH661" i="79"/>
  <c r="AG661" i="79"/>
  <c r="AF661" i="79"/>
  <c r="AS660" i="79"/>
  <c r="AE643" i="79"/>
  <c r="AE634" i="79"/>
  <c r="AS539" i="79"/>
  <c r="AS535" i="79"/>
  <c r="AE540"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S87" i="79"/>
  <c r="AR88" i="79"/>
  <c r="AQ88" i="79"/>
  <c r="AP88" i="79"/>
  <c r="AO88" i="79"/>
  <c r="AN88" i="79"/>
  <c r="AM88" i="79"/>
  <c r="AL88" i="79"/>
  <c r="AS80" i="79"/>
  <c r="AR85" i="79"/>
  <c r="AQ85" i="79"/>
  <c r="AP85" i="79"/>
  <c r="AO85" i="79"/>
  <c r="AN85" i="79"/>
  <c r="AM85" i="79"/>
  <c r="AL85" i="79"/>
  <c r="AS84" i="79"/>
  <c r="AS963" i="79"/>
  <c r="AS960" i="79"/>
  <c r="AS957" i="79"/>
  <c r="AS954" i="79"/>
  <c r="AS951" i="79"/>
  <c r="AS948" i="79"/>
  <c r="AS945" i="79"/>
  <c r="AS942" i="79"/>
  <c r="AS939" i="79"/>
  <c r="AS936" i="79"/>
  <c r="AS933" i="79"/>
  <c r="AS930" i="79"/>
  <c r="AS927" i="79"/>
  <c r="AS924" i="79"/>
  <c r="AS920" i="79"/>
  <c r="AS917" i="79"/>
  <c r="AS914" i="79"/>
  <c r="AS910" i="79"/>
  <c r="AS907" i="79"/>
  <c r="AS904" i="79"/>
  <c r="AS901" i="79"/>
  <c r="AS897" i="79"/>
  <c r="AS894" i="79"/>
  <c r="AS890" i="79"/>
  <c r="AS887" i="79"/>
  <c r="AS883" i="79"/>
  <c r="AS880" i="79"/>
  <c r="AS877" i="79"/>
  <c r="AS874" i="79"/>
  <c r="AS869" i="79"/>
  <c r="AS866" i="79"/>
  <c r="AS863" i="79"/>
  <c r="AS860" i="79"/>
  <c r="AS849" i="79"/>
  <c r="AS845" i="79"/>
  <c r="AS842" i="79"/>
  <c r="AS839" i="79"/>
  <c r="AS835" i="79"/>
  <c r="AS832" i="79"/>
  <c r="AS829" i="79"/>
  <c r="AS826" i="79"/>
  <c r="AS823" i="79"/>
  <c r="AS819" i="79"/>
  <c r="AS816" i="79"/>
  <c r="AS813" i="79"/>
  <c r="AS810" i="79"/>
  <c r="AS807" i="79"/>
  <c r="AS771" i="79"/>
  <c r="AS768" i="79"/>
  <c r="AS765" i="79"/>
  <c r="AS762" i="79"/>
  <c r="AS759" i="79"/>
  <c r="AS756" i="79"/>
  <c r="AS753" i="79"/>
  <c r="AS750" i="79"/>
  <c r="AS747" i="79"/>
  <c r="AS744" i="79"/>
  <c r="AS741" i="79"/>
  <c r="AS738" i="79"/>
  <c r="AS735" i="79"/>
  <c r="AS732" i="79"/>
  <c r="AS728" i="79"/>
  <c r="AS725" i="79"/>
  <c r="AS722" i="79"/>
  <c r="AS718" i="79"/>
  <c r="AS715" i="79"/>
  <c r="AS712" i="79"/>
  <c r="AS708" i="79"/>
  <c r="AS705" i="79"/>
  <c r="AS702" i="79"/>
  <c r="AS698" i="79"/>
  <c r="AS694" i="79"/>
  <c r="AS690" i="79"/>
  <c r="AS676" i="79"/>
  <c r="AS673" i="79"/>
  <c r="AS670" i="79"/>
  <c r="AS667" i="79"/>
  <c r="AS656" i="79"/>
  <c r="AS652" i="79"/>
  <c r="AS649" i="79"/>
  <c r="AS646" i="79"/>
  <c r="AS642" i="79"/>
  <c r="AS639" i="79"/>
  <c r="AS636" i="79"/>
  <c r="AS633" i="79"/>
  <c r="AS630" i="79"/>
  <c r="AS626" i="79"/>
  <c r="AS623" i="79"/>
  <c r="AS620" i="79"/>
  <c r="AS617" i="79"/>
  <c r="AS614" i="79"/>
  <c r="AS578" i="79"/>
  <c r="AS575" i="79"/>
  <c r="AS572" i="79"/>
  <c r="AS569" i="79"/>
  <c r="AS566" i="79"/>
  <c r="AS563" i="79"/>
  <c r="AS560" i="79"/>
  <c r="AS557" i="79"/>
  <c r="AS554" i="79"/>
  <c r="AS551" i="79"/>
  <c r="AS548" i="79"/>
  <c r="AS545" i="79"/>
  <c r="AS542" i="79"/>
  <c r="AS529" i="79"/>
  <c r="AS526" i="79"/>
  <c r="AS522"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58" i="79"/>
  <c r="AQ1058" i="79"/>
  <c r="AP1058" i="79"/>
  <c r="AO1058" i="79"/>
  <c r="AN1058" i="79"/>
  <c r="AM1058" i="79"/>
  <c r="AL1058" i="79"/>
  <c r="AK1058" i="79"/>
  <c r="AJ1058" i="79"/>
  <c r="AI1058" i="79"/>
  <c r="AH1058" i="79"/>
  <c r="AG1058" i="79"/>
  <c r="AF1058" i="79"/>
  <c r="AR870" i="79"/>
  <c r="AQ870" i="79"/>
  <c r="AP870" i="79"/>
  <c r="AO870" i="79"/>
  <c r="AN870" i="79"/>
  <c r="AM870" i="79"/>
  <c r="AL870" i="79"/>
  <c r="AK870" i="79"/>
  <c r="AJ870" i="79"/>
  <c r="AI870" i="79"/>
  <c r="AH870" i="79"/>
  <c r="AG870" i="79"/>
  <c r="AF870" i="79"/>
  <c r="AR867" i="79"/>
  <c r="AQ867" i="79"/>
  <c r="AP867" i="79"/>
  <c r="AO867" i="79"/>
  <c r="AN867" i="79"/>
  <c r="AM867" i="79"/>
  <c r="AL867" i="79"/>
  <c r="AK867" i="79"/>
  <c r="AJ867" i="79"/>
  <c r="AI867" i="79"/>
  <c r="AH867" i="79"/>
  <c r="AG867" i="79"/>
  <c r="AF867" i="79"/>
  <c r="AE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U109" i="46" l="1"/>
  <c r="U99" i="46"/>
  <c r="U82" i="46"/>
  <c r="U79" i="46"/>
  <c r="U76" i="46"/>
  <c r="Q85" i="79"/>
  <c r="AR677" i="79"/>
  <c r="AQ677" i="79"/>
  <c r="AP677" i="79"/>
  <c r="AO677" i="79"/>
  <c r="AN677" i="79"/>
  <c r="AM677" i="79"/>
  <c r="AL677" i="79"/>
  <c r="AK677" i="79"/>
  <c r="AJ677" i="79"/>
  <c r="AI677" i="79"/>
  <c r="AH677" i="79"/>
  <c r="AG677" i="79"/>
  <c r="AF677"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E671" i="79"/>
  <c r="AR668" i="79"/>
  <c r="AQ668" i="79"/>
  <c r="AP668" i="79"/>
  <c r="AO668" i="79"/>
  <c r="AN668" i="79"/>
  <c r="AM668" i="79"/>
  <c r="AL668" i="79"/>
  <c r="AK668" i="79"/>
  <c r="AJ668" i="79"/>
  <c r="AI668" i="79"/>
  <c r="AH668" i="79"/>
  <c r="AG668" i="79"/>
  <c r="AF668" i="79"/>
  <c r="AE668"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R288" i="79"/>
  <c r="AQ288" i="79"/>
  <c r="AP288" i="79"/>
  <c r="AO288" i="79"/>
  <c r="AN288" i="79"/>
  <c r="AM288" i="79"/>
  <c r="AR285" i="79"/>
  <c r="AQ285" i="79"/>
  <c r="AP285" i="79"/>
  <c r="AO285" i="79"/>
  <c r="AN285" i="79"/>
  <c r="AM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99" i="46"/>
  <c r="AO399" i="46"/>
  <c r="AP399" i="46"/>
  <c r="AQ399" i="46"/>
  <c r="AR399" i="46"/>
  <c r="AS399" i="46"/>
  <c r="AT399" i="46"/>
  <c r="AU399" i="46"/>
  <c r="AV399" i="46"/>
  <c r="AW399" i="46"/>
  <c r="AX399" i="46"/>
  <c r="AY399" i="46"/>
  <c r="AM399" i="46"/>
  <c r="BA259" i="46"/>
  <c r="BA256" i="46"/>
  <c r="BA252"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BA118" i="46"/>
  <c r="BA108" i="46"/>
  <c r="BA111" i="46"/>
  <c r="BA114" i="46"/>
  <c r="BA105" i="46"/>
  <c r="BA102" i="46"/>
  <c r="BA98" i="46"/>
  <c r="BA95" i="46"/>
  <c r="BA91" i="46"/>
  <c r="BA87" i="46"/>
  <c r="BA84" i="46"/>
  <c r="BA81" i="46"/>
  <c r="BA78" i="46"/>
  <c r="BA75" i="46"/>
  <c r="BA68" i="46"/>
  <c r="BA65" i="46"/>
  <c r="BA62" i="46"/>
  <c r="BA59" i="46"/>
  <c r="BA56" i="46"/>
  <c r="BA53" i="46"/>
  <c r="BA50" i="46"/>
  <c r="BA46" i="46"/>
  <c r="BA43" i="46"/>
  <c r="BA40" i="46"/>
  <c r="BA37" i="46"/>
  <c r="BA34" i="46"/>
  <c r="BA31" i="46"/>
  <c r="BA28" i="46"/>
  <c r="BA25" i="46"/>
  <c r="BA22" i="46"/>
  <c r="AR77" i="79" l="1"/>
  <c r="AQ77" i="79"/>
  <c r="AP77" i="79"/>
  <c r="AO77" i="79"/>
  <c r="AN77" i="79"/>
  <c r="AM77" i="79"/>
  <c r="AL77" i="79"/>
  <c r="Q77" i="79"/>
  <c r="AR98" i="79"/>
  <c r="AQ98" i="79"/>
  <c r="AP98" i="79"/>
  <c r="AO98" i="79"/>
  <c r="AN98" i="79"/>
  <c r="AM98" i="79"/>
  <c r="AL98" i="79"/>
  <c r="AR92" i="79"/>
  <c r="AQ92" i="79"/>
  <c r="AP92" i="79"/>
  <c r="AO92" i="79"/>
  <c r="AN92" i="79"/>
  <c r="AM92" i="79"/>
  <c r="AL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Z454" i="46"/>
  <c r="AY454" i="46"/>
  <c r="AX454" i="46"/>
  <c r="AW454" i="46"/>
  <c r="AV454" i="46"/>
  <c r="AU454" i="46"/>
  <c r="AT454" i="46"/>
  <c r="AS454" i="46"/>
  <c r="AR454" i="46"/>
  <c r="AQ454" i="46"/>
  <c r="AP454" i="46"/>
  <c r="AO454" i="46"/>
  <c r="AN454" i="46"/>
  <c r="AM454" i="46"/>
  <c r="C31" i="44"/>
  <c r="C30" i="44"/>
  <c r="C16" i="44"/>
  <c r="C15" i="44"/>
  <c r="Q144" i="79" l="1"/>
  <c r="Q81" i="79"/>
  <c r="AR1159" i="79" l="1"/>
  <c r="AQ1159" i="79"/>
  <c r="AP1159" i="79"/>
  <c r="AO1159" i="79"/>
  <c r="AN1159" i="79"/>
  <c r="AM1159" i="79"/>
  <c r="AL1159" i="79"/>
  <c r="AK1159" i="79"/>
  <c r="AJ1159" i="79"/>
  <c r="AI1159" i="79"/>
  <c r="AH1159" i="79"/>
  <c r="AG1159" i="79"/>
  <c r="AF1159" i="79"/>
  <c r="AE1159" i="79"/>
  <c r="AR1156" i="79"/>
  <c r="AQ1156" i="79"/>
  <c r="AP1156" i="79"/>
  <c r="AO1156" i="79"/>
  <c r="AN1156" i="79"/>
  <c r="AM1156" i="79"/>
  <c r="AL1156" i="79"/>
  <c r="AK1156" i="79"/>
  <c r="AJ1156" i="79"/>
  <c r="AI1156" i="79"/>
  <c r="AH1156" i="79"/>
  <c r="AG1156" i="79"/>
  <c r="AF1156" i="79"/>
  <c r="AE1156" i="79"/>
  <c r="AR1153" i="79"/>
  <c r="AQ1153" i="79"/>
  <c r="AP1153" i="79"/>
  <c r="AO1153" i="79"/>
  <c r="AN1153" i="79"/>
  <c r="AM1153" i="79"/>
  <c r="AL1153" i="79"/>
  <c r="AK1153" i="79"/>
  <c r="AJ1153" i="79"/>
  <c r="AI1153" i="79"/>
  <c r="AH1153" i="79"/>
  <c r="AG1153" i="79"/>
  <c r="AF1153" i="79"/>
  <c r="AE1153" i="79"/>
  <c r="AR1150" i="79"/>
  <c r="AQ1150" i="79"/>
  <c r="AP1150" i="79"/>
  <c r="AO1150" i="79"/>
  <c r="AN1150" i="79"/>
  <c r="AM1150" i="79"/>
  <c r="AL1150" i="79"/>
  <c r="AK1150" i="79"/>
  <c r="AJ1150" i="79"/>
  <c r="AI1150" i="79"/>
  <c r="AH1150" i="79"/>
  <c r="AG1150" i="79"/>
  <c r="AF1150" i="79"/>
  <c r="AE1150" i="79"/>
  <c r="AR1147" i="79"/>
  <c r="AQ1147" i="79"/>
  <c r="AP1147" i="79"/>
  <c r="AO1147" i="79"/>
  <c r="AN1147" i="79"/>
  <c r="AM1147" i="79"/>
  <c r="AL1147" i="79"/>
  <c r="AK1147" i="79"/>
  <c r="AJ1147" i="79"/>
  <c r="AI1147" i="79"/>
  <c r="AH1147" i="79"/>
  <c r="AG1147" i="79"/>
  <c r="AF1147" i="79"/>
  <c r="AE1147" i="79"/>
  <c r="AR1144" i="79"/>
  <c r="AQ1144" i="79"/>
  <c r="AP1144" i="79"/>
  <c r="AO1144" i="79"/>
  <c r="AN1144" i="79"/>
  <c r="AM1144" i="79"/>
  <c r="AL1144" i="79"/>
  <c r="AK1144" i="79"/>
  <c r="AJ1144" i="79"/>
  <c r="AI1144" i="79"/>
  <c r="AH1144" i="79"/>
  <c r="AG1144" i="79"/>
  <c r="AF1144" i="79"/>
  <c r="AE1144" i="79"/>
  <c r="AR1141" i="79"/>
  <c r="AQ1141" i="79"/>
  <c r="AP1141" i="79"/>
  <c r="AO1141" i="79"/>
  <c r="AN1141" i="79"/>
  <c r="AM1141" i="79"/>
  <c r="AL1141" i="79"/>
  <c r="AK1141" i="79"/>
  <c r="AJ1141" i="79"/>
  <c r="AI1141" i="79"/>
  <c r="AH1141" i="79"/>
  <c r="AG1141" i="79"/>
  <c r="AF1141" i="79"/>
  <c r="AE1141" i="79"/>
  <c r="AR1138" i="79"/>
  <c r="AQ1138" i="79"/>
  <c r="AP1138" i="79"/>
  <c r="AO1138" i="79"/>
  <c r="AN1138" i="79"/>
  <c r="AM1138" i="79"/>
  <c r="AL1138" i="79"/>
  <c r="AK1138" i="79"/>
  <c r="AJ1138" i="79"/>
  <c r="AI1138" i="79"/>
  <c r="AH1138" i="79"/>
  <c r="AG1138" i="79"/>
  <c r="AF1138" i="79"/>
  <c r="AE1138" i="79"/>
  <c r="AR1135" i="79"/>
  <c r="AQ1135" i="79"/>
  <c r="AP1135" i="79"/>
  <c r="AO1135" i="79"/>
  <c r="AN1135" i="79"/>
  <c r="AM1135" i="79"/>
  <c r="AL1135" i="79"/>
  <c r="AK1135" i="79"/>
  <c r="AJ1135" i="79"/>
  <c r="AI1135" i="79"/>
  <c r="AH1135" i="79"/>
  <c r="AG1135" i="79"/>
  <c r="AF1135" i="79"/>
  <c r="AE1135" i="79"/>
  <c r="AR1132" i="79"/>
  <c r="AQ1132" i="79"/>
  <c r="AP1132" i="79"/>
  <c r="AO1132" i="79"/>
  <c r="AN1132" i="79"/>
  <c r="AM1132" i="79"/>
  <c r="AL1132" i="79"/>
  <c r="AK1132" i="79"/>
  <c r="AJ1132" i="79"/>
  <c r="AI1132" i="79"/>
  <c r="AH1132" i="79"/>
  <c r="AG1132" i="79"/>
  <c r="AF1132" i="79"/>
  <c r="AE1132" i="79"/>
  <c r="AR1129" i="79"/>
  <c r="AQ1129" i="79"/>
  <c r="AP1129" i="79"/>
  <c r="AO1129" i="79"/>
  <c r="AN1129" i="79"/>
  <c r="AM1129" i="79"/>
  <c r="AL1129" i="79"/>
  <c r="AK1129" i="79"/>
  <c r="AJ1129" i="79"/>
  <c r="AI1129" i="79"/>
  <c r="AH1129" i="79"/>
  <c r="AG1129" i="79"/>
  <c r="AF1129" i="79"/>
  <c r="AE1129" i="79"/>
  <c r="AR1126" i="79"/>
  <c r="AQ1126" i="79"/>
  <c r="AP1126" i="79"/>
  <c r="AO1126" i="79"/>
  <c r="AN1126" i="79"/>
  <c r="AM1126" i="79"/>
  <c r="AL1126" i="79"/>
  <c r="AK1126" i="79"/>
  <c r="AJ1126" i="79"/>
  <c r="AI1126" i="79"/>
  <c r="AH1126" i="79"/>
  <c r="AG1126" i="79"/>
  <c r="AF1126" i="79"/>
  <c r="AE1126" i="79"/>
  <c r="AR1123" i="79"/>
  <c r="AQ1123" i="79"/>
  <c r="AP1123" i="79"/>
  <c r="AO1123" i="79"/>
  <c r="AN1123" i="79"/>
  <c r="AM1123" i="79"/>
  <c r="AL1123" i="79"/>
  <c r="AK1123" i="79"/>
  <c r="AJ1123" i="79"/>
  <c r="AI1123" i="79"/>
  <c r="AH1123" i="79"/>
  <c r="AG1123" i="79"/>
  <c r="AF1123" i="79"/>
  <c r="AE1123" i="79"/>
  <c r="AR1120" i="79"/>
  <c r="AQ1120" i="79"/>
  <c r="AP1120" i="79"/>
  <c r="AO1120" i="79"/>
  <c r="AN1120" i="79"/>
  <c r="AM1120" i="79"/>
  <c r="AL1120" i="79"/>
  <c r="AK1120" i="79"/>
  <c r="AJ1120" i="79"/>
  <c r="AI1120" i="79"/>
  <c r="AH1120" i="79"/>
  <c r="AG1120" i="79"/>
  <c r="AF1120" i="79"/>
  <c r="AE1120"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K1113" i="79"/>
  <c r="AJ1113" i="79"/>
  <c r="AI1113" i="79"/>
  <c r="AH1113" i="79"/>
  <c r="AG1113" i="79"/>
  <c r="AF1113" i="79"/>
  <c r="AE1113" i="79"/>
  <c r="AR1110" i="79"/>
  <c r="AQ1110" i="79"/>
  <c r="AP1110" i="79"/>
  <c r="AO1110" i="79"/>
  <c r="AN1110" i="79"/>
  <c r="AM1110" i="79"/>
  <c r="AL1110" i="79"/>
  <c r="AK1110" i="79"/>
  <c r="AJ1110" i="79"/>
  <c r="AI1110" i="79"/>
  <c r="AH1110" i="79"/>
  <c r="AG1110" i="79"/>
  <c r="AF1110" i="79"/>
  <c r="AE1110" i="79"/>
  <c r="AR1106" i="79"/>
  <c r="AQ1106" i="79"/>
  <c r="AP1106" i="79"/>
  <c r="AO1106" i="79"/>
  <c r="AN1106" i="79"/>
  <c r="AR1103" i="79"/>
  <c r="AQ1103" i="79"/>
  <c r="AP1103" i="79"/>
  <c r="AO1103" i="79"/>
  <c r="AN1103" i="79"/>
  <c r="AR1100" i="79"/>
  <c r="AQ1100" i="79"/>
  <c r="AP1100" i="79"/>
  <c r="AO1100" i="79"/>
  <c r="AN1100" i="79"/>
  <c r="AR1097" i="79"/>
  <c r="AQ1097" i="79"/>
  <c r="AP1097" i="79"/>
  <c r="AO1097" i="79"/>
  <c r="AN1097" i="79"/>
  <c r="AR1094" i="79"/>
  <c r="AQ1094" i="79"/>
  <c r="AP1094" i="79"/>
  <c r="AO1094" i="79"/>
  <c r="AN1094" i="79"/>
  <c r="AR1091" i="79"/>
  <c r="AQ1091" i="79"/>
  <c r="AP1091" i="79"/>
  <c r="AO1091" i="79"/>
  <c r="AN1091" i="79"/>
  <c r="AR1088" i="79"/>
  <c r="AQ1088" i="79"/>
  <c r="AP1088" i="79"/>
  <c r="AO1088" i="79"/>
  <c r="AN1088" i="79"/>
  <c r="AR1085" i="79"/>
  <c r="AQ1085" i="79"/>
  <c r="AP1085" i="79"/>
  <c r="AO1085" i="79"/>
  <c r="AN1085" i="79"/>
  <c r="AM1085" i="79"/>
  <c r="AL1085" i="79"/>
  <c r="AK1085" i="79"/>
  <c r="AJ1085" i="79"/>
  <c r="AI1085" i="79"/>
  <c r="AH1085" i="79"/>
  <c r="AG1085" i="79"/>
  <c r="AF1085" i="79"/>
  <c r="AE1085" i="79"/>
  <c r="AR1081" i="79"/>
  <c r="AQ1081" i="79"/>
  <c r="AP1081" i="79"/>
  <c r="AO1081" i="79"/>
  <c r="AN1081" i="79"/>
  <c r="AM1081" i="79"/>
  <c r="AL1081" i="79"/>
  <c r="AK1081" i="79"/>
  <c r="AJ1081" i="79"/>
  <c r="AI1081" i="79"/>
  <c r="AH1081" i="79"/>
  <c r="AG1081" i="79"/>
  <c r="AF1081" i="79"/>
  <c r="AR1078" i="79"/>
  <c r="AQ1078" i="79"/>
  <c r="AP1078" i="79"/>
  <c r="AO1078" i="79"/>
  <c r="AN1078" i="79"/>
  <c r="AM1078" i="79"/>
  <c r="AL1078" i="79"/>
  <c r="AK1078" i="79"/>
  <c r="AJ1078" i="79"/>
  <c r="AI1078" i="79"/>
  <c r="AH1078" i="79"/>
  <c r="AG1078" i="79"/>
  <c r="AF1078" i="79"/>
  <c r="AR1075" i="79"/>
  <c r="AQ1075" i="79"/>
  <c r="AP1075" i="79"/>
  <c r="AO1075" i="79"/>
  <c r="AN1075" i="79"/>
  <c r="AM1075" i="79"/>
  <c r="AL1075" i="79"/>
  <c r="AK1075" i="79"/>
  <c r="AJ1075" i="79"/>
  <c r="AI1075" i="79"/>
  <c r="AH1075" i="79"/>
  <c r="AG1075" i="79"/>
  <c r="AF1075" i="79"/>
  <c r="AE1075" i="79"/>
  <c r="AR1072" i="79"/>
  <c r="AQ1072" i="79"/>
  <c r="AP1072" i="79"/>
  <c r="AO1072" i="79"/>
  <c r="AN1072" i="79"/>
  <c r="AM1072" i="79"/>
  <c r="AL1072" i="79"/>
  <c r="AK1072" i="79"/>
  <c r="AJ1072" i="79"/>
  <c r="AI1072" i="79"/>
  <c r="AH1072" i="79"/>
  <c r="AG1072" i="79"/>
  <c r="AF1072" i="79"/>
  <c r="AE1072" i="79"/>
  <c r="AR1047" i="79"/>
  <c r="AQ1047" i="79"/>
  <c r="AP1047" i="79"/>
  <c r="AO1047" i="79"/>
  <c r="AN1047" i="79"/>
  <c r="AM1047" i="79"/>
  <c r="AL1047" i="79"/>
  <c r="AK1047" i="79"/>
  <c r="AJ1047" i="79"/>
  <c r="AI1047" i="79"/>
  <c r="AH1047" i="79"/>
  <c r="AG1047" i="79"/>
  <c r="AF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J1040" i="79"/>
  <c r="AI1040" i="79"/>
  <c r="AH1040" i="79"/>
  <c r="AG1040" i="79"/>
  <c r="AF1040" i="79"/>
  <c r="AR1037" i="79"/>
  <c r="AQ1037" i="79"/>
  <c r="AP1037" i="79"/>
  <c r="AO1037" i="79"/>
  <c r="AN1037" i="79"/>
  <c r="AM1037" i="79"/>
  <c r="AL1037" i="79"/>
  <c r="AK1037" i="79"/>
  <c r="AJ1037" i="79"/>
  <c r="AI1037" i="79"/>
  <c r="AH1037" i="79"/>
  <c r="AG1037" i="79"/>
  <c r="AF1037" i="79"/>
  <c r="AR1033" i="79"/>
  <c r="AQ1033" i="79"/>
  <c r="AP1033" i="79"/>
  <c r="AO1033" i="79"/>
  <c r="AN1033" i="79"/>
  <c r="AM1033" i="79"/>
  <c r="AL1033" i="79"/>
  <c r="AK1033" i="79"/>
  <c r="AJ1033" i="79"/>
  <c r="AI1033" i="79"/>
  <c r="AH1033" i="79"/>
  <c r="AG1033" i="79"/>
  <c r="AF1033" i="79"/>
  <c r="AR1030" i="79"/>
  <c r="AQ1030" i="79"/>
  <c r="AP1030" i="79"/>
  <c r="AO1030" i="79"/>
  <c r="AN1030" i="79"/>
  <c r="AM1030" i="79"/>
  <c r="AL1030" i="79"/>
  <c r="AK1030" i="79"/>
  <c r="AJ1030" i="79"/>
  <c r="AI1030" i="79"/>
  <c r="AH1030" i="79"/>
  <c r="AG1030" i="79"/>
  <c r="AF1030" i="79"/>
  <c r="AE1030" i="79"/>
  <c r="AR1027" i="79"/>
  <c r="AQ1027" i="79"/>
  <c r="AP1027" i="79"/>
  <c r="AO1027" i="79"/>
  <c r="AN1027" i="79"/>
  <c r="AM1027" i="79"/>
  <c r="AL1027" i="79"/>
  <c r="AK1027" i="79"/>
  <c r="AJ1027" i="79"/>
  <c r="AI1027" i="79"/>
  <c r="AH1027" i="79"/>
  <c r="AG1027" i="79"/>
  <c r="AF1027" i="79"/>
  <c r="AE1027" i="79"/>
  <c r="AR1024" i="79"/>
  <c r="AQ1024" i="79"/>
  <c r="AP1024" i="79"/>
  <c r="AO1024" i="79"/>
  <c r="AN1024" i="79"/>
  <c r="AM1024" i="79"/>
  <c r="AL1024" i="79"/>
  <c r="AK1024" i="79"/>
  <c r="AJ1024" i="79"/>
  <c r="AI1024" i="79"/>
  <c r="AH1024" i="79"/>
  <c r="AG1024" i="79"/>
  <c r="AF1024" i="79"/>
  <c r="AR1021" i="79"/>
  <c r="AQ1021" i="79"/>
  <c r="AP1021" i="79"/>
  <c r="AO1021" i="79"/>
  <c r="AN1021" i="79"/>
  <c r="AM1021" i="79"/>
  <c r="AL1021" i="79"/>
  <c r="AK1021" i="79"/>
  <c r="AJ1021" i="79"/>
  <c r="AI1021" i="79"/>
  <c r="AH1021" i="79"/>
  <c r="AG1021" i="79"/>
  <c r="AF1021" i="79"/>
  <c r="AR1017" i="79"/>
  <c r="AQ1017" i="79"/>
  <c r="AP1017" i="79"/>
  <c r="AO1017" i="79"/>
  <c r="AN1017" i="79"/>
  <c r="AM1017" i="79"/>
  <c r="AL1017" i="79"/>
  <c r="AK1017" i="79"/>
  <c r="AJ1017" i="79"/>
  <c r="AI1017" i="79"/>
  <c r="AH1017" i="79"/>
  <c r="AG1017" i="79"/>
  <c r="AF1017" i="79"/>
  <c r="AR1014" i="79"/>
  <c r="AQ1014" i="79"/>
  <c r="AP1014" i="79"/>
  <c r="AO1014" i="79"/>
  <c r="AN1014" i="79"/>
  <c r="AM1014" i="79"/>
  <c r="AL1014" i="79"/>
  <c r="AK1014" i="79"/>
  <c r="AJ1014" i="79"/>
  <c r="AI1014" i="79"/>
  <c r="AH1014" i="79"/>
  <c r="AG1014" i="79"/>
  <c r="AF1014" i="79"/>
  <c r="AE1014" i="79"/>
  <c r="AR1011" i="79"/>
  <c r="AQ1011" i="79"/>
  <c r="AP1011" i="79"/>
  <c r="AO1011" i="79"/>
  <c r="AN1011" i="79"/>
  <c r="AM1011" i="79"/>
  <c r="AL1011" i="79"/>
  <c r="AK1011" i="79"/>
  <c r="AJ1011" i="79"/>
  <c r="AI1011" i="79"/>
  <c r="AH1011" i="79"/>
  <c r="AG1011" i="79"/>
  <c r="AF1011" i="79"/>
  <c r="AE1011" i="79"/>
  <c r="AR1008" i="79"/>
  <c r="AQ1008" i="79"/>
  <c r="AP1008" i="79"/>
  <c r="AO1008" i="79"/>
  <c r="AN1008" i="79"/>
  <c r="AM1008" i="79"/>
  <c r="AL1008" i="79"/>
  <c r="AK1008" i="79"/>
  <c r="AJ1008" i="79"/>
  <c r="AI1008" i="79"/>
  <c r="AH1008" i="79"/>
  <c r="AG1008" i="79"/>
  <c r="AF1008" i="79"/>
  <c r="AE1008" i="79"/>
  <c r="AR1005" i="79"/>
  <c r="AQ1005" i="79"/>
  <c r="AP1005" i="79"/>
  <c r="AO1005" i="79"/>
  <c r="AN1005" i="79"/>
  <c r="AM1005" i="79"/>
  <c r="AL1005" i="79"/>
  <c r="AK1005" i="79"/>
  <c r="AJ1005" i="79"/>
  <c r="AI1005" i="79"/>
  <c r="AH1005" i="79"/>
  <c r="AG1005" i="79"/>
  <c r="AF1005" i="79"/>
  <c r="AE1005" i="79"/>
  <c r="AR964" i="79"/>
  <c r="AQ964" i="79"/>
  <c r="AP964" i="79"/>
  <c r="AO964" i="79"/>
  <c r="AN964" i="79"/>
  <c r="AM964" i="79"/>
  <c r="AL964" i="79"/>
  <c r="AK964" i="79"/>
  <c r="AJ964" i="79"/>
  <c r="AI964" i="79"/>
  <c r="AH964" i="79"/>
  <c r="AG964" i="79"/>
  <c r="AF964" i="79"/>
  <c r="AE964" i="79"/>
  <c r="AR961" i="79"/>
  <c r="AQ961" i="79"/>
  <c r="AP961" i="79"/>
  <c r="AO961" i="79"/>
  <c r="AN961" i="79"/>
  <c r="AM961" i="79"/>
  <c r="AL961" i="79"/>
  <c r="AK961" i="79"/>
  <c r="AJ961" i="79"/>
  <c r="AI961" i="79"/>
  <c r="AH961" i="79"/>
  <c r="AG961" i="79"/>
  <c r="AF961" i="79"/>
  <c r="AE961" i="79"/>
  <c r="AR958" i="79"/>
  <c r="AQ958" i="79"/>
  <c r="AP958" i="79"/>
  <c r="AO958" i="79"/>
  <c r="AN958" i="79"/>
  <c r="AM958" i="79"/>
  <c r="AL958" i="79"/>
  <c r="AK958" i="79"/>
  <c r="AJ958" i="79"/>
  <c r="AI958" i="79"/>
  <c r="AH958" i="79"/>
  <c r="AG958" i="79"/>
  <c r="AF958" i="79"/>
  <c r="AE958" i="79"/>
  <c r="AR955" i="79"/>
  <c r="AQ955" i="79"/>
  <c r="AP955" i="79"/>
  <c r="AO955" i="79"/>
  <c r="AN955" i="79"/>
  <c r="AM955" i="79"/>
  <c r="AL955" i="79"/>
  <c r="AK955" i="79"/>
  <c r="AJ955" i="79"/>
  <c r="AI955" i="79"/>
  <c r="AH955" i="79"/>
  <c r="AG955" i="79"/>
  <c r="AF955" i="79"/>
  <c r="AE955" i="79"/>
  <c r="AR952" i="79"/>
  <c r="AQ952" i="79"/>
  <c r="AP952" i="79"/>
  <c r="AO952" i="79"/>
  <c r="AN952" i="79"/>
  <c r="AM952" i="79"/>
  <c r="AL952" i="79"/>
  <c r="AK952" i="79"/>
  <c r="AJ952" i="79"/>
  <c r="AI952" i="79"/>
  <c r="AH952" i="79"/>
  <c r="AG952" i="79"/>
  <c r="AF952" i="79"/>
  <c r="AE952" i="79"/>
  <c r="AR949" i="79"/>
  <c r="AQ949" i="79"/>
  <c r="AP949" i="79"/>
  <c r="AO949" i="79"/>
  <c r="AN949" i="79"/>
  <c r="AM949" i="79"/>
  <c r="AL949" i="79"/>
  <c r="AK949" i="79"/>
  <c r="AJ949" i="79"/>
  <c r="AI949" i="79"/>
  <c r="AH949" i="79"/>
  <c r="AG949" i="79"/>
  <c r="AF949" i="79"/>
  <c r="AE949" i="79"/>
  <c r="AR946" i="79"/>
  <c r="AQ946" i="79"/>
  <c r="AP946" i="79"/>
  <c r="AO946" i="79"/>
  <c r="AN946" i="79"/>
  <c r="AM946" i="79"/>
  <c r="AL946" i="79"/>
  <c r="AK946" i="79"/>
  <c r="AJ946" i="79"/>
  <c r="AI946" i="79"/>
  <c r="AH946" i="79"/>
  <c r="AG946" i="79"/>
  <c r="AF946" i="79"/>
  <c r="AE946" i="79"/>
  <c r="AR943" i="79"/>
  <c r="AQ943" i="79"/>
  <c r="AP943" i="79"/>
  <c r="AO943" i="79"/>
  <c r="AN943" i="79"/>
  <c r="AM943" i="79"/>
  <c r="AL943" i="79"/>
  <c r="AK943" i="79"/>
  <c r="AJ943" i="79"/>
  <c r="AI943" i="79"/>
  <c r="AH943" i="79"/>
  <c r="AG943" i="79"/>
  <c r="AF943" i="79"/>
  <c r="AE943" i="79"/>
  <c r="AR940" i="79"/>
  <c r="AQ940" i="79"/>
  <c r="AP940" i="79"/>
  <c r="AO940" i="79"/>
  <c r="AN940" i="79"/>
  <c r="AM940" i="79"/>
  <c r="AL940" i="79"/>
  <c r="AK940" i="79"/>
  <c r="AJ940" i="79"/>
  <c r="AI940" i="79"/>
  <c r="AH940" i="79"/>
  <c r="AG940" i="79"/>
  <c r="AF940" i="79"/>
  <c r="AE940" i="79"/>
  <c r="AR937" i="79"/>
  <c r="AQ937" i="79"/>
  <c r="AP937" i="79"/>
  <c r="AO937" i="79"/>
  <c r="AN937" i="79"/>
  <c r="AM937" i="79"/>
  <c r="AL937" i="79"/>
  <c r="AK937" i="79"/>
  <c r="AJ937" i="79"/>
  <c r="AI937" i="79"/>
  <c r="AH937" i="79"/>
  <c r="AG937" i="79"/>
  <c r="AF937" i="79"/>
  <c r="AE937" i="79"/>
  <c r="AR934" i="79"/>
  <c r="AQ934" i="79"/>
  <c r="AP934" i="79"/>
  <c r="AO934" i="79"/>
  <c r="AN934" i="79"/>
  <c r="AM934" i="79"/>
  <c r="AL934" i="79"/>
  <c r="AK934" i="79"/>
  <c r="AJ934" i="79"/>
  <c r="AI934" i="79"/>
  <c r="AH934" i="79"/>
  <c r="AG934" i="79"/>
  <c r="AF934" i="79"/>
  <c r="AE934" i="79"/>
  <c r="AR931" i="79"/>
  <c r="AQ931" i="79"/>
  <c r="AP931" i="79"/>
  <c r="AO931" i="79"/>
  <c r="AN931" i="79"/>
  <c r="AM931" i="79"/>
  <c r="AL931" i="79"/>
  <c r="AK931" i="79"/>
  <c r="AJ931" i="79"/>
  <c r="AI931" i="79"/>
  <c r="AH931" i="79"/>
  <c r="AG931" i="79"/>
  <c r="AF931" i="79"/>
  <c r="AE931" i="79"/>
  <c r="AR928" i="79"/>
  <c r="AQ928" i="79"/>
  <c r="AP928" i="79"/>
  <c r="AO928" i="79"/>
  <c r="AN928" i="79"/>
  <c r="AM928" i="79"/>
  <c r="AL928" i="79"/>
  <c r="AK928" i="79"/>
  <c r="AJ928" i="79"/>
  <c r="AI928" i="79"/>
  <c r="AH928" i="79"/>
  <c r="AG928" i="79"/>
  <c r="AF928" i="79"/>
  <c r="AE928" i="79"/>
  <c r="AR925" i="79"/>
  <c r="AQ925" i="79"/>
  <c r="AP925" i="79"/>
  <c r="AR921" i="79"/>
  <c r="AQ921" i="79"/>
  <c r="AP921" i="79"/>
  <c r="AR918" i="79"/>
  <c r="AQ918" i="79"/>
  <c r="AP918" i="79"/>
  <c r="AR915" i="79"/>
  <c r="AQ915" i="79"/>
  <c r="AP915" i="79"/>
  <c r="AQ911" i="79"/>
  <c r="AP911" i="79"/>
  <c r="AR908" i="79"/>
  <c r="AQ908" i="79"/>
  <c r="AP908" i="79"/>
  <c r="AR905" i="79"/>
  <c r="AQ905" i="79"/>
  <c r="AP905" i="79"/>
  <c r="AR902" i="79"/>
  <c r="AQ902" i="79"/>
  <c r="AP902" i="79"/>
  <c r="AR898" i="79"/>
  <c r="AQ898" i="79"/>
  <c r="AP898" i="79"/>
  <c r="AR895" i="79"/>
  <c r="AQ895" i="79"/>
  <c r="AP895" i="79"/>
  <c r="AR891" i="79"/>
  <c r="AQ891" i="79"/>
  <c r="AP891" i="79"/>
  <c r="AR888" i="79"/>
  <c r="AQ888" i="79"/>
  <c r="AP888" i="79"/>
  <c r="AR884" i="79"/>
  <c r="AQ884" i="79"/>
  <c r="AP884" i="79"/>
  <c r="AO884" i="79"/>
  <c r="AN884" i="79"/>
  <c r="AM884" i="79"/>
  <c r="AL884" i="79"/>
  <c r="AK884" i="79"/>
  <c r="AJ884" i="79"/>
  <c r="AI884" i="79"/>
  <c r="AH884" i="79"/>
  <c r="AG884" i="79"/>
  <c r="AF884" i="79"/>
  <c r="AE884" i="79"/>
  <c r="AR881" i="79"/>
  <c r="AQ881" i="79"/>
  <c r="AP881" i="79"/>
  <c r="AO881" i="79"/>
  <c r="AN881" i="79"/>
  <c r="AM881" i="79"/>
  <c r="AL881" i="79"/>
  <c r="AK881" i="79"/>
  <c r="AJ881" i="79"/>
  <c r="AI881" i="79"/>
  <c r="AH881" i="79"/>
  <c r="AG881" i="79"/>
  <c r="AF881" i="79"/>
  <c r="AE881"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50" i="79"/>
  <c r="AQ850" i="79"/>
  <c r="AP850" i="79"/>
  <c r="AO850" i="79"/>
  <c r="AN850" i="79"/>
  <c r="AM850" i="79"/>
  <c r="AL850" i="79"/>
  <c r="AK850" i="79"/>
  <c r="AJ850" i="79"/>
  <c r="AI850" i="79"/>
  <c r="AH850" i="79"/>
  <c r="AG850" i="79"/>
  <c r="AF850"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29" i="79"/>
  <c r="AQ729" i="79"/>
  <c r="AP729" i="79"/>
  <c r="AO729" i="79"/>
  <c r="AN729" i="79"/>
  <c r="AM729" i="79"/>
  <c r="AL729" i="79"/>
  <c r="AK729" i="79"/>
  <c r="AJ729" i="79"/>
  <c r="AI729" i="79"/>
  <c r="AH729" i="79"/>
  <c r="AG729" i="79"/>
  <c r="AF729" i="79"/>
  <c r="AR726" i="79"/>
  <c r="AQ726" i="79"/>
  <c r="AP726" i="79"/>
  <c r="AO726" i="79"/>
  <c r="AN726" i="79"/>
  <c r="AM726" i="79"/>
  <c r="AR723" i="79"/>
  <c r="AQ723" i="79"/>
  <c r="AP723" i="79"/>
  <c r="AO723" i="79"/>
  <c r="AN723" i="79"/>
  <c r="AM723" i="79"/>
  <c r="AR719" i="79"/>
  <c r="AQ719" i="79"/>
  <c r="AP719" i="79"/>
  <c r="AO719" i="79"/>
  <c r="AN719" i="79"/>
  <c r="AM719" i="79"/>
  <c r="AR716" i="79"/>
  <c r="AQ716" i="79"/>
  <c r="AP716" i="79"/>
  <c r="AO716" i="79"/>
  <c r="AN716" i="79"/>
  <c r="AM716" i="79"/>
  <c r="AR713" i="79"/>
  <c r="AQ713" i="79"/>
  <c r="AP713" i="79"/>
  <c r="AO713" i="79"/>
  <c r="AN713" i="79"/>
  <c r="AM713" i="79"/>
  <c r="AR709" i="79"/>
  <c r="AQ709" i="79"/>
  <c r="AP709" i="79"/>
  <c r="AO709" i="79"/>
  <c r="AN709" i="79"/>
  <c r="AM709" i="79"/>
  <c r="AR706" i="79"/>
  <c r="AQ706" i="79"/>
  <c r="AP706" i="79"/>
  <c r="AO706" i="79"/>
  <c r="AN706" i="79"/>
  <c r="AM706" i="79"/>
  <c r="AR703" i="79"/>
  <c r="AQ703" i="79"/>
  <c r="AP703" i="79"/>
  <c r="AO703" i="79"/>
  <c r="AN703" i="79"/>
  <c r="AM703" i="79"/>
  <c r="AR699" i="79"/>
  <c r="AQ699" i="79"/>
  <c r="AP699" i="79"/>
  <c r="AO699" i="79"/>
  <c r="AN699" i="79"/>
  <c r="AM699" i="79"/>
  <c r="AR695" i="79"/>
  <c r="AQ695" i="79"/>
  <c r="AP695" i="79"/>
  <c r="AO695" i="79"/>
  <c r="AN695" i="79"/>
  <c r="AM695" i="79"/>
  <c r="AR691" i="79"/>
  <c r="AQ691" i="79"/>
  <c r="AP691" i="79"/>
  <c r="AO691" i="79"/>
  <c r="AN691" i="79"/>
  <c r="AM691" i="79"/>
  <c r="AR688" i="79"/>
  <c r="AQ688" i="79"/>
  <c r="AP688" i="79"/>
  <c r="AO688" i="79"/>
  <c r="AN688" i="79"/>
  <c r="AM688" i="79"/>
  <c r="AR685" i="79"/>
  <c r="AQ685" i="79"/>
  <c r="AP685" i="79"/>
  <c r="AO685" i="79"/>
  <c r="AN685" i="79"/>
  <c r="AM685" i="79"/>
  <c r="AR682" i="79"/>
  <c r="AQ682" i="79"/>
  <c r="AP682" i="79"/>
  <c r="AO682" i="79"/>
  <c r="AN682" i="79"/>
  <c r="AM682" i="79"/>
  <c r="AR657" i="79"/>
  <c r="AQ657" i="79"/>
  <c r="AP657" i="79"/>
  <c r="AO657" i="79"/>
  <c r="AN657" i="79"/>
  <c r="AM657" i="79"/>
  <c r="AL657" i="79"/>
  <c r="AK657" i="79"/>
  <c r="AJ657" i="79"/>
  <c r="AI657" i="79"/>
  <c r="AH657" i="79"/>
  <c r="AG657" i="79"/>
  <c r="AF657"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3" i="79"/>
  <c r="AQ643" i="79"/>
  <c r="AP643" i="79"/>
  <c r="AO643" i="79"/>
  <c r="AN643" i="79"/>
  <c r="AM643" i="79"/>
  <c r="AL643" i="79"/>
  <c r="AK643" i="79"/>
  <c r="AJ643" i="79"/>
  <c r="AI643" i="79"/>
  <c r="AH643" i="79"/>
  <c r="AG643" i="79"/>
  <c r="AF643"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R631" i="79"/>
  <c r="AQ631" i="79"/>
  <c r="AP631" i="79"/>
  <c r="AO631" i="79"/>
  <c r="AN631" i="79"/>
  <c r="AM631" i="79"/>
  <c r="AL631" i="79"/>
  <c r="AK631" i="79"/>
  <c r="AJ631" i="79"/>
  <c r="AI631" i="79"/>
  <c r="AH631" i="79"/>
  <c r="AG631" i="79"/>
  <c r="AF631" i="79"/>
  <c r="AE631" i="79"/>
  <c r="AR627" i="79"/>
  <c r="AQ627" i="79"/>
  <c r="AP627" i="79"/>
  <c r="AO627" i="79"/>
  <c r="AN627" i="79"/>
  <c r="AM627" i="79"/>
  <c r="AL627" i="79"/>
  <c r="AK627" i="79"/>
  <c r="AJ627" i="79"/>
  <c r="AI627" i="79"/>
  <c r="AH627" i="79"/>
  <c r="AG627" i="79"/>
  <c r="AF627" i="79"/>
  <c r="AE627"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R536" i="79"/>
  <c r="AQ536" i="79"/>
  <c r="AP536" i="79"/>
  <c r="AO536" i="79"/>
  <c r="AR530" i="79"/>
  <c r="AQ530" i="79"/>
  <c r="AP530" i="79"/>
  <c r="AO530" i="79"/>
  <c r="AR527" i="79"/>
  <c r="AQ527" i="79"/>
  <c r="AP527" i="79"/>
  <c r="AO527" i="79"/>
  <c r="AR523" i="79"/>
  <c r="AQ523" i="79"/>
  <c r="AP523" i="79"/>
  <c r="AO523" i="79"/>
  <c r="AN523" i="79"/>
  <c r="AM523" i="79"/>
  <c r="AR517" i="79"/>
  <c r="AQ517" i="79"/>
  <c r="AP517" i="79"/>
  <c r="AO517" i="79"/>
  <c r="AN517" i="79"/>
  <c r="AM517" i="79"/>
  <c r="AR514" i="79"/>
  <c r="AQ514" i="79"/>
  <c r="AP514" i="79"/>
  <c r="AO514" i="79"/>
  <c r="AN514" i="79"/>
  <c r="AM514" i="79"/>
  <c r="AR511" i="79"/>
  <c r="AQ511" i="79"/>
  <c r="AP511" i="79"/>
  <c r="AO511" i="79"/>
  <c r="AN511" i="79"/>
  <c r="AM511" i="79"/>
  <c r="AR508" i="79"/>
  <c r="AQ508" i="79"/>
  <c r="AP508" i="79"/>
  <c r="AO508" i="79"/>
  <c r="AN508" i="79"/>
  <c r="AM508" i="79"/>
  <c r="AR505" i="79"/>
  <c r="AQ505" i="79"/>
  <c r="AP505" i="79"/>
  <c r="AO505" i="79"/>
  <c r="AN505" i="79"/>
  <c r="AM505" i="79"/>
  <c r="AR502" i="79"/>
  <c r="AQ502" i="79"/>
  <c r="AP502" i="79"/>
  <c r="AO502" i="79"/>
  <c r="AN502" i="79"/>
  <c r="AM502" i="79"/>
  <c r="AR499" i="79"/>
  <c r="AQ499" i="79"/>
  <c r="AP499" i="79"/>
  <c r="AO499" i="79"/>
  <c r="AN499" i="79"/>
  <c r="AM499" i="79"/>
  <c r="AR495" i="79"/>
  <c r="AQ495" i="79"/>
  <c r="AP495" i="79"/>
  <c r="AO495" i="79"/>
  <c r="AN495" i="79"/>
  <c r="AM495" i="79"/>
  <c r="AR492" i="79"/>
  <c r="AQ492" i="79"/>
  <c r="AP492" i="79"/>
  <c r="AO492" i="79"/>
  <c r="AN492" i="79"/>
  <c r="AM492" i="79"/>
  <c r="AR489" i="79"/>
  <c r="AQ489" i="79"/>
  <c r="AP489" i="79"/>
  <c r="AO489" i="79"/>
  <c r="AN489" i="79"/>
  <c r="AM489" i="79"/>
  <c r="AR486" i="79"/>
  <c r="AQ486" i="79"/>
  <c r="AP486" i="79"/>
  <c r="AO486" i="79"/>
  <c r="AN486" i="79"/>
  <c r="AM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R337" i="79"/>
  <c r="AQ337" i="79"/>
  <c r="AP337" i="79"/>
  <c r="AO337" i="79"/>
  <c r="AN337" i="79"/>
  <c r="AM337" i="79"/>
  <c r="AR334" i="79"/>
  <c r="AQ334" i="79"/>
  <c r="AP334" i="79"/>
  <c r="AO334" i="79"/>
  <c r="AN334" i="79"/>
  <c r="AM334" i="79"/>
  <c r="AR330" i="79"/>
  <c r="AQ330" i="79"/>
  <c r="AP330" i="79"/>
  <c r="AO330" i="79"/>
  <c r="AN330" i="79"/>
  <c r="AM330" i="79"/>
  <c r="AR327" i="79"/>
  <c r="AQ327" i="79"/>
  <c r="AP327" i="79"/>
  <c r="AO327" i="79"/>
  <c r="AN327" i="79"/>
  <c r="AM327" i="79"/>
  <c r="AR324" i="79"/>
  <c r="AQ324" i="79"/>
  <c r="AP324" i="79"/>
  <c r="AO324" i="79"/>
  <c r="AN324" i="79"/>
  <c r="AM324" i="79"/>
  <c r="AR321" i="79"/>
  <c r="AQ321" i="79"/>
  <c r="AP321" i="79"/>
  <c r="AO321" i="79"/>
  <c r="AN321" i="79"/>
  <c r="AM321" i="79"/>
  <c r="AR318" i="79"/>
  <c r="AQ318" i="79"/>
  <c r="AP318" i="79"/>
  <c r="AO318" i="79"/>
  <c r="AN318" i="79"/>
  <c r="AM318" i="79"/>
  <c r="AR315" i="79"/>
  <c r="AQ315" i="79"/>
  <c r="AP315" i="79"/>
  <c r="AO315" i="79"/>
  <c r="AN315" i="79"/>
  <c r="AM315" i="79"/>
  <c r="AR312" i="79"/>
  <c r="AQ312" i="79"/>
  <c r="AP312" i="79"/>
  <c r="AO312" i="79"/>
  <c r="AN312" i="79"/>
  <c r="AM312" i="79"/>
  <c r="AR309" i="79"/>
  <c r="AQ309" i="79"/>
  <c r="AP309" i="79"/>
  <c r="AO309" i="79"/>
  <c r="AN309" i="79"/>
  <c r="AM309" i="79"/>
  <c r="AR305" i="79"/>
  <c r="AQ305" i="79"/>
  <c r="AP305" i="79"/>
  <c r="AO305" i="79"/>
  <c r="AN305" i="79"/>
  <c r="AM305" i="79"/>
  <c r="AR302" i="79"/>
  <c r="AQ302" i="79"/>
  <c r="AP302" i="79"/>
  <c r="AO302" i="79"/>
  <c r="AN302" i="79"/>
  <c r="AM302" i="79"/>
  <c r="AR299" i="79"/>
  <c r="AQ299" i="79"/>
  <c r="AP299" i="79"/>
  <c r="AO299" i="79"/>
  <c r="AN299" i="79"/>
  <c r="AM299" i="79"/>
  <c r="AR296" i="79"/>
  <c r="AQ296" i="79"/>
  <c r="AP296" i="79"/>
  <c r="AO296" i="79"/>
  <c r="AN296" i="79"/>
  <c r="AM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R163" i="79"/>
  <c r="AQ163" i="79"/>
  <c r="AP163" i="79"/>
  <c r="AO163" i="79"/>
  <c r="AN163" i="79"/>
  <c r="AM163" i="79"/>
  <c r="AL163" i="79"/>
  <c r="AR160" i="79"/>
  <c r="AQ160" i="79"/>
  <c r="AP160" i="79"/>
  <c r="AO160" i="79"/>
  <c r="AN160" i="79"/>
  <c r="AM160" i="79"/>
  <c r="AL160" i="79"/>
  <c r="AR157" i="79"/>
  <c r="AQ157" i="79"/>
  <c r="AP157" i="79"/>
  <c r="AO157" i="79"/>
  <c r="AN157" i="79"/>
  <c r="AM157" i="79"/>
  <c r="AL157" i="79"/>
  <c r="AR154" i="79"/>
  <c r="AQ154" i="79"/>
  <c r="AP154" i="79"/>
  <c r="AO154" i="79"/>
  <c r="AN154" i="79"/>
  <c r="AM154" i="79"/>
  <c r="AL154" i="79"/>
  <c r="AR150" i="79"/>
  <c r="AQ150" i="79"/>
  <c r="AP150" i="79"/>
  <c r="AO150" i="79"/>
  <c r="AN150" i="79"/>
  <c r="AM150" i="79"/>
  <c r="AL150" i="79"/>
  <c r="AR147" i="79"/>
  <c r="AQ147" i="79"/>
  <c r="AP147" i="79"/>
  <c r="AO147" i="79"/>
  <c r="AN147" i="79"/>
  <c r="AM147" i="79"/>
  <c r="AL147" i="79"/>
  <c r="AR144" i="79"/>
  <c r="AQ144" i="79"/>
  <c r="AP144" i="79"/>
  <c r="AO144" i="79"/>
  <c r="AN144" i="79"/>
  <c r="AM144" i="79"/>
  <c r="AL144" i="79"/>
  <c r="AR140" i="79"/>
  <c r="AQ140" i="79"/>
  <c r="AP140" i="79"/>
  <c r="AO140" i="79"/>
  <c r="AN140" i="79"/>
  <c r="AM140" i="79"/>
  <c r="AL140" i="79"/>
  <c r="AR137" i="79"/>
  <c r="AQ137" i="79"/>
  <c r="AP137" i="79"/>
  <c r="AO137" i="79"/>
  <c r="AN137" i="79"/>
  <c r="AM137" i="79"/>
  <c r="AL137" i="79"/>
  <c r="AR134" i="79"/>
  <c r="AQ134" i="79"/>
  <c r="AP134" i="79"/>
  <c r="AO134" i="79"/>
  <c r="AN134" i="79"/>
  <c r="AM134" i="79"/>
  <c r="AL134" i="79"/>
  <c r="AR131" i="79"/>
  <c r="AQ131" i="79"/>
  <c r="AP131" i="79"/>
  <c r="AO131" i="79"/>
  <c r="AN131" i="79"/>
  <c r="AM131" i="79"/>
  <c r="AL131" i="79"/>
  <c r="AR128" i="79"/>
  <c r="AQ128" i="79"/>
  <c r="AP128" i="79"/>
  <c r="AO128" i="79"/>
  <c r="AN128" i="79"/>
  <c r="AM128" i="79"/>
  <c r="AL128" i="79"/>
  <c r="AR125" i="79"/>
  <c r="AQ125" i="79"/>
  <c r="AP125" i="79"/>
  <c r="AO125" i="79"/>
  <c r="AN125" i="79"/>
  <c r="AM125" i="79"/>
  <c r="AL125" i="79"/>
  <c r="AR122" i="79"/>
  <c r="AQ122" i="79"/>
  <c r="AP122" i="79"/>
  <c r="AO122" i="79"/>
  <c r="AN122" i="79"/>
  <c r="AM122" i="79"/>
  <c r="AL122" i="79"/>
  <c r="AR119" i="79"/>
  <c r="AQ119" i="79"/>
  <c r="AP119" i="79"/>
  <c r="AO119" i="79"/>
  <c r="AN119" i="79"/>
  <c r="AM119" i="79"/>
  <c r="AL119" i="79"/>
  <c r="AR115" i="79"/>
  <c r="AQ115" i="79"/>
  <c r="AP115" i="79"/>
  <c r="AO115" i="79"/>
  <c r="AN115" i="79"/>
  <c r="AM115" i="79"/>
  <c r="AL115" i="79"/>
  <c r="AR112" i="79"/>
  <c r="AQ112" i="79"/>
  <c r="AP112" i="79"/>
  <c r="AO112" i="79"/>
  <c r="AN112" i="79"/>
  <c r="AM112" i="79"/>
  <c r="AL112" i="79"/>
  <c r="AR109" i="79"/>
  <c r="AQ109" i="79"/>
  <c r="AP109" i="79"/>
  <c r="AO109" i="79"/>
  <c r="AN109" i="79"/>
  <c r="AM109" i="79"/>
  <c r="AL109" i="79"/>
  <c r="AR106" i="79"/>
  <c r="AQ106" i="79"/>
  <c r="AP106" i="79"/>
  <c r="AO106" i="79"/>
  <c r="AN106" i="79"/>
  <c r="AM106" i="79"/>
  <c r="AL106" i="79"/>
  <c r="AR101" i="79"/>
  <c r="AQ101" i="79"/>
  <c r="AP101" i="79"/>
  <c r="AO101" i="79"/>
  <c r="AN101" i="79"/>
  <c r="AM101" i="79"/>
  <c r="AL101" i="79"/>
  <c r="AR95" i="79"/>
  <c r="AQ95" i="79"/>
  <c r="AP95" i="79"/>
  <c r="AO95" i="79"/>
  <c r="AN95" i="79"/>
  <c r="AM95" i="79"/>
  <c r="AL95" i="79"/>
  <c r="AR81" i="79"/>
  <c r="AQ81" i="79"/>
  <c r="AP81" i="79"/>
  <c r="AO81" i="79"/>
  <c r="AN81" i="79"/>
  <c r="AM81" i="79"/>
  <c r="AL81" i="79"/>
  <c r="AR74" i="79"/>
  <c r="AQ74" i="79"/>
  <c r="AP74" i="79"/>
  <c r="AO74" i="79"/>
  <c r="AN74" i="79"/>
  <c r="AM74" i="79"/>
  <c r="AL74" i="79"/>
  <c r="AR71" i="79"/>
  <c r="AQ71" i="79"/>
  <c r="AP71" i="79"/>
  <c r="AO71" i="79"/>
  <c r="AN71" i="79"/>
  <c r="AM71" i="79"/>
  <c r="AL71" i="79"/>
  <c r="AR67" i="79"/>
  <c r="AQ67" i="79"/>
  <c r="AP67" i="79"/>
  <c r="AO67" i="79"/>
  <c r="AN67" i="79"/>
  <c r="AM67" i="79"/>
  <c r="AL67" i="79"/>
  <c r="AR64" i="79"/>
  <c r="AQ64" i="79"/>
  <c r="AP64" i="79"/>
  <c r="AO64" i="79"/>
  <c r="AN64" i="79"/>
  <c r="AM64" i="79"/>
  <c r="AL64" i="79"/>
  <c r="AR61" i="79"/>
  <c r="AQ61" i="79"/>
  <c r="AP61" i="79"/>
  <c r="AO61" i="79"/>
  <c r="AN61" i="79"/>
  <c r="AM61" i="79"/>
  <c r="AL61"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Z498" i="46"/>
  <c r="AY498" i="46"/>
  <c r="AX498" i="46"/>
  <c r="AW498" i="46"/>
  <c r="AV498" i="46"/>
  <c r="AU498" i="46"/>
  <c r="AT498" i="46"/>
  <c r="AZ495" i="46"/>
  <c r="AY495" i="46"/>
  <c r="AX495" i="46"/>
  <c r="AW495" i="46"/>
  <c r="AV495" i="46"/>
  <c r="AU495" i="46"/>
  <c r="AT495" i="46"/>
  <c r="AZ492" i="46"/>
  <c r="AY492" i="46"/>
  <c r="AX492" i="46"/>
  <c r="AW492" i="46"/>
  <c r="AV492" i="46"/>
  <c r="AU492" i="46"/>
  <c r="AT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Z470" i="46"/>
  <c r="AY470" i="46"/>
  <c r="AX470" i="46"/>
  <c r="AW470" i="46"/>
  <c r="AV470" i="46"/>
  <c r="AU470" i="46"/>
  <c r="AT470" i="46"/>
  <c r="AZ467" i="46"/>
  <c r="AY467" i="46"/>
  <c r="AX467" i="46"/>
  <c r="AW467" i="46"/>
  <c r="AV467" i="46"/>
  <c r="AU467" i="46"/>
  <c r="AT467" i="46"/>
  <c r="AZ464" i="46"/>
  <c r="AY464" i="46"/>
  <c r="AX464" i="46"/>
  <c r="AW464" i="46"/>
  <c r="AV464" i="46"/>
  <c r="AU464" i="46"/>
  <c r="AT464" i="46"/>
  <c r="AZ461" i="46"/>
  <c r="AY461" i="46"/>
  <c r="AX461" i="46"/>
  <c r="AW461" i="46"/>
  <c r="AV461" i="46"/>
  <c r="AU461" i="46"/>
  <c r="AT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Z448" i="46"/>
  <c r="AY448" i="46"/>
  <c r="AX448" i="46"/>
  <c r="AW448" i="46"/>
  <c r="AV448" i="46"/>
  <c r="AU448" i="46"/>
  <c r="AT448" i="46"/>
  <c r="AZ445" i="46"/>
  <c r="AY445" i="46"/>
  <c r="AX445" i="46"/>
  <c r="AW445" i="46"/>
  <c r="AV445" i="46"/>
  <c r="AU445" i="46"/>
  <c r="AT445" i="46"/>
  <c r="AZ442" i="46"/>
  <c r="AY442" i="46"/>
  <c r="AX442" i="46"/>
  <c r="AW442" i="46"/>
  <c r="AV442" i="46"/>
  <c r="AU442" i="46"/>
  <c r="AT442" i="46"/>
  <c r="AZ439" i="46"/>
  <c r="AY439" i="46"/>
  <c r="AX439" i="46"/>
  <c r="AW439" i="46"/>
  <c r="AV439" i="46"/>
  <c r="AU439" i="46"/>
  <c r="AT439" i="46"/>
  <c r="AZ436" i="46"/>
  <c r="AY436" i="46"/>
  <c r="AX436" i="46"/>
  <c r="AW436" i="46"/>
  <c r="AV436" i="46"/>
  <c r="AU436" i="46"/>
  <c r="AT436" i="46"/>
  <c r="AZ433" i="46"/>
  <c r="AY433" i="46"/>
  <c r="AX433" i="46"/>
  <c r="AW433" i="46"/>
  <c r="AV433" i="46"/>
  <c r="AU433" i="46"/>
  <c r="AT433" i="46"/>
  <c r="AM424" i="46" l="1"/>
  <c r="AM425" i="46"/>
  <c r="AN425" i="46"/>
  <c r="AN424" i="46"/>
  <c r="AF988" i="79"/>
  <c r="AF792" i="79"/>
  <c r="AF793" i="79"/>
  <c r="AF794" i="79"/>
  <c r="AF1760" i="79" s="1"/>
  <c r="AF795" i="79"/>
  <c r="AF796" i="79"/>
  <c r="AF797" i="79"/>
  <c r="AF790" i="79"/>
  <c r="AF798" i="79"/>
  <c r="AF791" i="79"/>
  <c r="AE796" i="79"/>
  <c r="AE795" i="79"/>
  <c r="AE794" i="79"/>
  <c r="AE1760" i="79" s="1"/>
  <c r="AE793" i="79"/>
  <c r="AE797" i="79"/>
  <c r="AE792" i="79"/>
  <c r="AE791" i="79"/>
  <c r="AE798" i="79"/>
  <c r="AE790" i="79"/>
  <c r="AF1184" i="79"/>
  <c r="AF1188" i="79"/>
  <c r="AF1190" i="79"/>
  <c r="AF1185" i="79"/>
  <c r="AF1189" i="79"/>
  <c r="AF1187" i="79"/>
  <c r="AF1186" i="79"/>
  <c r="AF1762" i="79" s="1"/>
  <c r="AF989" i="79"/>
  <c r="AF993" i="79"/>
  <c r="AF990" i="79"/>
  <c r="AF994" i="79"/>
  <c r="AF992" i="79"/>
  <c r="AF991" i="79"/>
  <c r="AF1761" i="79" s="1"/>
  <c r="AF995" i="79"/>
  <c r="AE406" i="79"/>
  <c r="AE409" i="79"/>
  <c r="AE400" i="79"/>
  <c r="AE404" i="79"/>
  <c r="AE402" i="79"/>
  <c r="AE405" i="79"/>
  <c r="AE1758" i="79" s="1"/>
  <c r="AE403" i="79"/>
  <c r="AE408" i="79"/>
  <c r="AE401" i="79"/>
  <c r="AE399" i="79"/>
  <c r="AE407" i="79"/>
  <c r="AF401" i="79"/>
  <c r="AF405" i="79"/>
  <c r="AF1758" i="79" s="1"/>
  <c r="AF409" i="79"/>
  <c r="AF399" i="79"/>
  <c r="AF400" i="79"/>
  <c r="AF402" i="79"/>
  <c r="AF406" i="79"/>
  <c r="AF403" i="79"/>
  <c r="AF404" i="79"/>
  <c r="AF407" i="79"/>
  <c r="AF408" i="79"/>
  <c r="AF208" i="79"/>
  <c r="AF212" i="79"/>
  <c r="AF216" i="79"/>
  <c r="AF211" i="79"/>
  <c r="AF209" i="79"/>
  <c r="AF213" i="79"/>
  <c r="AF217" i="79"/>
  <c r="AF215" i="79"/>
  <c r="AF1757" i="79" s="1"/>
  <c r="AF210" i="79"/>
  <c r="AF218" i="79"/>
  <c r="AF219" i="79"/>
  <c r="AN550" i="46"/>
  <c r="AN554" i="46"/>
  <c r="AN558" i="46"/>
  <c r="AF1756" i="79" s="1"/>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F1561" i="79" s="1"/>
  <c r="AN417" i="46"/>
  <c r="AN416" i="46"/>
  <c r="AN413" i="46"/>
  <c r="AN421" i="46"/>
  <c r="AF1755" i="79" s="1"/>
  <c r="AM423" i="46"/>
  <c r="AM419" i="46"/>
  <c r="AM415" i="46"/>
  <c r="AM422" i="46"/>
  <c r="AM418" i="46"/>
  <c r="AM414" i="46"/>
  <c r="AM421" i="46"/>
  <c r="AE1755" i="79" s="1"/>
  <c r="AM413" i="46"/>
  <c r="AM416" i="46"/>
  <c r="AM417" i="46"/>
  <c r="AM420" i="46"/>
  <c r="AE1561" i="79" s="1"/>
  <c r="AM412" i="46"/>
  <c r="AN275" i="46"/>
  <c r="AN279" i="46"/>
  <c r="AN283" i="46"/>
  <c r="AN287" i="46"/>
  <c r="AN276" i="46"/>
  <c r="AN280" i="46"/>
  <c r="AN284" i="46"/>
  <c r="AF1560" i="79" s="1"/>
  <c r="AN288" i="46"/>
  <c r="AN277" i="46"/>
  <c r="AN281" i="46"/>
  <c r="AN285" i="46"/>
  <c r="AF1754" i="79" s="1"/>
  <c r="AN289" i="46"/>
  <c r="AN278" i="46"/>
  <c r="AN282" i="46"/>
  <c r="AN286" i="46"/>
  <c r="AM280" i="46"/>
  <c r="AM276" i="46"/>
  <c r="AM279" i="46"/>
  <c r="AM275" i="46"/>
  <c r="AM278" i="46"/>
  <c r="AM281" i="46"/>
  <c r="AM277" i="46"/>
  <c r="AM145" i="46"/>
  <c r="AE1559" i="79" s="1"/>
  <c r="AM137" i="46"/>
  <c r="AM147" i="46"/>
  <c r="AM150" i="46"/>
  <c r="AM140" i="46"/>
  <c r="AM136" i="46"/>
  <c r="AM142" i="46"/>
  <c r="AM141" i="46"/>
  <c r="AM135" i="46"/>
  <c r="AM143" i="46"/>
  <c r="AM146" i="46"/>
  <c r="AE1753" i="79" s="1"/>
  <c r="AM148" i="46"/>
  <c r="AM144" i="46"/>
  <c r="AM139" i="46"/>
  <c r="AM149" i="46"/>
  <c r="AM138" i="46"/>
  <c r="AF596" i="79"/>
  <c r="AF601" i="79"/>
  <c r="AF1759" i="79" s="1"/>
  <c r="AF603" i="79"/>
  <c r="AF600" i="79"/>
  <c r="AF605" i="79"/>
  <c r="AF599" i="79"/>
  <c r="AF604" i="79"/>
  <c r="AF598" i="79"/>
  <c r="AF597" i="79"/>
  <c r="AF602" i="79"/>
  <c r="AE603" i="79"/>
  <c r="AE605" i="79"/>
  <c r="AE600" i="79"/>
  <c r="AE599" i="79"/>
  <c r="AE601" i="79"/>
  <c r="AE1759" i="79" s="1"/>
  <c r="AE596" i="79"/>
  <c r="AE602" i="79"/>
  <c r="AE597" i="79"/>
  <c r="AE598" i="79"/>
  <c r="AE604" i="79"/>
  <c r="AE1188" i="79"/>
  <c r="AE1184" i="79"/>
  <c r="AE1187" i="79"/>
  <c r="AE1190" i="79"/>
  <c r="AE1189" i="79"/>
  <c r="AE1186" i="79"/>
  <c r="AE1762" i="79" s="1"/>
  <c r="AE1185" i="79"/>
  <c r="AE992" i="79"/>
  <c r="AE988" i="79"/>
  <c r="AE995" i="79"/>
  <c r="AE991" i="79"/>
  <c r="AE1761" i="79" s="1"/>
  <c r="AE993" i="79"/>
  <c r="AE990" i="79"/>
  <c r="AE989" i="79"/>
  <c r="AE994" i="79"/>
  <c r="AM287" i="46"/>
  <c r="AM283" i="46"/>
  <c r="AM286" i="46"/>
  <c r="AM282" i="46"/>
  <c r="AM288" i="46"/>
  <c r="AM285" i="46"/>
  <c r="AE1754" i="79" s="1"/>
  <c r="AM284" i="46"/>
  <c r="AE1560" i="79" s="1"/>
  <c r="AM289" i="46"/>
  <c r="AM560" i="46"/>
  <c r="AM556" i="46"/>
  <c r="AM562" i="46"/>
  <c r="AM558" i="46"/>
  <c r="AE1756" i="79" s="1"/>
  <c r="AM561" i="46"/>
  <c r="AM557" i="46"/>
  <c r="AM559" i="46"/>
  <c r="AM555" i="46"/>
  <c r="E3" i="80"/>
  <c r="E2" i="80"/>
  <c r="E36" i="45" l="1"/>
  <c r="AN135" i="46" l="1"/>
  <c r="AN139" i="46"/>
  <c r="AN143" i="46"/>
  <c r="AN147" i="46"/>
  <c r="AN136" i="46"/>
  <c r="AN140" i="46"/>
  <c r="AN144" i="46"/>
  <c r="AN148" i="46"/>
  <c r="AN137" i="46"/>
  <c r="AN141" i="46"/>
  <c r="AN145" i="46"/>
  <c r="AF1559" i="79" s="1"/>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5" i="79" l="1"/>
  <c r="AO1585" i="79"/>
  <c r="AO1866" i="79"/>
  <c r="AO1812" i="79"/>
  <c r="AO1839" i="79"/>
  <c r="AP1585" i="79"/>
  <c r="AP1812" i="79"/>
  <c r="AP1785" i="79"/>
  <c r="AP1866" i="79"/>
  <c r="AP1839" i="79"/>
  <c r="AQ1785" i="79"/>
  <c r="AQ1585" i="79"/>
  <c r="AQ1812" i="79"/>
  <c r="AQ1839" i="79"/>
  <c r="AQ1866" i="79"/>
  <c r="AR1785" i="79"/>
  <c r="AR1585" i="79"/>
  <c r="AR1812" i="79"/>
  <c r="AR1839" i="79"/>
  <c r="AR1866" i="79"/>
  <c r="AM1585" i="79"/>
  <c r="AM1785" i="79"/>
  <c r="AM1812" i="79"/>
  <c r="AM1839" i="79"/>
  <c r="AM1866" i="79"/>
  <c r="AL1585" i="79"/>
  <c r="AL1812" i="79"/>
  <c r="AL1785" i="79"/>
  <c r="AL1866" i="79"/>
  <c r="AL1839" i="79"/>
  <c r="AN1585" i="79"/>
  <c r="AN1785" i="79"/>
  <c r="AN1812" i="79"/>
  <c r="AN1839" i="79"/>
  <c r="AN1866" i="79"/>
  <c r="AL1391" i="79"/>
  <c r="AL226" i="79"/>
  <c r="AL36" i="79"/>
  <c r="AL612" i="79"/>
  <c r="AL416" i="79"/>
  <c r="AL1197" i="79"/>
  <c r="AL805" i="79"/>
  <c r="AL988" i="79" s="1"/>
  <c r="AM1197" i="79"/>
  <c r="AM612" i="79"/>
  <c r="AM226" i="79"/>
  <c r="AM36" i="79"/>
  <c r="AM416" i="79"/>
  <c r="AM805" i="79"/>
  <c r="AM988" i="79" s="1"/>
  <c r="AM1391" i="79"/>
  <c r="AQ1197" i="79"/>
  <c r="AQ612" i="79"/>
  <c r="AQ226" i="79"/>
  <c r="AQ1391" i="79"/>
  <c r="AQ36" i="79"/>
  <c r="AQ416" i="79"/>
  <c r="AQ805" i="79"/>
  <c r="AO1391" i="79"/>
  <c r="AO805" i="79"/>
  <c r="AO988" i="79" s="1"/>
  <c r="AO416" i="79"/>
  <c r="AO36" i="79"/>
  <c r="AO612" i="79"/>
  <c r="AO1197" i="79"/>
  <c r="AO226" i="79"/>
  <c r="AP1197" i="79"/>
  <c r="AP805" i="79"/>
  <c r="AP988" i="79" s="1"/>
  <c r="AP1391" i="79"/>
  <c r="AP226" i="79"/>
  <c r="AP36" i="79"/>
  <c r="AP612" i="79"/>
  <c r="AP416" i="79"/>
  <c r="AN416" i="79"/>
  <c r="AN226" i="79"/>
  <c r="AN805" i="79"/>
  <c r="AN988" i="79" s="1"/>
  <c r="AN612" i="79"/>
  <c r="AN1391" i="79"/>
  <c r="AN1197" i="79"/>
  <c r="AN36" i="79"/>
  <c r="AR36" i="79"/>
  <c r="AR416" i="79"/>
  <c r="AR226" i="79"/>
  <c r="AR805" i="79"/>
  <c r="AR988" i="79" s="1"/>
  <c r="AR612" i="79"/>
  <c r="AR1391" i="79"/>
  <c r="AR1197" i="79"/>
  <c r="AL1002" i="79"/>
  <c r="AP1002" i="79"/>
  <c r="AM1002" i="79"/>
  <c r="AQ1002" i="79"/>
  <c r="AO1002" i="79"/>
  <c r="AN1002" i="79"/>
  <c r="AR1002"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71" i="79" l="1"/>
  <c r="AZ552" i="46"/>
  <c r="AZ550" i="46"/>
  <c r="AZ553" i="46"/>
  <c r="AZ555" i="46"/>
  <c r="AZ551" i="46"/>
  <c r="AZ554" i="46"/>
  <c r="AT551" i="46"/>
  <c r="AT554" i="46"/>
  <c r="AT552" i="46"/>
  <c r="AT555" i="46"/>
  <c r="AT550" i="46"/>
  <c r="AT553" i="46"/>
  <c r="AQ971" i="79"/>
  <c r="AQ988" i="79"/>
  <c r="AL604" i="79"/>
  <c r="AL602" i="79"/>
  <c r="AL603" i="79"/>
  <c r="AL605" i="79"/>
  <c r="AL598" i="79"/>
  <c r="AL599" i="79"/>
  <c r="AL596" i="79"/>
  <c r="AL597" i="79"/>
  <c r="AL600" i="79"/>
  <c r="AL601" i="79"/>
  <c r="AL1771" i="79"/>
  <c r="AL1749" i="79"/>
  <c r="AL1773" i="79"/>
  <c r="AL1772" i="79"/>
  <c r="AL1770" i="79"/>
  <c r="AQ1773" i="79"/>
  <c r="AQ1770" i="79"/>
  <c r="AQ1771" i="79"/>
  <c r="AQ1772" i="79"/>
  <c r="AQ1749" i="79"/>
  <c r="AP1749" i="79"/>
  <c r="AP1773" i="79"/>
  <c r="AP1771" i="79"/>
  <c r="AP1772" i="79"/>
  <c r="AP1770" i="79"/>
  <c r="AX555" i="46"/>
  <c r="AX550" i="46"/>
  <c r="AX551" i="46"/>
  <c r="AX552" i="46"/>
  <c r="AX554" i="46"/>
  <c r="AX553" i="46"/>
  <c r="AR604" i="79"/>
  <c r="AR603" i="79"/>
  <c r="AR602" i="79"/>
  <c r="AR605" i="79"/>
  <c r="AR599" i="79"/>
  <c r="AR597" i="79"/>
  <c r="AR596" i="79"/>
  <c r="AR601" i="79"/>
  <c r="AR600" i="79"/>
  <c r="AR598" i="79"/>
  <c r="AN604" i="79"/>
  <c r="AN605" i="79"/>
  <c r="AN602" i="79"/>
  <c r="AN603" i="79"/>
  <c r="AN600" i="79"/>
  <c r="AN597" i="79"/>
  <c r="AN596" i="79"/>
  <c r="AN601" i="79"/>
  <c r="AN598" i="79"/>
  <c r="AN599" i="79"/>
  <c r="AQ603" i="79"/>
  <c r="AQ604" i="79"/>
  <c r="AQ605" i="79"/>
  <c r="AQ602" i="79"/>
  <c r="AQ596" i="79"/>
  <c r="AQ599" i="79"/>
  <c r="AQ597" i="79"/>
  <c r="AQ600" i="79"/>
  <c r="AQ601" i="79"/>
  <c r="AQ598" i="79"/>
  <c r="AM604" i="79"/>
  <c r="AM605" i="79"/>
  <c r="AM602" i="79"/>
  <c r="AM603" i="79"/>
  <c r="AM599" i="79"/>
  <c r="AM597" i="79"/>
  <c r="AM600" i="79"/>
  <c r="AM601" i="79"/>
  <c r="AM598" i="79"/>
  <c r="AM596" i="79"/>
  <c r="AP604" i="79"/>
  <c r="AP603" i="79"/>
  <c r="AP605" i="79"/>
  <c r="AP602" i="79"/>
  <c r="AP601" i="79"/>
  <c r="AP599" i="79"/>
  <c r="AP598" i="79"/>
  <c r="AP596" i="79"/>
  <c r="AP600" i="79"/>
  <c r="AP597" i="79"/>
  <c r="AN1772" i="79"/>
  <c r="AN1749" i="79"/>
  <c r="AN1770" i="79"/>
  <c r="AN1771" i="79"/>
  <c r="AN1773" i="79"/>
  <c r="AV553" i="46"/>
  <c r="AV554" i="46"/>
  <c r="AV551" i="46"/>
  <c r="AV550" i="46"/>
  <c r="AV555" i="46"/>
  <c r="AV552" i="46"/>
  <c r="AR1770" i="79"/>
  <c r="AR1772" i="79"/>
  <c r="AR1749" i="79"/>
  <c r="AR1773" i="79"/>
  <c r="AR1771" i="79"/>
  <c r="AU551" i="46"/>
  <c r="AU552" i="46"/>
  <c r="AU554" i="46"/>
  <c r="AU550" i="46"/>
  <c r="AU553" i="46"/>
  <c r="AU555" i="46"/>
  <c r="AY552" i="46"/>
  <c r="AY555" i="46"/>
  <c r="AY553" i="46"/>
  <c r="AY554" i="46"/>
  <c r="AY551" i="46"/>
  <c r="AY550" i="46"/>
  <c r="AO1772" i="79"/>
  <c r="AO1749" i="79"/>
  <c r="AO1773" i="79"/>
  <c r="AO1770" i="79"/>
  <c r="AO1771" i="79"/>
  <c r="AW550" i="46"/>
  <c r="AW553" i="46"/>
  <c r="AW551" i="46"/>
  <c r="AW554" i="46"/>
  <c r="AW552" i="46"/>
  <c r="AW555" i="46"/>
  <c r="AN971" i="79"/>
  <c r="AO604" i="79"/>
  <c r="AO602" i="79"/>
  <c r="AO603" i="79"/>
  <c r="AO605" i="79"/>
  <c r="AO599" i="79"/>
  <c r="AO601" i="79"/>
  <c r="AO596" i="79"/>
  <c r="AO600" i="79"/>
  <c r="AO598" i="79"/>
  <c r="AO597" i="79"/>
  <c r="AM1771" i="79"/>
  <c r="AM1772" i="79"/>
  <c r="AM1773" i="79"/>
  <c r="AM1770" i="79"/>
  <c r="AM1749" i="79"/>
  <c r="AR971" i="79"/>
  <c r="AV138" i="46"/>
  <c r="AV148" i="46"/>
  <c r="AV139" i="46"/>
  <c r="AV145" i="46"/>
  <c r="AN1559" i="79" s="1"/>
  <c r="AV144" i="46"/>
  <c r="AV142" i="46"/>
  <c r="AV137" i="46"/>
  <c r="AV149" i="46"/>
  <c r="AV141" i="46"/>
  <c r="AV135" i="46"/>
  <c r="AV140" i="46"/>
  <c r="AV147" i="46"/>
  <c r="AV136" i="46"/>
  <c r="AV150" i="46"/>
  <c r="AV146" i="46"/>
  <c r="AV143" i="46"/>
  <c r="AR1380" i="79"/>
  <c r="AR1763" i="79" s="1"/>
  <c r="AR1382" i="79"/>
  <c r="AR1384" i="79"/>
  <c r="AR1381" i="79"/>
  <c r="AR1383" i="79"/>
  <c r="AR1385" i="79"/>
  <c r="AN1578" i="79"/>
  <c r="AN1575" i="79"/>
  <c r="AN1764" i="79" s="1"/>
  <c r="AN1579" i="79"/>
  <c r="AN1577" i="79"/>
  <c r="AN1576" i="79"/>
  <c r="AO403" i="79"/>
  <c r="AO402" i="79"/>
  <c r="AO405" i="79"/>
  <c r="AO407" i="79"/>
  <c r="AO406" i="79"/>
  <c r="AO404" i="79"/>
  <c r="AO408" i="79"/>
  <c r="AO409" i="79"/>
  <c r="AQ990" i="79"/>
  <c r="AQ991" i="79"/>
  <c r="AQ995" i="79"/>
  <c r="AQ989" i="79"/>
  <c r="AQ992" i="79"/>
  <c r="AQ993" i="79"/>
  <c r="AQ994" i="79"/>
  <c r="AQ1381" i="79"/>
  <c r="AQ1385" i="79"/>
  <c r="AQ1383" i="79"/>
  <c r="AQ1380" i="79"/>
  <c r="AQ1763" i="79" s="1"/>
  <c r="AQ1382" i="79"/>
  <c r="AQ1384" i="79"/>
  <c r="AM1577" i="79"/>
  <c r="AM1576" i="79"/>
  <c r="AM1579" i="79"/>
  <c r="AM1578" i="79"/>
  <c r="AM1575" i="79"/>
  <c r="AM1764" i="79" s="1"/>
  <c r="AM1383" i="79"/>
  <c r="AM1385" i="79"/>
  <c r="AM1382" i="79"/>
  <c r="AM1380" i="79"/>
  <c r="AM1763" i="79" s="1"/>
  <c r="AM1384" i="79"/>
  <c r="AM1381" i="79"/>
  <c r="AL993" i="79"/>
  <c r="AL991" i="79"/>
  <c r="AL989" i="79"/>
  <c r="AL995" i="79"/>
  <c r="AL990" i="79"/>
  <c r="AL994" i="79"/>
  <c r="AL992" i="79"/>
  <c r="AL1575" i="79"/>
  <c r="AL1764" i="79" s="1"/>
  <c r="AL1577" i="79"/>
  <c r="AL1579" i="79"/>
  <c r="AL1576" i="79"/>
  <c r="AL1578" i="79"/>
  <c r="C102" i="45"/>
  <c r="P55" i="44"/>
  <c r="P56" i="44"/>
  <c r="K53" i="44"/>
  <c r="K56" i="44"/>
  <c r="K55" i="44"/>
  <c r="AR1578" i="79"/>
  <c r="AR1577" i="79"/>
  <c r="AR1579" i="79"/>
  <c r="AR1575" i="79"/>
  <c r="AR1764" i="79" s="1"/>
  <c r="AR1576" i="79"/>
  <c r="AR402" i="79"/>
  <c r="AR404" i="79"/>
  <c r="AR406" i="79"/>
  <c r="AR408" i="79"/>
  <c r="AR403" i="79"/>
  <c r="AR409" i="79"/>
  <c r="AR407" i="79"/>
  <c r="AR405" i="79"/>
  <c r="AP796" i="79"/>
  <c r="AP792" i="79"/>
  <c r="AP797" i="79"/>
  <c r="AP793" i="79"/>
  <c r="AP798" i="79"/>
  <c r="AP794" i="79"/>
  <c r="AP791" i="79"/>
  <c r="AP790" i="79"/>
  <c r="AP795" i="79"/>
  <c r="AP1577" i="79"/>
  <c r="AP1579" i="79"/>
  <c r="AP1576" i="79"/>
  <c r="AP1575" i="79"/>
  <c r="AP1764" i="79" s="1"/>
  <c r="AP1578" i="79"/>
  <c r="AO795" i="79"/>
  <c r="AO790" i="79"/>
  <c r="AO792" i="79"/>
  <c r="AO796" i="79"/>
  <c r="AO797" i="79"/>
  <c r="AO793" i="79"/>
  <c r="AO794" i="79"/>
  <c r="AO791" i="79"/>
  <c r="AO798" i="79"/>
  <c r="AO1576" i="79"/>
  <c r="AO1575" i="79"/>
  <c r="AO1764" i="79" s="1"/>
  <c r="AO1578" i="79"/>
  <c r="AO1577" i="79"/>
  <c r="AO1579" i="79"/>
  <c r="AQ1575" i="79"/>
  <c r="AQ1764" i="79" s="1"/>
  <c r="AQ1577" i="79"/>
  <c r="AQ1576" i="79"/>
  <c r="AQ1579" i="79"/>
  <c r="AQ1578" i="79"/>
  <c r="AM994" i="79"/>
  <c r="AM990" i="79"/>
  <c r="AM991" i="79"/>
  <c r="AM993" i="79"/>
  <c r="AM992" i="79"/>
  <c r="AM995" i="79"/>
  <c r="AM989" i="79"/>
  <c r="AL1382" i="79"/>
  <c r="AL1380" i="79"/>
  <c r="AL1763" i="79" s="1"/>
  <c r="AL1381" i="79"/>
  <c r="AL1384" i="79"/>
  <c r="AL1385" i="79"/>
  <c r="AL1383" i="79"/>
  <c r="C95" i="45"/>
  <c r="O56" i="44"/>
  <c r="O55" i="44"/>
  <c r="AL971" i="79"/>
  <c r="AX135" i="46"/>
  <c r="AX139" i="46"/>
  <c r="AX143" i="46"/>
  <c r="AX147" i="46"/>
  <c r="AX141" i="46"/>
  <c r="AX149" i="46"/>
  <c r="AX142" i="46"/>
  <c r="AX150" i="46"/>
  <c r="AX136" i="46"/>
  <c r="AX140" i="46"/>
  <c r="AX144" i="46"/>
  <c r="AX148" i="46"/>
  <c r="AX137" i="46"/>
  <c r="AX145" i="46"/>
  <c r="AP1559" i="79" s="1"/>
  <c r="AX138" i="46"/>
  <c r="AX146" i="46"/>
  <c r="AU135" i="46"/>
  <c r="AU139" i="46"/>
  <c r="AU143" i="46"/>
  <c r="AU147" i="46"/>
  <c r="AU140" i="46"/>
  <c r="AU148" i="46"/>
  <c r="AU141" i="46"/>
  <c r="AU145" i="46"/>
  <c r="AM1559" i="79" s="1"/>
  <c r="AU142" i="46"/>
  <c r="AU150" i="46"/>
  <c r="AU136" i="46"/>
  <c r="AU144" i="46"/>
  <c r="AU137" i="46"/>
  <c r="AU149" i="46"/>
  <c r="AU138" i="46"/>
  <c r="AU146" i="46"/>
  <c r="N55" i="44"/>
  <c r="N56" i="44"/>
  <c r="AR794" i="79"/>
  <c r="AR797" i="79"/>
  <c r="AR791" i="79"/>
  <c r="AR790" i="79"/>
  <c r="AR798" i="79"/>
  <c r="AR792" i="79"/>
  <c r="AR793" i="79"/>
  <c r="AR795" i="79"/>
  <c r="AR796" i="79"/>
  <c r="AN797" i="79"/>
  <c r="AN790" i="79"/>
  <c r="AN792" i="79"/>
  <c r="AN796" i="79"/>
  <c r="AN793" i="79"/>
  <c r="AN795" i="79"/>
  <c r="AN791" i="79"/>
  <c r="AN794" i="79"/>
  <c r="AN798"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O1559" i="79" s="1"/>
  <c r="AW138" i="46"/>
  <c r="AW146" i="46"/>
  <c r="AN402" i="79"/>
  <c r="AN407" i="79"/>
  <c r="AN406" i="79"/>
  <c r="AN405" i="79"/>
  <c r="AN404" i="79"/>
  <c r="AN409" i="79"/>
  <c r="AN408" i="79"/>
  <c r="AN403" i="79"/>
  <c r="AP1385" i="79"/>
  <c r="AP1380" i="79"/>
  <c r="AP1763" i="79" s="1"/>
  <c r="AP1382" i="79"/>
  <c r="AP1384" i="79"/>
  <c r="AP1381" i="79"/>
  <c r="AP1383" i="79"/>
  <c r="AO990" i="79"/>
  <c r="AO992" i="79"/>
  <c r="AO991" i="79"/>
  <c r="AO989" i="79"/>
  <c r="AO993" i="79"/>
  <c r="AO995" i="79"/>
  <c r="AO994" i="79"/>
  <c r="AO971" i="79"/>
  <c r="AT135" i="46"/>
  <c r="AT139" i="46"/>
  <c r="AT143" i="46"/>
  <c r="AT147" i="46"/>
  <c r="AT137" i="46"/>
  <c r="AT138" i="46"/>
  <c r="AT150" i="46"/>
  <c r="AT136" i="46"/>
  <c r="AT140" i="46"/>
  <c r="AT144" i="46"/>
  <c r="AT148" i="46"/>
  <c r="AT141" i="46"/>
  <c r="AT145" i="46"/>
  <c r="AL1559" i="79" s="1"/>
  <c r="AT149" i="46"/>
  <c r="AT142" i="46"/>
  <c r="AT146" i="46"/>
  <c r="AM971" i="79"/>
  <c r="AY135" i="46"/>
  <c r="AY139" i="46"/>
  <c r="AY143" i="46"/>
  <c r="AY147" i="46"/>
  <c r="AY136" i="46"/>
  <c r="AY144" i="46"/>
  <c r="AY148" i="46"/>
  <c r="AY141" i="46"/>
  <c r="AY149" i="46"/>
  <c r="AY142" i="46"/>
  <c r="AY150" i="46"/>
  <c r="AY140" i="46"/>
  <c r="AY137" i="46"/>
  <c r="AY145" i="46"/>
  <c r="AQ1559" i="79" s="1"/>
  <c r="AY138" i="46"/>
  <c r="AY146" i="46"/>
  <c r="AZ137" i="46"/>
  <c r="AZ143" i="46"/>
  <c r="AZ138" i="46"/>
  <c r="AZ146" i="46"/>
  <c r="AZ140" i="46"/>
  <c r="AZ144" i="46"/>
  <c r="AZ136" i="46"/>
  <c r="AZ150" i="46"/>
  <c r="AZ139" i="46"/>
  <c r="AZ147" i="46"/>
  <c r="AZ141" i="46"/>
  <c r="AZ149" i="46"/>
  <c r="AZ135" i="46"/>
  <c r="AZ148" i="46"/>
  <c r="AZ142" i="46"/>
  <c r="AZ145" i="46"/>
  <c r="AR1559" i="79" s="1"/>
  <c r="C109" i="45"/>
  <c r="Q56" i="44"/>
  <c r="Q55" i="44"/>
  <c r="AR993" i="79"/>
  <c r="AR995" i="79"/>
  <c r="AR994" i="79"/>
  <c r="AR991" i="79"/>
  <c r="AR990" i="79"/>
  <c r="AR992" i="79"/>
  <c r="AR989" i="79"/>
  <c r="AN1381" i="79"/>
  <c r="AN1383" i="79"/>
  <c r="AN1380" i="79"/>
  <c r="AN1763" i="79" s="1"/>
  <c r="AN1382" i="79"/>
  <c r="AN1384" i="79"/>
  <c r="AN1385" i="79"/>
  <c r="AN994" i="79"/>
  <c r="AN995" i="79"/>
  <c r="AN990" i="79"/>
  <c r="AN989" i="79"/>
  <c r="AN993" i="79"/>
  <c r="AN991" i="79"/>
  <c r="AN992" i="79"/>
  <c r="AP404" i="79"/>
  <c r="AP407" i="79"/>
  <c r="AP408" i="79"/>
  <c r="AP405" i="79"/>
  <c r="AP409" i="79"/>
  <c r="AP402" i="79"/>
  <c r="AP403" i="79"/>
  <c r="AP406" i="79"/>
  <c r="AP990" i="79"/>
  <c r="AP995" i="79"/>
  <c r="AP993" i="79"/>
  <c r="AP991" i="79"/>
  <c r="AP994" i="79"/>
  <c r="AP992" i="79"/>
  <c r="AP989" i="79"/>
  <c r="AO1380" i="79"/>
  <c r="AO1763" i="79" s="1"/>
  <c r="AO1384" i="79"/>
  <c r="AO1381" i="79"/>
  <c r="AO1383" i="79"/>
  <c r="AO1385" i="79"/>
  <c r="AO1382" i="79"/>
  <c r="AQ790" i="79"/>
  <c r="AQ798" i="79"/>
  <c r="AQ795" i="79"/>
  <c r="AQ791" i="79"/>
  <c r="AQ793" i="79"/>
  <c r="AQ792" i="79"/>
  <c r="AQ797" i="79"/>
  <c r="AQ794" i="79"/>
  <c r="AQ796" i="79"/>
  <c r="AM795" i="79"/>
  <c r="AM798" i="79"/>
  <c r="AM792" i="79"/>
  <c r="AM790" i="79"/>
  <c r="AM791" i="79"/>
  <c r="AM793" i="79"/>
  <c r="AM794" i="79"/>
  <c r="AM796" i="79"/>
  <c r="AM797" i="79"/>
  <c r="AL796" i="79"/>
  <c r="AL791" i="79"/>
  <c r="AL795" i="79"/>
  <c r="AL797" i="79"/>
  <c r="AL794" i="79"/>
  <c r="AL798" i="79"/>
  <c r="AL792" i="79"/>
  <c r="AL790" i="79"/>
  <c r="AL793" i="79"/>
  <c r="AQ1166" i="79"/>
  <c r="AQ1184" i="79"/>
  <c r="AQ1187" i="79"/>
  <c r="AQ1188" i="79"/>
  <c r="AQ1189" i="79"/>
  <c r="AQ1190" i="79"/>
  <c r="AQ1185" i="79"/>
  <c r="AQ1186" i="79"/>
  <c r="AR1166" i="79"/>
  <c r="AR1189" i="79"/>
  <c r="AR1185" i="79"/>
  <c r="AR1186" i="79"/>
  <c r="AR1187" i="79"/>
  <c r="AR1190" i="79"/>
  <c r="AR1184" i="79"/>
  <c r="AR1188" i="79"/>
  <c r="AM1166" i="79"/>
  <c r="AM1189" i="79"/>
  <c r="AM1190" i="79"/>
  <c r="AM1185" i="79"/>
  <c r="AM1186" i="79"/>
  <c r="AM1187" i="79"/>
  <c r="AM1188" i="79"/>
  <c r="AM1184" i="79"/>
  <c r="AN1166" i="79"/>
  <c r="AN1185" i="79"/>
  <c r="AN1184" i="79"/>
  <c r="AN1188" i="79"/>
  <c r="AN1189" i="79"/>
  <c r="AN1190" i="79"/>
  <c r="AN1186" i="79"/>
  <c r="AN1187" i="79"/>
  <c r="AP1166" i="79"/>
  <c r="AP1184" i="79"/>
  <c r="AP1187" i="79"/>
  <c r="AP1188" i="79"/>
  <c r="AP1189" i="79"/>
  <c r="AP1190" i="79"/>
  <c r="AP1186" i="79"/>
  <c r="AP1185" i="79"/>
  <c r="AO1166" i="79"/>
  <c r="AO1188" i="79"/>
  <c r="AO1189" i="79"/>
  <c r="AO1184" i="79"/>
  <c r="AO1185" i="79"/>
  <c r="AO1186" i="79"/>
  <c r="AO1187" i="79"/>
  <c r="AO1190" i="79"/>
  <c r="AL1166" i="79"/>
  <c r="AL1187" i="79"/>
  <c r="AL1188" i="79"/>
  <c r="AL1184" i="79"/>
  <c r="AL1185" i="79"/>
  <c r="AL1186" i="79"/>
  <c r="AL1189" i="79"/>
  <c r="AL1190" i="79"/>
  <c r="AO1555" i="79"/>
  <c r="AO1361" i="79"/>
  <c r="AY419" i="46"/>
  <c r="AY423" i="46"/>
  <c r="AY421" i="46"/>
  <c r="AY420" i="46"/>
  <c r="AQ1561" i="79" s="1"/>
  <c r="AY425" i="46"/>
  <c r="AY418" i="46"/>
  <c r="AY422" i="46"/>
  <c r="AZ284" i="46"/>
  <c r="AR1560" i="79" s="1"/>
  <c r="AZ288" i="46"/>
  <c r="AZ282" i="46"/>
  <c r="AZ286" i="46"/>
  <c r="AZ285" i="46"/>
  <c r="AZ289" i="46"/>
  <c r="AZ283" i="46"/>
  <c r="AZ287" i="46"/>
  <c r="AW421" i="46"/>
  <c r="AW419" i="46"/>
  <c r="AW423" i="46"/>
  <c r="AW418" i="46"/>
  <c r="AW422" i="46"/>
  <c r="AW425" i="46"/>
  <c r="AW420" i="46"/>
  <c r="AO1561" i="79" s="1"/>
  <c r="AX282" i="46"/>
  <c r="AX286" i="46"/>
  <c r="AX284" i="46"/>
  <c r="AP1560" i="79" s="1"/>
  <c r="AX288" i="46"/>
  <c r="AX283" i="46"/>
  <c r="AX287" i="46"/>
  <c r="AX289" i="46"/>
  <c r="AX285" i="46"/>
  <c r="AQ1555" i="79"/>
  <c r="AM1555" i="79"/>
  <c r="AU283" i="46"/>
  <c r="AU287" i="46"/>
  <c r="AU285" i="46"/>
  <c r="AU289" i="46"/>
  <c r="AU284" i="46"/>
  <c r="AM1560" i="79" s="1"/>
  <c r="AU288" i="46"/>
  <c r="AU282" i="46"/>
  <c r="AU286" i="46"/>
  <c r="AV420" i="46"/>
  <c r="AN1561" i="79" s="1"/>
  <c r="AV425" i="46"/>
  <c r="AV418" i="46"/>
  <c r="AV422" i="46"/>
  <c r="AV421" i="46"/>
  <c r="AV423" i="46"/>
  <c r="AV419" i="46"/>
  <c r="AW285" i="46"/>
  <c r="AW289" i="46"/>
  <c r="AW283" i="46"/>
  <c r="AW287" i="46"/>
  <c r="AW282" i="46"/>
  <c r="AW286" i="46"/>
  <c r="AW288" i="46"/>
  <c r="AW284" i="46"/>
  <c r="AO1560" i="79" s="1"/>
  <c r="AT418" i="46"/>
  <c r="AT422" i="46"/>
  <c r="AT420" i="46"/>
  <c r="AL1561" i="79" s="1"/>
  <c r="AT425" i="46"/>
  <c r="AT419" i="46"/>
  <c r="AT423" i="46"/>
  <c r="AT421" i="46"/>
  <c r="AR1361" i="79"/>
  <c r="AN1361" i="79"/>
  <c r="AP1361" i="79"/>
  <c r="AL1361" i="79"/>
  <c r="AU419" i="46"/>
  <c r="AU423" i="46"/>
  <c r="AU421" i="46"/>
  <c r="AU420" i="46"/>
  <c r="AM1561" i="79" s="1"/>
  <c r="AU425" i="46"/>
  <c r="AU422" i="46"/>
  <c r="AU418" i="46"/>
  <c r="AV284" i="46"/>
  <c r="AN1560" i="79" s="1"/>
  <c r="AV288" i="46"/>
  <c r="AV282" i="46"/>
  <c r="AV286" i="46"/>
  <c r="AV285" i="46"/>
  <c r="AV289" i="46"/>
  <c r="AV287" i="46"/>
  <c r="AV283" i="46"/>
  <c r="AT282" i="46"/>
  <c r="AT286" i="46"/>
  <c r="AT284" i="46"/>
  <c r="AL1560" i="79" s="1"/>
  <c r="AT288" i="46"/>
  <c r="AT283" i="46"/>
  <c r="AT287" i="46"/>
  <c r="AT285" i="46"/>
  <c r="AT289" i="46"/>
  <c r="AQ1361" i="79"/>
  <c r="AM1361" i="79"/>
  <c r="AY283" i="46"/>
  <c r="AY287" i="46"/>
  <c r="AY285" i="46"/>
  <c r="AY289" i="46"/>
  <c r="AY284" i="46"/>
  <c r="AQ1560" i="79" s="1"/>
  <c r="AY288" i="46"/>
  <c r="AY286" i="46"/>
  <c r="AY282" i="46"/>
  <c r="AZ420" i="46"/>
  <c r="AR1561" i="79" s="1"/>
  <c r="AZ425" i="46"/>
  <c r="AZ418" i="46"/>
  <c r="AZ422" i="46"/>
  <c r="AZ421" i="46"/>
  <c r="AZ423" i="46"/>
  <c r="AZ419" i="46"/>
  <c r="AX418" i="46"/>
  <c r="AX422" i="46"/>
  <c r="AX420" i="46"/>
  <c r="AP1561" i="79" s="1"/>
  <c r="AX425" i="46"/>
  <c r="AX419" i="46"/>
  <c r="AX423" i="46"/>
  <c r="AX421" i="46"/>
  <c r="AR1555" i="79"/>
  <c r="AN1555" i="79"/>
  <c r="AP1555" i="79"/>
  <c r="AL1555"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1" i="79"/>
  <c r="AQ195" i="79"/>
  <c r="AQ774"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6" i="79"/>
  <c r="D971" i="79"/>
  <c r="D774" i="79"/>
  <c r="D581" i="79"/>
  <c r="D385" i="79"/>
  <c r="AR385" i="79" l="1"/>
  <c r="AR581" i="79"/>
  <c r="AR774" i="79"/>
  <c r="AP774" i="79"/>
  <c r="AL774" i="79"/>
  <c r="AM774" i="79"/>
  <c r="AO774" i="79"/>
  <c r="AN774" i="79"/>
  <c r="AP581" i="79"/>
  <c r="AL581" i="79"/>
  <c r="AN581" i="79"/>
  <c r="AM581" i="79"/>
  <c r="AO581" i="79"/>
  <c r="AO385" i="79"/>
  <c r="AN385" i="79"/>
  <c r="AP385" i="79"/>
  <c r="AL385" i="79"/>
  <c r="AM385" i="79"/>
  <c r="B60" i="45" l="1"/>
  <c r="B53" i="45"/>
  <c r="B46" i="45"/>
  <c r="B39" i="45"/>
  <c r="B32" i="45"/>
  <c r="B25" i="45"/>
  <c r="B18" i="45"/>
  <c r="AE219" i="79" l="1"/>
  <c r="AE215" i="79"/>
  <c r="AE1757"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5" i="79" l="1"/>
  <c r="AG1585" i="79"/>
  <c r="AG1866" i="79"/>
  <c r="AG1812" i="79"/>
  <c r="AG1839" i="79"/>
  <c r="AI1785" i="79"/>
  <c r="AI1585" i="79"/>
  <c r="AI1812" i="79"/>
  <c r="AI1839" i="79"/>
  <c r="AI1866" i="79"/>
  <c r="AH1585" i="79"/>
  <c r="AH1785" i="79"/>
  <c r="AH1812" i="79"/>
  <c r="AH1866" i="79"/>
  <c r="AH1839" i="79"/>
  <c r="AJ1785" i="79"/>
  <c r="AJ1585" i="79"/>
  <c r="AJ1839" i="79"/>
  <c r="AJ1812" i="79"/>
  <c r="AJ1866" i="79"/>
  <c r="AK1585" i="79"/>
  <c r="AK1839" i="79"/>
  <c r="AK1866" i="79"/>
  <c r="AK1785" i="79"/>
  <c r="AK1812" i="79"/>
  <c r="AE1585" i="79"/>
  <c r="AE1749" i="79" s="1"/>
  <c r="AE1785" i="79"/>
  <c r="AE1812" i="79"/>
  <c r="AE1839" i="79"/>
  <c r="AE1866" i="79"/>
  <c r="AF1585" i="79"/>
  <c r="AF1749" i="79" s="1"/>
  <c r="AF1785" i="79"/>
  <c r="AF1812" i="79"/>
  <c r="AF1839" i="79"/>
  <c r="AF1866" i="79"/>
  <c r="AJ805" i="79"/>
  <c r="AJ988" i="79" s="1"/>
  <c r="AJ612" i="79"/>
  <c r="AJ1391" i="79"/>
  <c r="AJ1197" i="79"/>
  <c r="AJ36" i="79"/>
  <c r="AJ416" i="79"/>
  <c r="AJ226" i="79"/>
  <c r="AI1197" i="79"/>
  <c r="AI612" i="79"/>
  <c r="AI226" i="79"/>
  <c r="AI416" i="79"/>
  <c r="AI805" i="79"/>
  <c r="AI1391" i="79"/>
  <c r="AI36" i="79"/>
  <c r="AK1391" i="79"/>
  <c r="AK805" i="79"/>
  <c r="AK416" i="79"/>
  <c r="AK36" i="79"/>
  <c r="AK1197" i="79"/>
  <c r="AK226" i="79"/>
  <c r="AK612" i="79"/>
  <c r="AF1391" i="79"/>
  <c r="AF1197" i="79"/>
  <c r="AF805" i="79"/>
  <c r="AF971" i="79" s="1"/>
  <c r="AF612" i="79"/>
  <c r="AF416" i="79"/>
  <c r="AF226" i="79"/>
  <c r="AF385" i="79" s="1"/>
  <c r="AF36" i="79"/>
  <c r="AF214" i="79" s="1"/>
  <c r="AE1391" i="79"/>
  <c r="AE1555" i="79" s="1"/>
  <c r="AE1197" i="79"/>
  <c r="AE805" i="79"/>
  <c r="AE971" i="79" s="1"/>
  <c r="AE612" i="79"/>
  <c r="AE416" i="79"/>
  <c r="AE581" i="79" s="1"/>
  <c r="AE226" i="79"/>
  <c r="AE385" i="79" s="1"/>
  <c r="AE36" i="79"/>
  <c r="AE214" i="79" s="1"/>
  <c r="AH1197" i="79"/>
  <c r="AH226" i="79"/>
  <c r="AH1391" i="79"/>
  <c r="AH416" i="79"/>
  <c r="AH805" i="79"/>
  <c r="AH971" i="79" s="1"/>
  <c r="AH36" i="79"/>
  <c r="AH612" i="79"/>
  <c r="AG1197" i="79"/>
  <c r="AG612" i="79"/>
  <c r="AG226" i="79"/>
  <c r="AG399" i="79" s="1"/>
  <c r="AG1391" i="79"/>
  <c r="AG805" i="79"/>
  <c r="AG416" i="79"/>
  <c r="AG36" i="79"/>
  <c r="AG1002" i="79"/>
  <c r="AF1555" i="79"/>
  <c r="AF1002" i="79"/>
  <c r="AF1166" i="79" s="1"/>
  <c r="AJ1002" i="79"/>
  <c r="AK1002" i="79"/>
  <c r="AH1002" i="79"/>
  <c r="AE1002" i="79"/>
  <c r="AE1166" i="79" s="1"/>
  <c r="AI1002" i="79"/>
  <c r="H29" i="44"/>
  <c r="H33" i="44" s="1"/>
  <c r="I29" i="44"/>
  <c r="I33" i="44" s="1"/>
  <c r="J29" i="44"/>
  <c r="J33" i="44" s="1"/>
  <c r="AM21" i="46"/>
  <c r="AM127" i="46" s="1"/>
  <c r="E29" i="44"/>
  <c r="E33" i="44" s="1"/>
  <c r="AF581"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74" i="79"/>
  <c r="AS430" i="46"/>
  <c r="J13" i="44"/>
  <c r="J43" i="44"/>
  <c r="J14" i="44"/>
  <c r="J18" i="44" s="1"/>
  <c r="AM294" i="46"/>
  <c r="D13" i="44"/>
  <c r="AQ158" i="46"/>
  <c r="H13" i="44"/>
  <c r="AM431" i="46"/>
  <c r="AM537" i="46" s="1"/>
  <c r="D14" i="44"/>
  <c r="D18" i="44" s="1"/>
  <c r="AE774" i="79"/>
  <c r="AQ295" i="46"/>
  <c r="AQ424" i="46" s="1"/>
  <c r="H14" i="44"/>
  <c r="H18" i="44" s="1"/>
  <c r="AR158" i="46"/>
  <c r="I13" i="44"/>
  <c r="H123" i="45"/>
  <c r="I14" i="44"/>
  <c r="I18" i="44" s="1"/>
  <c r="AO430" i="46"/>
  <c r="F13" i="44"/>
  <c r="F43" i="44"/>
  <c r="F14" i="44"/>
  <c r="F18" i="44" s="1"/>
  <c r="AG971" i="79"/>
  <c r="AG774"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604" i="79" l="1"/>
  <c r="AK602" i="79"/>
  <c r="AK603" i="79"/>
  <c r="AK605" i="79"/>
  <c r="AK600" i="79"/>
  <c r="AK596" i="79"/>
  <c r="AK598" i="79"/>
  <c r="AK597" i="79"/>
  <c r="AK599" i="79"/>
  <c r="AK601" i="79"/>
  <c r="AG596" i="79"/>
  <c r="AG604" i="79"/>
  <c r="AG602" i="79"/>
  <c r="AG605" i="79"/>
  <c r="AG603" i="79"/>
  <c r="AG597" i="79"/>
  <c r="AK971" i="79"/>
  <c r="AK988" i="79"/>
  <c r="AH1749" i="79"/>
  <c r="AH1773" i="79"/>
  <c r="AH1771" i="79"/>
  <c r="AH1772" i="79"/>
  <c r="AH1770" i="79"/>
  <c r="AQ552" i="46"/>
  <c r="AQ555" i="46"/>
  <c r="AQ553" i="46"/>
  <c r="AQ550" i="46"/>
  <c r="AQ551" i="46"/>
  <c r="AQ554" i="46"/>
  <c r="AH604" i="79"/>
  <c r="AH603" i="79"/>
  <c r="AH605" i="79"/>
  <c r="AH602" i="79"/>
  <c r="AH598" i="79"/>
  <c r="AH596" i="79"/>
  <c r="AH600" i="79"/>
  <c r="AH597" i="79"/>
  <c r="AH601" i="79"/>
  <c r="AH599" i="79"/>
  <c r="AJ1770" i="79"/>
  <c r="AJ1772" i="79"/>
  <c r="AJ1749" i="79"/>
  <c r="AJ1773" i="79"/>
  <c r="AJ1771"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604" i="79"/>
  <c r="AJ605" i="79"/>
  <c r="AJ603" i="79"/>
  <c r="AJ602" i="79"/>
  <c r="AJ598" i="79"/>
  <c r="AJ600" i="79"/>
  <c r="AJ599" i="79"/>
  <c r="AJ597" i="79"/>
  <c r="AJ596" i="79"/>
  <c r="AJ601" i="79"/>
  <c r="AK1770" i="79"/>
  <c r="AK1771" i="79"/>
  <c r="AK1772" i="79"/>
  <c r="AK1749" i="79"/>
  <c r="AK1773" i="79"/>
  <c r="AI971" i="79"/>
  <c r="AI988" i="79"/>
  <c r="AG1772" i="79"/>
  <c r="AG1749" i="79"/>
  <c r="AG1773" i="79"/>
  <c r="AG1770" i="79"/>
  <c r="AG1771" i="79"/>
  <c r="AI603" i="79"/>
  <c r="AI605" i="79"/>
  <c r="AI604" i="79"/>
  <c r="AI602" i="79"/>
  <c r="AI597" i="79"/>
  <c r="AI598" i="79"/>
  <c r="AI601" i="79"/>
  <c r="AI596" i="79"/>
  <c r="AI599" i="79"/>
  <c r="AI600" i="79"/>
  <c r="AI1773" i="79"/>
  <c r="AI1770" i="79"/>
  <c r="AI1771" i="79"/>
  <c r="AI1772" i="79"/>
  <c r="AI1749" i="79"/>
  <c r="J53" i="44"/>
  <c r="J56" i="44"/>
  <c r="J55" i="44"/>
  <c r="AK1381" i="79"/>
  <c r="AK1382" i="79"/>
  <c r="AK1385" i="79"/>
  <c r="AK1383" i="79"/>
  <c r="AK1380" i="79"/>
  <c r="AK1763" i="79" s="1"/>
  <c r="AK1384" i="79"/>
  <c r="AJ990" i="79"/>
  <c r="AJ994" i="79"/>
  <c r="AJ991" i="79"/>
  <c r="AJ995" i="79"/>
  <c r="AJ992" i="79"/>
  <c r="AJ989" i="79"/>
  <c r="AJ993" i="79"/>
  <c r="AK403" i="79"/>
  <c r="AK404" i="79"/>
  <c r="AK407" i="79"/>
  <c r="AK408" i="79"/>
  <c r="AK405" i="79"/>
  <c r="AK402" i="79"/>
  <c r="AK409" i="79"/>
  <c r="AK406" i="79"/>
  <c r="AI405" i="79"/>
  <c r="AI406" i="79"/>
  <c r="AI409" i="79"/>
  <c r="AI403" i="79"/>
  <c r="AI404" i="79"/>
  <c r="AI407" i="79"/>
  <c r="AI408" i="79"/>
  <c r="AI402" i="79"/>
  <c r="AJ1380" i="79"/>
  <c r="AJ1763" i="79" s="1"/>
  <c r="AJ1382" i="79"/>
  <c r="AJ1384" i="79"/>
  <c r="AJ1381" i="79"/>
  <c r="AJ1385" i="79"/>
  <c r="AJ1383" i="79"/>
  <c r="H53" i="44"/>
  <c r="H55" i="44"/>
  <c r="H56" i="44"/>
  <c r="AK790" i="79"/>
  <c r="AK794" i="79"/>
  <c r="AK797" i="79"/>
  <c r="AK798" i="79"/>
  <c r="AK791" i="79"/>
  <c r="AK796" i="79"/>
  <c r="AK792" i="79"/>
  <c r="AK793" i="79"/>
  <c r="AK795" i="79"/>
  <c r="AK992" i="79"/>
  <c r="AK990" i="79"/>
  <c r="AK991" i="79"/>
  <c r="AK993" i="79"/>
  <c r="AK989" i="79"/>
  <c r="AK994" i="79"/>
  <c r="AK995" i="79"/>
  <c r="AI992" i="79"/>
  <c r="AI989" i="79"/>
  <c r="AI993" i="79"/>
  <c r="AI991" i="79"/>
  <c r="AI990" i="79"/>
  <c r="AI995" i="79"/>
  <c r="AI994" i="79"/>
  <c r="AI1382" i="79"/>
  <c r="AI1381" i="79"/>
  <c r="AI1383" i="79"/>
  <c r="AI1385" i="79"/>
  <c r="AI1384" i="79"/>
  <c r="AI1380" i="79"/>
  <c r="AI1763" i="79" s="1"/>
  <c r="AJ402" i="79"/>
  <c r="AJ403" i="79"/>
  <c r="AJ406" i="79"/>
  <c r="AJ407" i="79"/>
  <c r="AJ404" i="79"/>
  <c r="AJ409" i="79"/>
  <c r="AJ408" i="79"/>
  <c r="AJ405" i="79"/>
  <c r="AJ790" i="79"/>
  <c r="AJ798" i="79"/>
  <c r="AJ795" i="79"/>
  <c r="AJ791" i="79"/>
  <c r="AJ792" i="79"/>
  <c r="AJ793" i="79"/>
  <c r="AJ794" i="79"/>
  <c r="AJ796" i="79"/>
  <c r="AJ797" i="79"/>
  <c r="AS135" i="46"/>
  <c r="AS139" i="46"/>
  <c r="AS143" i="46"/>
  <c r="AS147" i="46"/>
  <c r="AS141" i="46"/>
  <c r="AS145" i="46"/>
  <c r="AK1559" i="79" s="1"/>
  <c r="AS142" i="46"/>
  <c r="AS149" i="46"/>
  <c r="AS136" i="46"/>
  <c r="AS140" i="46"/>
  <c r="AS144" i="46"/>
  <c r="AS148" i="46"/>
  <c r="AS137" i="46"/>
  <c r="AS150" i="46"/>
  <c r="AS138" i="46"/>
  <c r="AS146" i="46"/>
  <c r="I53" i="44"/>
  <c r="I56" i="44"/>
  <c r="I55" i="44"/>
  <c r="AK1575" i="79"/>
  <c r="AK1764" i="79" s="1"/>
  <c r="AK1578" i="79"/>
  <c r="AK1577" i="79"/>
  <c r="AK1579" i="79"/>
  <c r="AK1576" i="79"/>
  <c r="AJ971" i="79"/>
  <c r="AI1576" i="79"/>
  <c r="AI1579" i="79"/>
  <c r="AI1578" i="79"/>
  <c r="AI1575" i="79"/>
  <c r="AI1764" i="79" s="1"/>
  <c r="AI1577" i="79"/>
  <c r="AI791" i="79"/>
  <c r="AI794" i="79"/>
  <c r="AI797" i="79"/>
  <c r="AI796" i="79"/>
  <c r="AI795" i="79"/>
  <c r="AI792" i="79"/>
  <c r="AI790" i="79"/>
  <c r="AI793" i="79"/>
  <c r="AI798" i="79"/>
  <c r="AJ1579" i="79"/>
  <c r="AJ1577" i="79"/>
  <c r="AJ1576" i="79"/>
  <c r="AJ1578" i="79"/>
  <c r="AJ1575" i="79"/>
  <c r="AJ1764" i="79" s="1"/>
  <c r="AI1166" i="79"/>
  <c r="AI1187" i="79"/>
  <c r="AI1188" i="79"/>
  <c r="AI1184" i="79"/>
  <c r="AI1185" i="79"/>
  <c r="AI1186" i="79"/>
  <c r="AI1189" i="79"/>
  <c r="AI1190" i="79"/>
  <c r="AJ1166" i="79"/>
  <c r="AJ1185" i="79"/>
  <c r="AJ1190" i="79"/>
  <c r="AJ1189" i="79"/>
  <c r="AJ1186" i="79"/>
  <c r="AJ1184" i="79"/>
  <c r="AJ1187" i="79"/>
  <c r="AJ1188" i="79"/>
  <c r="AK1166" i="79"/>
  <c r="AK1186" i="79"/>
  <c r="AK1187" i="79"/>
  <c r="AK1190" i="79"/>
  <c r="AK1184" i="79"/>
  <c r="AK1185" i="79"/>
  <c r="AK1188" i="79"/>
  <c r="AK1189" i="79"/>
  <c r="AH404" i="79"/>
  <c r="AH405" i="79"/>
  <c r="AH408" i="79"/>
  <c r="AH406" i="79"/>
  <c r="AH403" i="79"/>
  <c r="AH402" i="79"/>
  <c r="AH409" i="79"/>
  <c r="AH407" i="79"/>
  <c r="AG988" i="79"/>
  <c r="AH988" i="79"/>
  <c r="AG404" i="79"/>
  <c r="AG409" i="79"/>
  <c r="AG403" i="79"/>
  <c r="AG408" i="79"/>
  <c r="AG407" i="79"/>
  <c r="AG406" i="79"/>
  <c r="AG405" i="79"/>
  <c r="AG402" i="79"/>
  <c r="AH1382" i="79"/>
  <c r="AH1384" i="79"/>
  <c r="AH1380" i="79"/>
  <c r="AH1763" i="79" s="1"/>
  <c r="AH1381" i="79"/>
  <c r="AH1385" i="79"/>
  <c r="AH1383" i="79"/>
  <c r="AG1384" i="79"/>
  <c r="AG1380" i="79"/>
  <c r="AG1383" i="79"/>
  <c r="AG1382" i="79"/>
  <c r="AG1381" i="79"/>
  <c r="AG1385" i="79"/>
  <c r="E59" i="44"/>
  <c r="E57" i="44"/>
  <c r="E56" i="44"/>
  <c r="E60" i="44"/>
  <c r="E55" i="44"/>
  <c r="E58" i="44"/>
  <c r="E54" i="44"/>
  <c r="E53" i="44"/>
  <c r="D56" i="44"/>
  <c r="D51" i="44"/>
  <c r="D58" i="44"/>
  <c r="D59" i="44"/>
  <c r="D55" i="44"/>
  <c r="D57" i="44"/>
  <c r="D54" i="44"/>
  <c r="D60" i="44"/>
  <c r="D53" i="44"/>
  <c r="D52" i="44"/>
  <c r="E50" i="44"/>
  <c r="E46" i="44"/>
  <c r="D50" i="44"/>
  <c r="D46" i="44"/>
  <c r="AH1577" i="79"/>
  <c r="AH1578" i="79"/>
  <c r="AH1576" i="79"/>
  <c r="AH1575" i="79"/>
  <c r="AH1764" i="79" s="1"/>
  <c r="AH1579" i="79"/>
  <c r="AH790" i="79"/>
  <c r="AH792" i="79"/>
  <c r="AH798" i="79"/>
  <c r="AH797" i="79"/>
  <c r="AH791" i="79"/>
  <c r="AH793" i="79"/>
  <c r="AH794" i="79"/>
  <c r="AH796" i="79"/>
  <c r="AH795" i="79"/>
  <c r="AH992" i="79"/>
  <c r="AH989" i="79"/>
  <c r="AH993" i="79"/>
  <c r="AH990" i="79"/>
  <c r="AH994" i="79"/>
  <c r="AH995" i="79"/>
  <c r="AH991" i="79"/>
  <c r="AH1166" i="79"/>
  <c r="AH1184" i="79"/>
  <c r="AH1188" i="79"/>
  <c r="AH1189" i="79"/>
  <c r="AH1187" i="79"/>
  <c r="AH1186" i="79"/>
  <c r="AH1190" i="79"/>
  <c r="AH1185" i="79"/>
  <c r="G53" i="44"/>
  <c r="G58" i="44"/>
  <c r="G59" i="44"/>
  <c r="G57" i="44"/>
  <c r="G55" i="44"/>
  <c r="G56" i="44"/>
  <c r="G54" i="44"/>
  <c r="G60" i="44"/>
  <c r="G50" i="44"/>
  <c r="G46" i="44"/>
  <c r="F53" i="44"/>
  <c r="F54" i="44"/>
  <c r="F56" i="44"/>
  <c r="F57" i="44"/>
  <c r="F60" i="44"/>
  <c r="F55" i="44"/>
  <c r="F58" i="44"/>
  <c r="F59" i="44"/>
  <c r="F50" i="44"/>
  <c r="F46" i="44"/>
  <c r="AG601" i="79"/>
  <c r="AG599" i="79"/>
  <c r="AG598" i="79"/>
  <c r="AG600" i="79"/>
  <c r="AG1166" i="79"/>
  <c r="AG1184" i="79"/>
  <c r="AQ265" i="46"/>
  <c r="AQ283" i="46"/>
  <c r="AQ287" i="46"/>
  <c r="AQ285" i="46"/>
  <c r="AQ289" i="46"/>
  <c r="AQ284" i="46"/>
  <c r="AI1560" i="79" s="1"/>
  <c r="AQ288" i="46"/>
  <c r="AQ286" i="46"/>
  <c r="AQ282" i="46"/>
  <c r="AH1361" i="79"/>
  <c r="AK1555" i="79"/>
  <c r="AH1555" i="79"/>
  <c r="AO421" i="46"/>
  <c r="AO417" i="46"/>
  <c r="AO423" i="46"/>
  <c r="AO419" i="46"/>
  <c r="AO422" i="46"/>
  <c r="AO418" i="46"/>
  <c r="AO425" i="46"/>
  <c r="AO420" i="46"/>
  <c r="AG1561" i="79" s="1"/>
  <c r="AQ412" i="46"/>
  <c r="AQ419" i="46"/>
  <c r="AQ423" i="46"/>
  <c r="AQ421" i="46"/>
  <c r="AQ420" i="46"/>
  <c r="AI1561" i="79" s="1"/>
  <c r="AQ425" i="46"/>
  <c r="AQ422" i="46"/>
  <c r="AQ418" i="46"/>
  <c r="AE1361" i="79"/>
  <c r="AJ1361" i="79"/>
  <c r="AF1361" i="79"/>
  <c r="AO265" i="46"/>
  <c r="AO289" i="46"/>
  <c r="AO285" i="46"/>
  <c r="AO281" i="46"/>
  <c r="AO287" i="46"/>
  <c r="AO283" i="46"/>
  <c r="AO286" i="46"/>
  <c r="AO282" i="46"/>
  <c r="AO288" i="46"/>
  <c r="AO284" i="46"/>
  <c r="AG1560" i="79" s="1"/>
  <c r="AO275" i="46"/>
  <c r="AG1579" i="79"/>
  <c r="AG1578" i="79"/>
  <c r="AG1575" i="79"/>
  <c r="AG1764" i="79" s="1"/>
  <c r="AG1576" i="79"/>
  <c r="AG1555" i="79"/>
  <c r="AG1577" i="79"/>
  <c r="AK1361" i="79"/>
  <c r="AR284" i="46"/>
  <c r="AJ1560" i="79" s="1"/>
  <c r="AR288" i="46"/>
  <c r="AR282" i="46"/>
  <c r="AR286" i="46"/>
  <c r="AR285" i="46"/>
  <c r="AR289" i="46"/>
  <c r="AR287" i="46"/>
  <c r="AR283" i="46"/>
  <c r="AP265" i="46"/>
  <c r="AP282" i="46"/>
  <c r="AP286" i="46"/>
  <c r="AP284" i="46"/>
  <c r="AH1560" i="79" s="1"/>
  <c r="AP288" i="46"/>
  <c r="AP283" i="46"/>
  <c r="AP287" i="46"/>
  <c r="AP289" i="46"/>
  <c r="AP285" i="46"/>
  <c r="AR420" i="46"/>
  <c r="AJ1561" i="79" s="1"/>
  <c r="AR425" i="46"/>
  <c r="AR418" i="46"/>
  <c r="AR422" i="46"/>
  <c r="AR421" i="46"/>
  <c r="AR423" i="46"/>
  <c r="AR419" i="46"/>
  <c r="AS421" i="46"/>
  <c r="AS419" i="46"/>
  <c r="AS423" i="46"/>
  <c r="AS418" i="46"/>
  <c r="AS422" i="46"/>
  <c r="AS420" i="46"/>
  <c r="AK1561" i="79" s="1"/>
  <c r="AS425" i="46"/>
  <c r="AS265" i="46"/>
  <c r="AS285" i="46"/>
  <c r="AS289" i="46"/>
  <c r="AS283" i="46"/>
  <c r="AS287" i="46"/>
  <c r="AS282" i="46"/>
  <c r="AS286" i="46"/>
  <c r="AS288" i="46"/>
  <c r="AS284" i="46"/>
  <c r="AK1560" i="79" s="1"/>
  <c r="AP418" i="46"/>
  <c r="AP422" i="46"/>
  <c r="AP420" i="46"/>
  <c r="AH1561" i="79" s="1"/>
  <c r="AP425" i="46"/>
  <c r="AP419" i="46"/>
  <c r="AP423" i="46"/>
  <c r="AP421" i="46"/>
  <c r="AI1361" i="79"/>
  <c r="AI1555" i="79"/>
  <c r="AG1185" i="79"/>
  <c r="AG1188" i="79"/>
  <c r="AG1186" i="79"/>
  <c r="AG1187" i="79"/>
  <c r="AG1189" i="79"/>
  <c r="AG1190" i="79"/>
  <c r="AG1361" i="79"/>
  <c r="AJ1555" i="79"/>
  <c r="AK401" i="79"/>
  <c r="AK400" i="79"/>
  <c r="AK399" i="79"/>
  <c r="AJ210" i="79"/>
  <c r="AJ214" i="79"/>
  <c r="AJ218" i="79"/>
  <c r="AJ209" i="79"/>
  <c r="AJ213" i="79"/>
  <c r="AJ217" i="79"/>
  <c r="AJ215" i="79"/>
  <c r="AJ208" i="79"/>
  <c r="AJ216" i="79"/>
  <c r="AJ211" i="79"/>
  <c r="AJ219" i="79"/>
  <c r="AJ212" i="79"/>
  <c r="AG798" i="79"/>
  <c r="AG794" i="79"/>
  <c r="AG790" i="79"/>
  <c r="AG797" i="79"/>
  <c r="AG793" i="79"/>
  <c r="AG791" i="79"/>
  <c r="AG796" i="79"/>
  <c r="AG795" i="79"/>
  <c r="AG792"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95" i="79"/>
  <c r="AG991" i="79"/>
  <c r="AG994" i="79"/>
  <c r="AG990" i="79"/>
  <c r="AG993" i="79"/>
  <c r="AG992" i="79"/>
  <c r="AG989"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74" i="79"/>
  <c r="AJ581" i="79"/>
  <c r="AI385" i="79"/>
  <c r="AH581" i="79"/>
  <c r="AG581" i="79"/>
  <c r="AJ385" i="79"/>
  <c r="AI581" i="79"/>
  <c r="AK385" i="79"/>
  <c r="AK581" i="79"/>
  <c r="AJ774" i="79"/>
  <c r="AG385" i="79"/>
  <c r="AG401" i="79"/>
  <c r="AG400" i="79"/>
  <c r="AH195" i="79"/>
  <c r="AG195" i="79"/>
  <c r="AJ195" i="79"/>
  <c r="AI195" i="79"/>
  <c r="AI774" i="79"/>
  <c r="AK195" i="79"/>
  <c r="AK774"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R1870" i="79" l="1"/>
  <c r="AN1870" i="79"/>
  <c r="AP1843" i="79"/>
  <c r="AL1843" i="79"/>
  <c r="AR1816" i="79"/>
  <c r="AN1816" i="79"/>
  <c r="AP1752" i="79"/>
  <c r="AL1752" i="79"/>
  <c r="AR1789" i="79"/>
  <c r="AN1789" i="79"/>
  <c r="AQ1870" i="79"/>
  <c r="AP1870" i="79"/>
  <c r="AL1870" i="79"/>
  <c r="AR1843" i="79"/>
  <c r="AN1843" i="79"/>
  <c r="AP1816" i="79"/>
  <c r="AL1816" i="79"/>
  <c r="AR1752" i="79"/>
  <c r="AN1752" i="79"/>
  <c r="AP1789" i="79"/>
  <c r="AL1789" i="79"/>
  <c r="AO1870" i="79"/>
  <c r="AQ1843" i="79"/>
  <c r="AM1843" i="79"/>
  <c r="AO1816" i="79"/>
  <c r="AQ1752" i="79"/>
  <c r="AM1752" i="79"/>
  <c r="AO1789" i="79"/>
  <c r="AM1870" i="79"/>
  <c r="AO1843" i="79"/>
  <c r="AM1789" i="79"/>
  <c r="AQ1789" i="79"/>
  <c r="AQ1816" i="79"/>
  <c r="AM1816" i="79"/>
  <c r="AO1752" i="79"/>
  <c r="AK1870" i="79"/>
  <c r="AK1752" i="79"/>
  <c r="AJ1843" i="79"/>
  <c r="AG1789" i="79"/>
  <c r="AH1752" i="79"/>
  <c r="AI1843" i="79"/>
  <c r="AI1816" i="79"/>
  <c r="AH1789" i="79"/>
  <c r="AK1816" i="79"/>
  <c r="AJ1870" i="79"/>
  <c r="AJ1752" i="79"/>
  <c r="AG1752" i="79"/>
  <c r="AH1870" i="79"/>
  <c r="AI1752" i="79"/>
  <c r="AJ1789" i="79"/>
  <c r="AG1816" i="79"/>
  <c r="AI1789" i="79"/>
  <c r="AK1789" i="79"/>
  <c r="AJ1816" i="79"/>
  <c r="AG1870" i="79"/>
  <c r="AG1843" i="79"/>
  <c r="AH1816" i="79"/>
  <c r="AI1870" i="79"/>
  <c r="AK1843" i="79"/>
  <c r="AH1843" i="79"/>
  <c r="AF1558" i="79"/>
  <c r="AE1558" i="79"/>
  <c r="AN1558" i="79"/>
  <c r="AR1558" i="79"/>
  <c r="AP1558" i="79"/>
  <c r="AM1558" i="79"/>
  <c r="AQ1558" i="79"/>
  <c r="AO1558" i="79"/>
  <c r="AL1558" i="79"/>
  <c r="AG1558" i="79"/>
  <c r="AK1558" i="79"/>
  <c r="AH1558" i="79"/>
  <c r="AJ1558" i="79"/>
  <c r="AI1558" i="79"/>
  <c r="O17" i="45"/>
  <c r="N17" i="45"/>
  <c r="M17" i="45"/>
  <c r="L17" i="45"/>
  <c r="AG1763" i="79" l="1"/>
  <c r="AQ139" i="46"/>
  <c r="AQ144" i="46"/>
  <c r="AQ138" i="46"/>
  <c r="AQ149" i="46"/>
  <c r="AI1844" i="79" s="1"/>
  <c r="AR136" i="46"/>
  <c r="AR135" i="46"/>
  <c r="AR149" i="46"/>
  <c r="AR143" i="46"/>
  <c r="AQ143" i="46"/>
  <c r="AQ148" i="46"/>
  <c r="AI1817" i="79" s="1"/>
  <c r="AQ146" i="46"/>
  <c r="AQ142" i="46"/>
  <c r="AR147" i="46"/>
  <c r="AR148" i="46"/>
  <c r="AJ1817" i="79" s="1"/>
  <c r="AR140" i="46"/>
  <c r="AR138" i="46"/>
  <c r="AQ147" i="46"/>
  <c r="AI1790" i="79" s="1"/>
  <c r="AQ137" i="46"/>
  <c r="AQ140" i="46"/>
  <c r="AQ150" i="46"/>
  <c r="AI1871" i="79" s="1"/>
  <c r="AR141" i="46"/>
  <c r="AR139" i="46"/>
  <c r="AR150" i="46"/>
  <c r="AJ1871" i="79" s="1"/>
  <c r="AR142" i="46"/>
  <c r="AR127" i="46"/>
  <c r="AQ135" i="46"/>
  <c r="AQ136" i="46"/>
  <c r="AQ145" i="46"/>
  <c r="AI1559" i="79" s="1"/>
  <c r="AQ141" i="46"/>
  <c r="AR146" i="46"/>
  <c r="AR144" i="46"/>
  <c r="AR137" i="46"/>
  <c r="AR145" i="46"/>
  <c r="AJ1559" i="79" s="1"/>
  <c r="AH1568" i="79"/>
  <c r="AO1568" i="79"/>
  <c r="AR1568" i="79"/>
  <c r="AH1760" i="79"/>
  <c r="AH1759" i="79"/>
  <c r="AH1755" i="79"/>
  <c r="AH1758" i="79"/>
  <c r="AH1754" i="79"/>
  <c r="AH1762" i="79"/>
  <c r="AH1757" i="79"/>
  <c r="AH1761" i="79"/>
  <c r="AH1756" i="79"/>
  <c r="AL1760" i="79"/>
  <c r="AL1759" i="79"/>
  <c r="AL1755" i="79"/>
  <c r="AL1758" i="79"/>
  <c r="AL1754" i="79"/>
  <c r="AL1762" i="79"/>
  <c r="AL1757" i="79"/>
  <c r="AL1761" i="79"/>
  <c r="AL1756" i="79"/>
  <c r="AK1568" i="79"/>
  <c r="AQ1568" i="79"/>
  <c r="AN1568" i="79"/>
  <c r="AG1761" i="79"/>
  <c r="AG1756" i="79"/>
  <c r="AG1760" i="79"/>
  <c r="AG1759" i="79"/>
  <c r="AG1755" i="79"/>
  <c r="AG1758" i="79"/>
  <c r="AG1754" i="79"/>
  <c r="AG1762" i="79"/>
  <c r="AG1757" i="79"/>
  <c r="AO1761" i="79"/>
  <c r="AO1756" i="79"/>
  <c r="AO1760" i="79"/>
  <c r="AO1755" i="79"/>
  <c r="AO1759" i="79"/>
  <c r="AO1758" i="79"/>
  <c r="AO1754" i="79"/>
  <c r="AO1762" i="79"/>
  <c r="AO1757" i="79"/>
  <c r="AM1758" i="79"/>
  <c r="AM1754" i="79"/>
  <c r="AM1762" i="79"/>
  <c r="AM1757" i="79"/>
  <c r="AM1761" i="79"/>
  <c r="AM1756" i="79"/>
  <c r="AM1760" i="79"/>
  <c r="AM1759" i="79"/>
  <c r="AM1755" i="79"/>
  <c r="AN1762" i="79"/>
  <c r="AN1757" i="79"/>
  <c r="AN1759" i="79"/>
  <c r="AN1761" i="79"/>
  <c r="AN1756" i="79"/>
  <c r="AN1760" i="79"/>
  <c r="AN1755" i="79"/>
  <c r="AN1758" i="79"/>
  <c r="AN1754" i="79"/>
  <c r="AP1760" i="79"/>
  <c r="AP1755" i="79"/>
  <c r="AP1759" i="79"/>
  <c r="AP1758" i="79"/>
  <c r="AP1754" i="79"/>
  <c r="AP1762" i="79"/>
  <c r="AP1757" i="79"/>
  <c r="AP1761" i="79"/>
  <c r="AP1756" i="79"/>
  <c r="AI1568" i="79"/>
  <c r="AG1568" i="79"/>
  <c r="AM1568" i="79"/>
  <c r="AJ1762" i="79"/>
  <c r="AJ1757" i="79"/>
  <c r="AJ1761" i="79"/>
  <c r="AJ1756" i="79"/>
  <c r="AJ1760" i="79"/>
  <c r="AJ1759" i="79"/>
  <c r="AJ1755" i="79"/>
  <c r="AJ1758" i="79"/>
  <c r="AJ1754" i="79"/>
  <c r="AQ1759" i="79"/>
  <c r="AQ1758" i="79"/>
  <c r="AQ1754" i="79"/>
  <c r="AQ1762" i="79"/>
  <c r="AQ1757" i="79"/>
  <c r="AQ1761" i="79"/>
  <c r="AQ1756" i="79"/>
  <c r="AQ1760" i="79"/>
  <c r="AQ1755" i="79"/>
  <c r="AR1762" i="79"/>
  <c r="AR1757" i="79"/>
  <c r="AR1761" i="79"/>
  <c r="AR1756" i="79"/>
  <c r="AR1760" i="79"/>
  <c r="AR1755" i="79"/>
  <c r="AR1759" i="79"/>
  <c r="AR1758" i="79"/>
  <c r="AR1754" i="79"/>
  <c r="AJ1568" i="79"/>
  <c r="AL1568" i="79"/>
  <c r="AP1568" i="79"/>
  <c r="AF1568" i="79"/>
  <c r="AI1758" i="79"/>
  <c r="AI1754" i="79"/>
  <c r="AI1762" i="79"/>
  <c r="AI1757" i="79"/>
  <c r="AI1761" i="79"/>
  <c r="AI1756" i="79"/>
  <c r="AI1760" i="79"/>
  <c r="AI1759" i="79"/>
  <c r="AI1755" i="79"/>
  <c r="AK1761" i="79"/>
  <c r="AK1756" i="79"/>
  <c r="AK1760" i="79"/>
  <c r="AK1759" i="79"/>
  <c r="AK1755" i="79"/>
  <c r="AK1758" i="79"/>
  <c r="AK1754" i="79"/>
  <c r="AK1762" i="79"/>
  <c r="AK1757" i="79"/>
  <c r="AF1765" i="79"/>
  <c r="AG1765" i="79"/>
  <c r="AI1824" i="79"/>
  <c r="AI1822" i="79"/>
  <c r="AI1818" i="79"/>
  <c r="AI1826" i="79"/>
  <c r="AI1819" i="79"/>
  <c r="AI1828" i="79"/>
  <c r="AI1827" i="79"/>
  <c r="AI1820" i="79"/>
  <c r="AI1823" i="79"/>
  <c r="AI1821" i="79"/>
  <c r="AI1825" i="79"/>
  <c r="AJ1874" i="79"/>
  <c r="AJ1880" i="79"/>
  <c r="AJ1872" i="79"/>
  <c r="AJ1875" i="79"/>
  <c r="AJ1873" i="79"/>
  <c r="AJ1876" i="79"/>
  <c r="AJ1877" i="79"/>
  <c r="AJ1879" i="79"/>
  <c r="AJ1881" i="79"/>
  <c r="AJ1882" i="79"/>
  <c r="AJ1878" i="79"/>
  <c r="AO1824" i="79"/>
  <c r="AO1817" i="79"/>
  <c r="AO1828" i="79"/>
  <c r="AO1818" i="79"/>
  <c r="AO1823" i="79"/>
  <c r="AO1819" i="79"/>
  <c r="AO1827" i="79"/>
  <c r="AO1821" i="79"/>
  <c r="AO1826" i="79"/>
  <c r="AO1825" i="79"/>
  <c r="AO1822" i="79"/>
  <c r="AO1820" i="79"/>
  <c r="AR1855" i="79"/>
  <c r="AR1853" i="79"/>
  <c r="AR1845" i="79"/>
  <c r="AR1854" i="79"/>
  <c r="AR1849" i="79"/>
  <c r="AR1844" i="79"/>
  <c r="AR1848" i="79"/>
  <c r="AR1852" i="79"/>
  <c r="AR1851" i="79"/>
  <c r="AR1850" i="79"/>
  <c r="AR1846" i="79"/>
  <c r="AR1847" i="79"/>
  <c r="AH1824" i="79"/>
  <c r="AH1825" i="79"/>
  <c r="AH1818" i="79"/>
  <c r="AH1820" i="79"/>
  <c r="AH1828" i="79"/>
  <c r="AH1826" i="79"/>
  <c r="AH1819" i="79"/>
  <c r="AH1827" i="79"/>
  <c r="AH1821" i="79"/>
  <c r="AH1822" i="79"/>
  <c r="AH1823" i="79"/>
  <c r="M30" i="45"/>
  <c r="D132" i="45" s="1"/>
  <c r="AF974" i="79" s="1"/>
  <c r="AF979" i="79" s="1"/>
  <c r="M23" i="45"/>
  <c r="C132" i="45" s="1"/>
  <c r="AP1765" i="79"/>
  <c r="AE1765" i="79"/>
  <c r="AQ1799" i="79"/>
  <c r="AQ1792" i="79"/>
  <c r="AQ1797" i="79"/>
  <c r="AQ1795" i="79"/>
  <c r="AQ1798" i="79"/>
  <c r="AQ1800" i="79"/>
  <c r="AQ1796" i="79"/>
  <c r="AQ1801" i="79"/>
  <c r="AQ1790" i="79"/>
  <c r="AQ1794" i="79"/>
  <c r="AQ1791" i="79"/>
  <c r="AQ1793" i="79"/>
  <c r="AN1846" i="79"/>
  <c r="AN1855" i="79"/>
  <c r="AN1849" i="79"/>
  <c r="AN1850" i="79"/>
  <c r="AN1845" i="79"/>
  <c r="AN1854" i="79"/>
  <c r="AN1844" i="79"/>
  <c r="AN1848" i="79"/>
  <c r="AN1851" i="79"/>
  <c r="AN1853" i="79"/>
  <c r="AN1852" i="79"/>
  <c r="AN1847" i="79"/>
  <c r="AE1871" i="79"/>
  <c r="AE1873" i="79"/>
  <c r="AE1872" i="79"/>
  <c r="AE1874" i="79"/>
  <c r="AE1882" i="79"/>
  <c r="AE1881" i="79"/>
  <c r="AE1878" i="79"/>
  <c r="AE1880" i="79"/>
  <c r="AE1879" i="79"/>
  <c r="AE1876" i="79"/>
  <c r="AE1877" i="79"/>
  <c r="AE1875" i="79"/>
  <c r="AI1848" i="79"/>
  <c r="AI1854" i="79"/>
  <c r="AI1845" i="79"/>
  <c r="AI1849" i="79"/>
  <c r="AI1850" i="79"/>
  <c r="AI1851" i="79"/>
  <c r="AI1847" i="79"/>
  <c r="AI1855" i="79"/>
  <c r="AI1846" i="79"/>
  <c r="AI1852" i="79"/>
  <c r="AI1853" i="79"/>
  <c r="AP1824" i="79"/>
  <c r="AP1823" i="79"/>
  <c r="AP1828" i="79"/>
  <c r="AP1827" i="79"/>
  <c r="AP1817" i="79"/>
  <c r="AP1819" i="79"/>
  <c r="AP1821" i="79"/>
  <c r="AP1825" i="79"/>
  <c r="AP1818" i="79"/>
  <c r="AP1822" i="79"/>
  <c r="AP1826" i="79"/>
  <c r="AP1820" i="79"/>
  <c r="AE1820" i="79"/>
  <c r="AE1818" i="79"/>
  <c r="AE1824" i="79"/>
  <c r="AE1817" i="79"/>
  <c r="AE1819" i="79"/>
  <c r="AE1828" i="79"/>
  <c r="AE1827" i="79"/>
  <c r="AE1826" i="79"/>
  <c r="AE1825" i="79"/>
  <c r="AE1822" i="79"/>
  <c r="AE1823" i="79"/>
  <c r="AE1821" i="79"/>
  <c r="L23" i="45"/>
  <c r="C131" i="45" s="1"/>
  <c r="L30" i="45"/>
  <c r="D131" i="45" s="1"/>
  <c r="AF777" i="79" s="1"/>
  <c r="AF785" i="79" s="1"/>
  <c r="AM1765" i="79"/>
  <c r="AQ1844" i="79"/>
  <c r="AQ1848" i="79"/>
  <c r="AQ1855" i="79"/>
  <c r="AQ1853" i="79"/>
  <c r="AQ1850" i="79"/>
  <c r="AQ1854" i="79"/>
  <c r="AQ1846" i="79"/>
  <c r="AQ1849" i="79"/>
  <c r="AQ1845" i="79"/>
  <c r="AQ1852" i="79"/>
  <c r="AQ1851" i="79"/>
  <c r="AQ1847" i="79"/>
  <c r="AN1795" i="79"/>
  <c r="AN1794" i="79"/>
  <c r="AN1801" i="79"/>
  <c r="AN1798" i="79"/>
  <c r="AN1791" i="79"/>
  <c r="AN1800" i="79"/>
  <c r="AN1799" i="79"/>
  <c r="AN1797" i="79"/>
  <c r="AN1792" i="79"/>
  <c r="AN1790" i="79"/>
  <c r="AN1796" i="79"/>
  <c r="AN1793" i="79"/>
  <c r="AH1855" i="79"/>
  <c r="AH1852" i="79"/>
  <c r="AH1846" i="79"/>
  <c r="AH1853" i="79"/>
  <c r="AH1854" i="79"/>
  <c r="AH1845" i="79"/>
  <c r="AH1850" i="79"/>
  <c r="AH1851" i="79"/>
  <c r="AH1848" i="79"/>
  <c r="AH1847" i="79"/>
  <c r="AH1849" i="79"/>
  <c r="AM1824" i="79"/>
  <c r="AM1823" i="79"/>
  <c r="AM1818" i="79"/>
  <c r="AM1821" i="79"/>
  <c r="AM1822" i="79"/>
  <c r="AM1828" i="79"/>
  <c r="AM1826" i="79"/>
  <c r="AM1825" i="79"/>
  <c r="AM1827" i="79"/>
  <c r="AM1819" i="79"/>
  <c r="AM1817" i="79"/>
  <c r="AM1820" i="79"/>
  <c r="AJ1824" i="79"/>
  <c r="AJ1818" i="79"/>
  <c r="AJ1819" i="79"/>
  <c r="AJ1820" i="79"/>
  <c r="AJ1826" i="79"/>
  <c r="AJ1828" i="79"/>
  <c r="AJ1825" i="79"/>
  <c r="AJ1822" i="79"/>
  <c r="AJ1823" i="79"/>
  <c r="AJ1821" i="79"/>
  <c r="AJ1827" i="79"/>
  <c r="AG1879" i="79"/>
  <c r="AG1882" i="79"/>
  <c r="AG1881" i="79"/>
  <c r="AG1872" i="79"/>
  <c r="AG1877" i="79"/>
  <c r="AG1878" i="79"/>
  <c r="AG1876" i="79"/>
  <c r="AG1875" i="79"/>
  <c r="AG1880" i="79"/>
  <c r="AG1874" i="79"/>
  <c r="AG1873" i="79"/>
  <c r="AM1790" i="79"/>
  <c r="AM1791" i="79"/>
  <c r="AM1799" i="79"/>
  <c r="AM1794" i="79"/>
  <c r="AM1800" i="79"/>
  <c r="AM1798" i="79"/>
  <c r="AM1796" i="79"/>
  <c r="AM1797" i="79"/>
  <c r="AM1795" i="79"/>
  <c r="AM1792" i="79"/>
  <c r="AM1801" i="79"/>
  <c r="AM1793" i="79"/>
  <c r="AF1819" i="79"/>
  <c r="AF1817" i="79"/>
  <c r="AF1820" i="79"/>
  <c r="AF1818" i="79"/>
  <c r="AF1824" i="79"/>
  <c r="AF1828" i="79"/>
  <c r="AF1827" i="79"/>
  <c r="AF1823" i="79"/>
  <c r="AF1826" i="79"/>
  <c r="AF1825" i="79"/>
  <c r="AF1821" i="79"/>
  <c r="AF1822" i="79"/>
  <c r="AH1765" i="79"/>
  <c r="AK1878" i="79"/>
  <c r="AK1879" i="79"/>
  <c r="AK1882" i="79"/>
  <c r="AK1876" i="79"/>
  <c r="AK1881" i="79"/>
  <c r="AK1871" i="79"/>
  <c r="AK1880" i="79"/>
  <c r="AK1877" i="79"/>
  <c r="AK1874" i="79"/>
  <c r="AK1873" i="79"/>
  <c r="AK1875" i="79"/>
  <c r="AK1872" i="79"/>
  <c r="AL1795" i="79"/>
  <c r="AL1801" i="79"/>
  <c r="AL1800" i="79"/>
  <c r="AL1797" i="79"/>
  <c r="AL1791" i="79"/>
  <c r="AL1796" i="79"/>
  <c r="AL1799" i="79"/>
  <c r="AL1792" i="79"/>
  <c r="AL1790" i="79"/>
  <c r="AL1798" i="79"/>
  <c r="AL1794" i="79"/>
  <c r="AL1793" i="79"/>
  <c r="AE1790" i="79"/>
  <c r="AE1791" i="79"/>
  <c r="AE1793" i="79"/>
  <c r="AE1792" i="79"/>
  <c r="AE1801" i="79"/>
  <c r="AE1800" i="79"/>
  <c r="AE1799" i="79"/>
  <c r="AE1796" i="79"/>
  <c r="AE1797" i="79"/>
  <c r="AE1798" i="79"/>
  <c r="AE1795" i="79"/>
  <c r="AE1794" i="79"/>
  <c r="AJ1792" i="79"/>
  <c r="AJ1800" i="79"/>
  <c r="AJ1793" i="79"/>
  <c r="AJ1798" i="79"/>
  <c r="AJ1795" i="79"/>
  <c r="AJ1796" i="79"/>
  <c r="AJ1801" i="79"/>
  <c r="AJ1790" i="79"/>
  <c r="AJ1799" i="79"/>
  <c r="AJ1794" i="79"/>
  <c r="AJ1791" i="79"/>
  <c r="AJ1797" i="79"/>
  <c r="AP1792" i="79"/>
  <c r="AP1798" i="79"/>
  <c r="AP1791" i="79"/>
  <c r="AP1794" i="79"/>
  <c r="AP1790" i="79"/>
  <c r="AP1795" i="79"/>
  <c r="AP1797" i="79"/>
  <c r="AP1799" i="79"/>
  <c r="AP1800" i="79"/>
  <c r="AP1801" i="79"/>
  <c r="AP1796" i="79"/>
  <c r="AP1793" i="79"/>
  <c r="AR1824" i="79"/>
  <c r="AR1828" i="79"/>
  <c r="AR1818" i="79"/>
  <c r="AR1822" i="79"/>
  <c r="AR1825" i="79"/>
  <c r="AR1823" i="79"/>
  <c r="AR1827" i="79"/>
  <c r="AR1819" i="79"/>
  <c r="AR1817" i="79"/>
  <c r="AR1821" i="79"/>
  <c r="AR1826" i="79"/>
  <c r="AR1820" i="79"/>
  <c r="N30" i="45"/>
  <c r="D133" i="45" s="1"/>
  <c r="AF1169" i="79" s="1"/>
  <c r="AF1177" i="79" s="1"/>
  <c r="N23" i="45"/>
  <c r="C133" i="45" s="1"/>
  <c r="AJ1765" i="79"/>
  <c r="AL1765" i="79"/>
  <c r="AK1824" i="79"/>
  <c r="AK1821" i="79"/>
  <c r="AK1820" i="79"/>
  <c r="AK1819" i="79"/>
  <c r="AK1822" i="79"/>
  <c r="AK1828" i="79"/>
  <c r="AK1827" i="79"/>
  <c r="AK1818" i="79"/>
  <c r="AK1825" i="79"/>
  <c r="AK1826" i="79"/>
  <c r="AK1823" i="79"/>
  <c r="AK1817" i="79"/>
  <c r="AO1792" i="79"/>
  <c r="AO1797" i="79"/>
  <c r="AO1798" i="79"/>
  <c r="AO1801" i="79"/>
  <c r="AO1799" i="79"/>
  <c r="AO1790" i="79"/>
  <c r="AO1800" i="79"/>
  <c r="AO1795" i="79"/>
  <c r="AO1794" i="79"/>
  <c r="AO1796" i="79"/>
  <c r="AO1791" i="79"/>
  <c r="AO1793" i="79"/>
  <c r="AK1800" i="79"/>
  <c r="AK1798" i="79"/>
  <c r="AK1795" i="79"/>
  <c r="AK1801" i="79"/>
  <c r="AK1792" i="79"/>
  <c r="AK1797" i="79"/>
  <c r="AK1799" i="79"/>
  <c r="AK1794" i="79"/>
  <c r="AK1793" i="79"/>
  <c r="AK1791" i="79"/>
  <c r="AK1796" i="79"/>
  <c r="AK1790" i="79"/>
  <c r="AG1854" i="79"/>
  <c r="AG1852" i="79"/>
  <c r="AG1849" i="79"/>
  <c r="AG1847" i="79"/>
  <c r="AG1851" i="79"/>
  <c r="AG1848" i="79"/>
  <c r="AG1853" i="79"/>
  <c r="AG1850" i="79"/>
  <c r="AG1855" i="79"/>
  <c r="AG1845" i="79"/>
  <c r="AG1846" i="79"/>
  <c r="AL1875" i="79"/>
  <c r="AL1876" i="79"/>
  <c r="AL1880" i="79"/>
  <c r="AL1877" i="79"/>
  <c r="AL1878" i="79"/>
  <c r="AL1881" i="79"/>
  <c r="AL1879" i="79"/>
  <c r="AL1873" i="79"/>
  <c r="AL1872" i="79"/>
  <c r="AL1882" i="79"/>
  <c r="AL1871" i="79"/>
  <c r="AL1874" i="79"/>
  <c r="AN1873" i="79"/>
  <c r="AN1877" i="79"/>
  <c r="AN1882" i="79"/>
  <c r="AN1876" i="79"/>
  <c r="AN1871" i="79"/>
  <c r="AN1878" i="79"/>
  <c r="AN1881" i="79"/>
  <c r="AN1875" i="79"/>
  <c r="AN1872" i="79"/>
  <c r="AN1880" i="79"/>
  <c r="AN1879" i="79"/>
  <c r="AN1874" i="79"/>
  <c r="AG1824" i="79"/>
  <c r="AG1825" i="79"/>
  <c r="AG1819" i="79"/>
  <c r="AG1827" i="79"/>
  <c r="AG1822" i="79"/>
  <c r="AG1828" i="79"/>
  <c r="AG1821" i="79"/>
  <c r="AG1818" i="79"/>
  <c r="AG1823" i="79"/>
  <c r="AG1820" i="79"/>
  <c r="AG1826" i="79"/>
  <c r="AO1849" i="79"/>
  <c r="AO1851" i="79"/>
  <c r="AO1855" i="79"/>
  <c r="AO1854" i="79"/>
  <c r="AO1846" i="79"/>
  <c r="AO1852" i="79"/>
  <c r="AO1853" i="79"/>
  <c r="AO1844" i="79"/>
  <c r="AO1848" i="79"/>
  <c r="AO1850" i="79"/>
  <c r="AO1845" i="79"/>
  <c r="AO1847" i="79"/>
  <c r="O30" i="45"/>
  <c r="D134" i="45" s="1"/>
  <c r="AF1364" i="79" s="1"/>
  <c r="AF1374" i="79" s="1"/>
  <c r="O23" i="45"/>
  <c r="C134" i="45" s="1"/>
  <c r="AQ1765" i="79"/>
  <c r="AK1765" i="79"/>
  <c r="AF1792" i="79"/>
  <c r="AF1791" i="79"/>
  <c r="AF1790" i="79"/>
  <c r="AF1793" i="79"/>
  <c r="AF1800" i="79"/>
  <c r="AF1801" i="79"/>
  <c r="AF1799" i="79"/>
  <c r="AF1798" i="79"/>
  <c r="AF1797" i="79"/>
  <c r="AF1796" i="79"/>
  <c r="AF1794" i="79"/>
  <c r="AF1795" i="79"/>
  <c r="AM1872" i="79"/>
  <c r="AM1878" i="79"/>
  <c r="AM1871" i="79"/>
  <c r="AM1876" i="79"/>
  <c r="AM1875" i="79"/>
  <c r="AM1881" i="79"/>
  <c r="AM1879" i="79"/>
  <c r="AM1877" i="79"/>
  <c r="AM1882" i="79"/>
  <c r="AM1880" i="79"/>
  <c r="AM1873" i="79"/>
  <c r="AM1874" i="79"/>
  <c r="AJ1845" i="79"/>
  <c r="AJ1852" i="79"/>
  <c r="AJ1855" i="79"/>
  <c r="AJ1846" i="79"/>
  <c r="AJ1848" i="79"/>
  <c r="AJ1844" i="79"/>
  <c r="AJ1853" i="79"/>
  <c r="AJ1851" i="79"/>
  <c r="AJ1854" i="79"/>
  <c r="AJ1850" i="79"/>
  <c r="AJ1847" i="79"/>
  <c r="AJ1849" i="79"/>
  <c r="AQ1824" i="79"/>
  <c r="AQ1827" i="79"/>
  <c r="AQ1818" i="79"/>
  <c r="AQ1822" i="79"/>
  <c r="AQ1826" i="79"/>
  <c r="AQ1825" i="79"/>
  <c r="AQ1819" i="79"/>
  <c r="AQ1828" i="79"/>
  <c r="AQ1821" i="79"/>
  <c r="AQ1823" i="79"/>
  <c r="AQ1817" i="79"/>
  <c r="AQ1820" i="79"/>
  <c r="AF1872" i="79"/>
  <c r="AF1871" i="79"/>
  <c r="AF1873" i="79"/>
  <c r="AF1874" i="79"/>
  <c r="AF1881" i="79"/>
  <c r="AF1882" i="79"/>
  <c r="AF1880" i="79"/>
  <c r="AF1877" i="79"/>
  <c r="AF1875" i="79"/>
  <c r="AF1879" i="79"/>
  <c r="AF1876" i="79"/>
  <c r="AF1878" i="79"/>
  <c r="AH1793" i="79"/>
  <c r="AH1801" i="79"/>
  <c r="AH1795" i="79"/>
  <c r="AH1791" i="79"/>
  <c r="AH1799" i="79"/>
  <c r="AH1798" i="79"/>
  <c r="AH1800" i="79"/>
  <c r="AH1797" i="79"/>
  <c r="AH1796" i="79"/>
  <c r="AH1794" i="79"/>
  <c r="AH1792" i="79"/>
  <c r="AN1765" i="79"/>
  <c r="AO1765" i="79"/>
  <c r="AP1854" i="79"/>
  <c r="AP1846" i="79"/>
  <c r="AP1845" i="79"/>
  <c r="AP1850" i="79"/>
  <c r="AP1851" i="79"/>
  <c r="AP1848" i="79"/>
  <c r="AP1853" i="79"/>
  <c r="AP1852" i="79"/>
  <c r="AP1855" i="79"/>
  <c r="AP1849" i="79"/>
  <c r="AP1844" i="79"/>
  <c r="AP1847" i="79"/>
  <c r="AM1848" i="79"/>
  <c r="AM1855" i="79"/>
  <c r="AM1849" i="79"/>
  <c r="AM1845" i="79"/>
  <c r="AM1844" i="79"/>
  <c r="AM1853" i="79"/>
  <c r="AM1850" i="79"/>
  <c r="AM1854" i="79"/>
  <c r="AM1846" i="79"/>
  <c r="AM1852" i="79"/>
  <c r="AM1851" i="79"/>
  <c r="AM1847" i="79"/>
  <c r="AH1874" i="79"/>
  <c r="AH1875" i="79"/>
  <c r="AH1880" i="79"/>
  <c r="AH1872" i="79"/>
  <c r="AH1873" i="79"/>
  <c r="AH1879" i="79"/>
  <c r="AH1881" i="79"/>
  <c r="AH1876" i="79"/>
  <c r="AH1878" i="79"/>
  <c r="AH1877" i="79"/>
  <c r="AH1882" i="79"/>
  <c r="AK1852" i="79"/>
  <c r="AK1846" i="79"/>
  <c r="AK1853" i="79"/>
  <c r="AK1849" i="79"/>
  <c r="AK1848" i="79"/>
  <c r="AK1844" i="79"/>
  <c r="AK1850" i="79"/>
  <c r="AK1855" i="79"/>
  <c r="AK1854" i="79"/>
  <c r="AK1851" i="79"/>
  <c r="AK1845" i="79"/>
  <c r="AK1847" i="79"/>
  <c r="AR1876" i="79"/>
  <c r="AR1873" i="79"/>
  <c r="AR1882" i="79"/>
  <c r="AR1877" i="79"/>
  <c r="AR1875" i="79"/>
  <c r="AR1872" i="79"/>
  <c r="AR1871" i="79"/>
  <c r="AR1880" i="79"/>
  <c r="AR1881" i="79"/>
  <c r="AR1878" i="79"/>
  <c r="AR1879" i="79"/>
  <c r="AR1874" i="79"/>
  <c r="AL1824" i="79"/>
  <c r="AL1821" i="79"/>
  <c r="AL1828" i="79"/>
  <c r="AL1822" i="79"/>
  <c r="AL1826" i="79"/>
  <c r="AL1817" i="79"/>
  <c r="AL1825" i="79"/>
  <c r="AL1823" i="79"/>
  <c r="AL1827" i="79"/>
  <c r="AL1818" i="79"/>
  <c r="AL1819" i="79"/>
  <c r="AL1820" i="79"/>
  <c r="AQ1880" i="79"/>
  <c r="AQ1878" i="79"/>
  <c r="AQ1882" i="79"/>
  <c r="AQ1875" i="79"/>
  <c r="AQ1871" i="79"/>
  <c r="AQ1872" i="79"/>
  <c r="AQ1879" i="79"/>
  <c r="AQ1881" i="79"/>
  <c r="AQ1876" i="79"/>
  <c r="AQ1873" i="79"/>
  <c r="AQ1877" i="79"/>
  <c r="AQ1874" i="79"/>
  <c r="AI1873" i="79"/>
  <c r="AI1875" i="79"/>
  <c r="AI1872" i="79"/>
  <c r="AI1874" i="79"/>
  <c r="AI1877" i="79"/>
  <c r="AI1878" i="79"/>
  <c r="AI1880" i="79"/>
  <c r="AI1882" i="79"/>
  <c r="AI1881" i="79"/>
  <c r="AI1879" i="79"/>
  <c r="AI1876" i="79"/>
  <c r="AI1765" i="79"/>
  <c r="AR1765" i="79"/>
  <c r="AO1872" i="79"/>
  <c r="AO1879" i="79"/>
  <c r="AO1873" i="79"/>
  <c r="AO1878" i="79"/>
  <c r="AO1880" i="79"/>
  <c r="AO1871" i="79"/>
  <c r="AO1876" i="79"/>
  <c r="AO1882" i="79"/>
  <c r="AO1881" i="79"/>
  <c r="AO1877" i="79"/>
  <c r="AO1875" i="79"/>
  <c r="AO1874" i="79"/>
  <c r="AI1799" i="79"/>
  <c r="AI1797" i="79"/>
  <c r="AI1801" i="79"/>
  <c r="AI1793" i="79"/>
  <c r="AI1794" i="79"/>
  <c r="AI1795" i="79"/>
  <c r="AI1800" i="79"/>
  <c r="AI1791" i="79"/>
  <c r="AI1792" i="79"/>
  <c r="AI1796" i="79"/>
  <c r="AI1798" i="79"/>
  <c r="AP1873" i="79"/>
  <c r="AP1872" i="79"/>
  <c r="AP1880" i="79"/>
  <c r="AP1882" i="79"/>
  <c r="AP1875" i="79"/>
  <c r="AP1876" i="79"/>
  <c r="AP1881" i="79"/>
  <c r="AP1879" i="79"/>
  <c r="AP1871" i="79"/>
  <c r="AP1877" i="79"/>
  <c r="AP1878" i="79"/>
  <c r="AP1874" i="79"/>
  <c r="AL1855" i="79"/>
  <c r="AL1851" i="79"/>
  <c r="AL1854" i="79"/>
  <c r="AL1845" i="79"/>
  <c r="AL1852" i="79"/>
  <c r="AL1849" i="79"/>
  <c r="AL1848" i="79"/>
  <c r="AL1846" i="79"/>
  <c r="AL1850" i="79"/>
  <c r="AL1844" i="79"/>
  <c r="AL1853" i="79"/>
  <c r="AL1847" i="79"/>
  <c r="AR1799" i="79"/>
  <c r="AR1797" i="79"/>
  <c r="AR1796" i="79"/>
  <c r="AR1791" i="79"/>
  <c r="AR1790" i="79"/>
  <c r="AR1798" i="79"/>
  <c r="AR1792" i="79"/>
  <c r="AR1801" i="79"/>
  <c r="AR1800" i="79"/>
  <c r="AR1795" i="79"/>
  <c r="AR1794" i="79"/>
  <c r="AR1793" i="79"/>
  <c r="AE1846" i="79"/>
  <c r="AE1845" i="79"/>
  <c r="AE1847" i="79"/>
  <c r="AE1844" i="79"/>
  <c r="AE1854" i="79"/>
  <c r="AE1855" i="79"/>
  <c r="AE1851" i="79"/>
  <c r="AE1853" i="79"/>
  <c r="AE1850" i="79"/>
  <c r="AE1852" i="79"/>
  <c r="AE1849" i="79"/>
  <c r="AE1848" i="79"/>
  <c r="AF1847" i="79"/>
  <c r="AF1846" i="79"/>
  <c r="AF1845" i="79"/>
  <c r="AF1844" i="79"/>
  <c r="AF1855" i="79"/>
  <c r="AF1854" i="79"/>
  <c r="AF1852" i="79"/>
  <c r="AF1853" i="79"/>
  <c r="AF1850" i="79"/>
  <c r="AF1851" i="79"/>
  <c r="AF1848" i="79"/>
  <c r="AF1849" i="79"/>
  <c r="AN1824" i="79"/>
  <c r="AN1826" i="79"/>
  <c r="AN1827" i="79"/>
  <c r="AN1828" i="79"/>
  <c r="AN1825" i="79"/>
  <c r="AN1823" i="79"/>
  <c r="AN1821" i="79"/>
  <c r="AN1817" i="79"/>
  <c r="AN1818" i="79"/>
  <c r="AN1822" i="79"/>
  <c r="AN1819" i="79"/>
  <c r="AN1820" i="79"/>
  <c r="AG1794" i="79"/>
  <c r="AG1800" i="79"/>
  <c r="AG1797" i="79"/>
  <c r="AG1801" i="79"/>
  <c r="AG1792" i="79"/>
  <c r="AG1796" i="79"/>
  <c r="AG1791" i="79"/>
  <c r="AG1798" i="79"/>
  <c r="AG1793" i="79"/>
  <c r="AG1799" i="79"/>
  <c r="AG1795" i="79"/>
  <c r="AE1563" i="79"/>
  <c r="AE1568" i="79"/>
  <c r="AP147" i="46"/>
  <c r="AH1790" i="79" s="1"/>
  <c r="AP148" i="46"/>
  <c r="AH1817" i="79" s="1"/>
  <c r="AP141" i="46"/>
  <c r="AP150" i="46"/>
  <c r="AH1871" i="79" s="1"/>
  <c r="AO147" i="46"/>
  <c r="AG1790" i="79" s="1"/>
  <c r="AO140" i="46"/>
  <c r="AO141" i="46"/>
  <c r="AO146" i="46"/>
  <c r="AP137" i="46"/>
  <c r="AO136" i="46"/>
  <c r="AO142" i="46"/>
  <c r="AP135" i="46"/>
  <c r="AP136" i="46"/>
  <c r="AP138" i="46"/>
  <c r="AP145" i="46"/>
  <c r="AH1559" i="79" s="1"/>
  <c r="AO135" i="46"/>
  <c r="AO138" i="46"/>
  <c r="AO144" i="46"/>
  <c r="AO145" i="46"/>
  <c r="AG1559" i="79" s="1"/>
  <c r="AP143" i="46"/>
  <c r="AP142" i="46"/>
  <c r="AO137" i="46"/>
  <c r="AP139" i="46"/>
  <c r="AP140" i="46"/>
  <c r="AP146" i="46"/>
  <c r="AP149" i="46"/>
  <c r="AH1844" i="79" s="1"/>
  <c r="AO139" i="46"/>
  <c r="AO149" i="46"/>
  <c r="AG1844" i="79" s="1"/>
  <c r="AO148" i="46"/>
  <c r="AG1817" i="79" s="1"/>
  <c r="AO150" i="46"/>
  <c r="AG1871" i="79" s="1"/>
  <c r="AO127" i="46"/>
  <c r="AP144" i="46"/>
  <c r="AO143" i="46"/>
  <c r="AQ1562" i="79"/>
  <c r="AQ1566" i="79"/>
  <c r="AQ1569" i="79"/>
  <c r="AQ1570" i="79"/>
  <c r="AQ1565" i="79"/>
  <c r="AQ1563" i="79"/>
  <c r="AQ1567" i="79"/>
  <c r="AF1172" i="79"/>
  <c r="AJ1565" i="79"/>
  <c r="AJ1562" i="79"/>
  <c r="AJ1563" i="79"/>
  <c r="AJ1567" i="79"/>
  <c r="AJ1570" i="79"/>
  <c r="AJ1566" i="79"/>
  <c r="AJ1569" i="79"/>
  <c r="AG1562" i="79"/>
  <c r="AG1566" i="79"/>
  <c r="AG1569" i="79"/>
  <c r="AG1565" i="79"/>
  <c r="AG1567" i="79"/>
  <c r="AG1563" i="79"/>
  <c r="AG1570" i="79"/>
  <c r="AM1562" i="79"/>
  <c r="AM1566" i="79"/>
  <c r="AM1569" i="79"/>
  <c r="AM1563" i="79"/>
  <c r="AM1567" i="79"/>
  <c r="AM1570" i="79"/>
  <c r="AM1565" i="79"/>
  <c r="AR1565" i="79"/>
  <c r="AR1562" i="79"/>
  <c r="AR1563" i="79"/>
  <c r="AR1567" i="79"/>
  <c r="AR1570" i="79"/>
  <c r="AR1566" i="79"/>
  <c r="AR1569" i="79"/>
  <c r="AN1565" i="79"/>
  <c r="AN1562" i="79"/>
  <c r="AN1563" i="79"/>
  <c r="AN1567" i="79"/>
  <c r="AN1570" i="79"/>
  <c r="AN1569" i="79"/>
  <c r="AN1566" i="79"/>
  <c r="AF781" i="79"/>
  <c r="AF782" i="79"/>
  <c r="AF779" i="79"/>
  <c r="AF780" i="79"/>
  <c r="AL1563" i="79"/>
  <c r="AL1567" i="79"/>
  <c r="AL1570" i="79"/>
  <c r="AL1565" i="79"/>
  <c r="AL1562" i="79"/>
  <c r="AL1566" i="79"/>
  <c r="AL1569" i="79"/>
  <c r="AF1565" i="79"/>
  <c r="AF1562" i="79"/>
  <c r="AF1563" i="79"/>
  <c r="AF1567" i="79"/>
  <c r="AF1570" i="79"/>
  <c r="AF1569" i="79"/>
  <c r="AF1566" i="79"/>
  <c r="AF1564" i="79"/>
  <c r="AK1562" i="79"/>
  <c r="AK1566" i="79"/>
  <c r="AK1569" i="79"/>
  <c r="AK1570" i="79"/>
  <c r="AK1565" i="79"/>
  <c r="AK1567" i="79"/>
  <c r="AK1563" i="79"/>
  <c r="AH1563" i="79"/>
  <c r="AH1567" i="79"/>
  <c r="AH1570" i="79"/>
  <c r="AH1565" i="79"/>
  <c r="AH1569" i="79"/>
  <c r="AH1562" i="79"/>
  <c r="AH1566" i="79"/>
  <c r="AI1562" i="79"/>
  <c r="AI1566" i="79"/>
  <c r="AI1569" i="79"/>
  <c r="AI1563" i="79"/>
  <c r="AI1570" i="79"/>
  <c r="AI1565" i="79"/>
  <c r="AI1567" i="79"/>
  <c r="AO1562" i="79"/>
  <c r="AO1566" i="79"/>
  <c r="AO1569" i="79"/>
  <c r="AO1565" i="79"/>
  <c r="AO1563" i="79"/>
  <c r="AO1567" i="79"/>
  <c r="AO1570" i="79"/>
  <c r="AP1563" i="79"/>
  <c r="AP1567" i="79"/>
  <c r="AP1570" i="79"/>
  <c r="AP1565" i="79"/>
  <c r="AP1562" i="79"/>
  <c r="AP1569" i="79"/>
  <c r="AP1566" i="79"/>
  <c r="AE1562" i="79"/>
  <c r="AE1569" i="79"/>
  <c r="AE1564" i="79"/>
  <c r="AE1570" i="79"/>
  <c r="AE1566" i="79"/>
  <c r="AE1565" i="79"/>
  <c r="AE1567"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5" i="79" l="1"/>
  <c r="AF784" i="79"/>
  <c r="AF778" i="79"/>
  <c r="AF1179" i="79"/>
  <c r="AF783" i="79"/>
  <c r="AF1170" i="79"/>
  <c r="AF1365" i="79"/>
  <c r="AF978" i="79"/>
  <c r="AF980" i="79"/>
  <c r="AF982" i="79"/>
  <c r="AF976" i="79"/>
  <c r="AF981" i="79"/>
  <c r="AF983" i="79"/>
  <c r="AF1368" i="79"/>
  <c r="AF977" i="79"/>
  <c r="AS1760" i="79"/>
  <c r="AS1763" i="79"/>
  <c r="AS1755" i="79"/>
  <c r="AS1765" i="79"/>
  <c r="AS1756" i="79"/>
  <c r="AS1759" i="79"/>
  <c r="AS1754" i="79"/>
  <c r="AS1761" i="79"/>
  <c r="AS1762" i="79"/>
  <c r="AS1757" i="79"/>
  <c r="AS1758" i="79"/>
  <c r="AF1369" i="79"/>
  <c r="AF1370" i="79"/>
  <c r="AF1173" i="79"/>
  <c r="AG1883" i="79"/>
  <c r="AN1856" i="79"/>
  <c r="AF1372" i="79"/>
  <c r="AF1366" i="79"/>
  <c r="AF1171" i="79"/>
  <c r="AF1176" i="79"/>
  <c r="AF1375" i="79"/>
  <c r="AF1175" i="79"/>
  <c r="AF1371" i="79"/>
  <c r="AF1178" i="79"/>
  <c r="AF1367" i="79"/>
  <c r="AF1174" i="79"/>
  <c r="AF1373" i="79"/>
  <c r="AG1829" i="79"/>
  <c r="AG1802" i="79"/>
  <c r="AS1855" i="79"/>
  <c r="AL1829" i="79"/>
  <c r="AK1856" i="79"/>
  <c r="AM1856" i="79"/>
  <c r="AG1856" i="79"/>
  <c r="AS1848" i="79"/>
  <c r="AH1856" i="79"/>
  <c r="AH1829" i="79"/>
  <c r="AS1852" i="79"/>
  <c r="AS1850" i="79"/>
  <c r="AS1846" i="79"/>
  <c r="AR1802" i="79"/>
  <c r="AR1766" i="79"/>
  <c r="Q91" i="43" s="1"/>
  <c r="AQ1883" i="79"/>
  <c r="AQ1829" i="79"/>
  <c r="AF1802" i="79"/>
  <c r="AS1799" i="79"/>
  <c r="AQ1856" i="79"/>
  <c r="AS1827" i="79"/>
  <c r="AS1877" i="79"/>
  <c r="AS1872" i="79"/>
  <c r="AN1829" i="79"/>
  <c r="AF1856" i="79"/>
  <c r="E112" i="43" s="1"/>
  <c r="AS1853" i="79"/>
  <c r="AP1856" i="79"/>
  <c r="AJ1856" i="79"/>
  <c r="AK1766" i="79"/>
  <c r="J91" i="43" s="1"/>
  <c r="AQ1766" i="79"/>
  <c r="P91" i="43" s="1"/>
  <c r="AO1856" i="79"/>
  <c r="AL1883" i="79"/>
  <c r="AL1766" i="79"/>
  <c r="K91" i="43" s="1"/>
  <c r="AS1800" i="79"/>
  <c r="AK1883" i="79"/>
  <c r="AF1829" i="79"/>
  <c r="E108" i="43" s="1"/>
  <c r="AS1828" i="79"/>
  <c r="AS1876" i="79"/>
  <c r="AS1873" i="79"/>
  <c r="AS1851" i="79"/>
  <c r="AK1802" i="79"/>
  <c r="AK1829" i="79"/>
  <c r="AS1801" i="79"/>
  <c r="AL1802" i="79"/>
  <c r="AS1819" i="79"/>
  <c r="AS1879" i="79"/>
  <c r="AS1871" i="79"/>
  <c r="AE1883" i="79"/>
  <c r="D116" i="43" s="1"/>
  <c r="AS1753" i="79"/>
  <c r="AR1856" i="79"/>
  <c r="Q134" i="45"/>
  <c r="AE1364" i="79"/>
  <c r="AE1368" i="79" s="1"/>
  <c r="AN1883" i="79"/>
  <c r="AR1829" i="79"/>
  <c r="AP1802" i="79"/>
  <c r="AS1794" i="79"/>
  <c r="AS1792" i="79"/>
  <c r="AH1766" i="79"/>
  <c r="G91" i="43" s="1"/>
  <c r="AN1802" i="79"/>
  <c r="AS1821" i="79"/>
  <c r="AE1829" i="79"/>
  <c r="D108" i="43" s="1"/>
  <c r="AS1817" i="79"/>
  <c r="AS1880" i="79"/>
  <c r="AP1766" i="79"/>
  <c r="O91" i="43" s="1"/>
  <c r="AH1883" i="79"/>
  <c r="AS1854" i="79"/>
  <c r="AP1883" i="79"/>
  <c r="AM1883" i="79"/>
  <c r="AO1802" i="79"/>
  <c r="AJ1802" i="79"/>
  <c r="AS1795" i="79"/>
  <c r="AS1793" i="79"/>
  <c r="AM1766" i="79"/>
  <c r="L91" i="43" s="1"/>
  <c r="AS1823" i="79"/>
  <c r="AS1824" i="79"/>
  <c r="AI1856" i="79"/>
  <c r="AS1878" i="79"/>
  <c r="AS1844" i="79"/>
  <c r="AE1856" i="79"/>
  <c r="AF1883" i="79"/>
  <c r="E116" i="43" s="1"/>
  <c r="AJ1766" i="79"/>
  <c r="I91" i="43" s="1"/>
  <c r="AS1798" i="79"/>
  <c r="AS1791" i="79"/>
  <c r="AS1822" i="79"/>
  <c r="AS1818" i="79"/>
  <c r="AS1881" i="79"/>
  <c r="AJ1883" i="79"/>
  <c r="AI1766" i="79"/>
  <c r="H91" i="43" s="1"/>
  <c r="AS1849" i="79"/>
  <c r="AS1847" i="79"/>
  <c r="AI1883" i="79"/>
  <c r="AR1883" i="79"/>
  <c r="AO1766" i="79"/>
  <c r="N91" i="43" s="1"/>
  <c r="Q133" i="45"/>
  <c r="AE1169" i="79"/>
  <c r="AE1173" i="79" s="1"/>
  <c r="AS1797" i="79"/>
  <c r="AE1802" i="79"/>
  <c r="AS1790" i="79"/>
  <c r="AM1802" i="79"/>
  <c r="AJ1829" i="79"/>
  <c r="Q131" i="45"/>
  <c r="AE777" i="79"/>
  <c r="AE784" i="79" s="1"/>
  <c r="AS1825" i="79"/>
  <c r="AS1820" i="79"/>
  <c r="AP1829" i="79"/>
  <c r="AS1882" i="79"/>
  <c r="AQ1802" i="79"/>
  <c r="AO1829" i="79"/>
  <c r="AI1829" i="79"/>
  <c r="AG1766" i="79"/>
  <c r="F91" i="43" s="1"/>
  <c r="AH1802" i="79"/>
  <c r="AS1845" i="79"/>
  <c r="AL1856" i="79"/>
  <c r="AI1802" i="79"/>
  <c r="AO1883" i="79"/>
  <c r="AN1766" i="79"/>
  <c r="M91" i="43" s="1"/>
  <c r="AS1796" i="79"/>
  <c r="AM1829" i="79"/>
  <c r="AS1826" i="79"/>
  <c r="AS1875" i="79"/>
  <c r="AS1874" i="79"/>
  <c r="Q132" i="45"/>
  <c r="AE974" i="79"/>
  <c r="AE981" i="79" s="1"/>
  <c r="AF1766" i="79"/>
  <c r="E91" i="43" s="1"/>
  <c r="AE1571" i="79"/>
  <c r="AS1566" i="79"/>
  <c r="AS1570" i="79"/>
  <c r="AE1367" i="79"/>
  <c r="AS1567" i="79"/>
  <c r="AS1565" i="79"/>
  <c r="AS1569" i="79"/>
  <c r="AS1561" i="79"/>
  <c r="AN1364" i="79"/>
  <c r="AQ1364" i="79"/>
  <c r="AL1364" i="79"/>
  <c r="AR1364" i="79"/>
  <c r="AO1364" i="79"/>
  <c r="AP1364" i="79"/>
  <c r="AM1364" i="79"/>
  <c r="AI1364" i="79"/>
  <c r="AK1364" i="79"/>
  <c r="AG1364" i="79"/>
  <c r="AH1364" i="79"/>
  <c r="AJ1364" i="79"/>
  <c r="AN974" i="79"/>
  <c r="AR974" i="79"/>
  <c r="AL974" i="79"/>
  <c r="AO974" i="79"/>
  <c r="AQ974" i="79"/>
  <c r="AP974" i="79"/>
  <c r="AM974" i="79"/>
  <c r="AK974" i="79"/>
  <c r="AH974" i="79"/>
  <c r="AG974" i="79"/>
  <c r="AJ974" i="79"/>
  <c r="AI974" i="79"/>
  <c r="AL777" i="79"/>
  <c r="AR777" i="79"/>
  <c r="AP777" i="79"/>
  <c r="AN777" i="79"/>
  <c r="AM777" i="79"/>
  <c r="AQ777" i="79"/>
  <c r="AO777" i="79"/>
  <c r="AH777" i="79"/>
  <c r="AJ777" i="79"/>
  <c r="AI777" i="79"/>
  <c r="AK777" i="79"/>
  <c r="AG777" i="79"/>
  <c r="AR1169" i="79"/>
  <c r="AO1169" i="79"/>
  <c r="AN1169" i="79"/>
  <c r="AQ1169" i="79"/>
  <c r="AL1169" i="79"/>
  <c r="AP1169" i="79"/>
  <c r="AM1169" i="79"/>
  <c r="AI1169" i="79"/>
  <c r="AG1169" i="79"/>
  <c r="AJ1169" i="79"/>
  <c r="AK1169" i="79"/>
  <c r="AH1169"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83" i="79" l="1"/>
  <c r="AE1175" i="79"/>
  <c r="AE1172" i="79"/>
  <c r="AE1178" i="79"/>
  <c r="AE1176" i="79"/>
  <c r="AE1171" i="79"/>
  <c r="AE1174" i="79"/>
  <c r="AE1179" i="79"/>
  <c r="AE1170" i="79"/>
  <c r="AE1177" i="79"/>
  <c r="AE982" i="79"/>
  <c r="AS1764" i="79"/>
  <c r="AS1766" i="79" s="1"/>
  <c r="AE1766" i="79"/>
  <c r="D91" i="43" s="1"/>
  <c r="R91" i="43" s="1"/>
  <c r="AE1375" i="79"/>
  <c r="AE980" i="79"/>
  <c r="AE1365" i="79"/>
  <c r="AE983" i="79"/>
  <c r="AE979" i="79"/>
  <c r="AE1370" i="79"/>
  <c r="AE1374" i="79"/>
  <c r="AE1371" i="79"/>
  <c r="AE1372" i="79"/>
  <c r="AE782" i="79"/>
  <c r="AE1373" i="79"/>
  <c r="AE1366" i="79"/>
  <c r="AE1369" i="79"/>
  <c r="AS1802" i="79"/>
  <c r="AS1883" i="79"/>
  <c r="AS1829" i="79"/>
  <c r="AS1856" i="79"/>
  <c r="D112" i="43"/>
  <c r="AH1170" i="79"/>
  <c r="AH1174" i="79"/>
  <c r="AH1178" i="79"/>
  <c r="AH1171" i="79"/>
  <c r="AH1179" i="79"/>
  <c r="AH1172" i="79"/>
  <c r="AH1176" i="79"/>
  <c r="AH1177" i="79"/>
  <c r="AH1173" i="79"/>
  <c r="AQ1173" i="79"/>
  <c r="AQ1177" i="79"/>
  <c r="AQ1170" i="79"/>
  <c r="AQ1174" i="79"/>
  <c r="AQ1178" i="79"/>
  <c r="AQ1171" i="79"/>
  <c r="AQ1179" i="79"/>
  <c r="AQ1172" i="79"/>
  <c r="AQ1176" i="79"/>
  <c r="AN781" i="79"/>
  <c r="AN785" i="79"/>
  <c r="AN778" i="79"/>
  <c r="AN782" i="79"/>
  <c r="AN779" i="79"/>
  <c r="AN783" i="79"/>
  <c r="AN784" i="79"/>
  <c r="AN780" i="79"/>
  <c r="AO978" i="79"/>
  <c r="AO982" i="79"/>
  <c r="AO975" i="79"/>
  <c r="AO979" i="79"/>
  <c r="AO983" i="79"/>
  <c r="AO976" i="79"/>
  <c r="AO980" i="79"/>
  <c r="AO977" i="79"/>
  <c r="AO981" i="79"/>
  <c r="AI1365" i="79"/>
  <c r="AI1367" i="79"/>
  <c r="AI1371" i="79"/>
  <c r="AI1375" i="79"/>
  <c r="AI1366" i="79"/>
  <c r="AI1368" i="79"/>
  <c r="AI1372" i="79"/>
  <c r="AI1369" i="79"/>
  <c r="AI1373" i="79"/>
  <c r="AI1374" i="79"/>
  <c r="AK1171" i="79"/>
  <c r="AK1179" i="79"/>
  <c r="AK1172" i="79"/>
  <c r="AK1176" i="79"/>
  <c r="AK1173" i="79"/>
  <c r="AK1177" i="79"/>
  <c r="AK1178" i="79"/>
  <c r="AK1170" i="79"/>
  <c r="AK1174" i="79"/>
  <c r="AM1173" i="79"/>
  <c r="AM1177" i="79"/>
  <c r="AM1170" i="79"/>
  <c r="AM1174" i="79"/>
  <c r="AM1178" i="79"/>
  <c r="AM1171" i="79"/>
  <c r="AM1179" i="79"/>
  <c r="AM1172" i="79"/>
  <c r="AM1176" i="79"/>
  <c r="AN1172" i="79"/>
  <c r="AN1176" i="79"/>
  <c r="AN1173" i="79"/>
  <c r="AN1177" i="79"/>
  <c r="AN1170" i="79"/>
  <c r="AN1174" i="79"/>
  <c r="AN1178" i="79"/>
  <c r="AN1179" i="79"/>
  <c r="AN1171" i="79"/>
  <c r="AK780" i="79"/>
  <c r="AK784" i="79"/>
  <c r="AK781" i="79"/>
  <c r="AK778" i="79"/>
  <c r="AK782" i="79"/>
  <c r="AK783" i="79"/>
  <c r="AK779" i="79"/>
  <c r="AK785" i="79"/>
  <c r="AO780" i="79"/>
  <c r="AO784" i="79"/>
  <c r="AO781" i="79"/>
  <c r="AO778" i="79"/>
  <c r="AO782" i="79"/>
  <c r="AO779" i="79"/>
  <c r="AO783" i="79"/>
  <c r="AO785" i="79"/>
  <c r="AP779" i="79"/>
  <c r="AP783" i="79"/>
  <c r="AP780" i="79"/>
  <c r="AP781" i="79"/>
  <c r="AP785" i="79"/>
  <c r="AP778" i="79"/>
  <c r="AP784" i="79"/>
  <c r="AP782" i="79"/>
  <c r="AJ975" i="79"/>
  <c r="AJ979" i="79"/>
  <c r="AJ983" i="79"/>
  <c r="AJ976" i="79"/>
  <c r="AJ980" i="79"/>
  <c r="AJ977" i="79"/>
  <c r="AJ981" i="79"/>
  <c r="AJ978" i="79"/>
  <c r="AJ982" i="79"/>
  <c r="AM976" i="79"/>
  <c r="AM980" i="79"/>
  <c r="AM977" i="79"/>
  <c r="AM981" i="79"/>
  <c r="AM978" i="79"/>
  <c r="AM982" i="79"/>
  <c r="AM979" i="79"/>
  <c r="AM983" i="79"/>
  <c r="AM975" i="79"/>
  <c r="AL977" i="79"/>
  <c r="AL981" i="79"/>
  <c r="AL978" i="79"/>
  <c r="AL982" i="79"/>
  <c r="AL975" i="79"/>
  <c r="AL979" i="79"/>
  <c r="AL983" i="79"/>
  <c r="AL976" i="79"/>
  <c r="AL980" i="79"/>
  <c r="AH1366" i="79"/>
  <c r="AH1368" i="79"/>
  <c r="AH1372" i="79"/>
  <c r="AH1369" i="79"/>
  <c r="AH1373" i="79"/>
  <c r="AH1365" i="79"/>
  <c r="AH1374" i="79"/>
  <c r="AH1371" i="79"/>
  <c r="AH1375" i="79"/>
  <c r="AH1367" i="79"/>
  <c r="AM1365" i="79"/>
  <c r="AM1367" i="79"/>
  <c r="AM1371" i="79"/>
  <c r="AM1375" i="79"/>
  <c r="AM1368" i="79"/>
  <c r="AM1372" i="79"/>
  <c r="AM1369" i="79"/>
  <c r="AM1373" i="79"/>
  <c r="AM1366" i="79"/>
  <c r="AM1374" i="79"/>
  <c r="AL1366" i="79"/>
  <c r="AL1365" i="79"/>
  <c r="AL1368" i="79"/>
  <c r="AL1372" i="79"/>
  <c r="AL1369" i="79"/>
  <c r="AL1373" i="79"/>
  <c r="AL1374" i="79"/>
  <c r="AL1371" i="79"/>
  <c r="AL1375" i="79"/>
  <c r="AL1367" i="79"/>
  <c r="AG780" i="79"/>
  <c r="AG784" i="79"/>
  <c r="AG781" i="79"/>
  <c r="AG778" i="79"/>
  <c r="AG782" i="79"/>
  <c r="AG779" i="79"/>
  <c r="AG783" i="79"/>
  <c r="AG785" i="79"/>
  <c r="AK978" i="79"/>
  <c r="AK982" i="79"/>
  <c r="AK975" i="79"/>
  <c r="AK979" i="79"/>
  <c r="AK983" i="79"/>
  <c r="AK976" i="79"/>
  <c r="AK980" i="79"/>
  <c r="AK977" i="79"/>
  <c r="AK981" i="79"/>
  <c r="AR1366" i="79"/>
  <c r="AR1374" i="79"/>
  <c r="AR1367" i="79"/>
  <c r="AR1371" i="79"/>
  <c r="AR1375" i="79"/>
  <c r="AR1368" i="79"/>
  <c r="AR1372" i="79"/>
  <c r="AR1373" i="79"/>
  <c r="AR1365" i="79"/>
  <c r="AR1369" i="79"/>
  <c r="AJ1172" i="79"/>
  <c r="AJ1176" i="79"/>
  <c r="AJ1173" i="79"/>
  <c r="AJ1177" i="79"/>
  <c r="AJ1170" i="79"/>
  <c r="AJ1174" i="79"/>
  <c r="AJ1178" i="79"/>
  <c r="AJ1171" i="79"/>
  <c r="AJ1179" i="79"/>
  <c r="AO1171" i="79"/>
  <c r="AO1179" i="79"/>
  <c r="AO1172" i="79"/>
  <c r="AO1176" i="79"/>
  <c r="AO1173" i="79"/>
  <c r="AO1177" i="79"/>
  <c r="AO1178" i="79"/>
  <c r="AO1170" i="79"/>
  <c r="AO1174" i="79"/>
  <c r="AQ778" i="79"/>
  <c r="AQ782" i="79"/>
  <c r="AQ779" i="79"/>
  <c r="AQ780" i="79"/>
  <c r="AQ784" i="79"/>
  <c r="AQ785" i="79"/>
  <c r="AQ783" i="79"/>
  <c r="AQ781" i="79"/>
  <c r="AR781" i="79"/>
  <c r="AR785" i="79"/>
  <c r="AR778" i="79"/>
  <c r="AR782" i="79"/>
  <c r="AR779" i="79"/>
  <c r="AR783" i="79"/>
  <c r="AR780" i="79"/>
  <c r="AR784" i="79"/>
  <c r="AG978" i="79"/>
  <c r="AG982" i="79"/>
  <c r="AG975" i="79"/>
  <c r="AG979" i="79"/>
  <c r="AG983" i="79"/>
  <c r="AG976" i="79"/>
  <c r="AG980" i="79"/>
  <c r="AG977" i="79"/>
  <c r="AG981" i="79"/>
  <c r="AP977" i="79"/>
  <c r="AP981" i="79"/>
  <c r="AP978" i="79"/>
  <c r="AP982" i="79"/>
  <c r="AP975" i="79"/>
  <c r="AP979" i="79"/>
  <c r="AP983" i="79"/>
  <c r="AP980" i="79"/>
  <c r="AP976" i="79"/>
  <c r="AR975" i="79"/>
  <c r="AR979" i="79"/>
  <c r="AR983" i="79"/>
  <c r="AR976" i="79"/>
  <c r="AR980" i="79"/>
  <c r="AR977" i="79"/>
  <c r="AR981" i="79"/>
  <c r="AR978" i="79"/>
  <c r="AR982" i="79"/>
  <c r="AG1365" i="79"/>
  <c r="AG1366" i="79"/>
  <c r="AG1369" i="79"/>
  <c r="AG1373" i="79"/>
  <c r="AG1374" i="79"/>
  <c r="AG1367" i="79"/>
  <c r="AG1371" i="79"/>
  <c r="AG1375" i="79"/>
  <c r="AG1368" i="79"/>
  <c r="AG1372" i="79"/>
  <c r="AP1368" i="79"/>
  <c r="AP1372" i="79"/>
  <c r="AP1369" i="79"/>
  <c r="AP1373" i="79"/>
  <c r="AP1365" i="79"/>
  <c r="AP1366" i="79"/>
  <c r="AP1374" i="79"/>
  <c r="AP1367" i="79"/>
  <c r="AP1371" i="79"/>
  <c r="AP1375" i="79"/>
  <c r="AQ1365" i="79"/>
  <c r="AQ1367" i="79"/>
  <c r="AQ1371" i="79"/>
  <c r="AQ1375" i="79"/>
  <c r="AQ1368" i="79"/>
  <c r="AQ1372" i="79"/>
  <c r="AQ1369" i="79"/>
  <c r="AQ1373" i="79"/>
  <c r="AQ1374" i="79"/>
  <c r="AQ1366" i="79"/>
  <c r="AI1173" i="79"/>
  <c r="AI1177" i="79"/>
  <c r="AI1170" i="79"/>
  <c r="AI1174" i="79"/>
  <c r="AI1178" i="79"/>
  <c r="AI1171" i="79"/>
  <c r="AI1179" i="79"/>
  <c r="AI1176" i="79"/>
  <c r="AI1172" i="79"/>
  <c r="AH779" i="79"/>
  <c r="AH783" i="79"/>
  <c r="AH780" i="79"/>
  <c r="AH781" i="79"/>
  <c r="AH785" i="79"/>
  <c r="AH782" i="79"/>
  <c r="AH784" i="79"/>
  <c r="AH778" i="79"/>
  <c r="AI976" i="79"/>
  <c r="AI980" i="79"/>
  <c r="AI977" i="79"/>
  <c r="AI981" i="79"/>
  <c r="AI978" i="79"/>
  <c r="AI982" i="79"/>
  <c r="AI983" i="79"/>
  <c r="AI975" i="79"/>
  <c r="AI979" i="79"/>
  <c r="AJ1366" i="79"/>
  <c r="AJ1374" i="79"/>
  <c r="AJ1367" i="79"/>
  <c r="AJ1371" i="79"/>
  <c r="AJ1375" i="79"/>
  <c r="AJ1368" i="79"/>
  <c r="AJ1372" i="79"/>
  <c r="AJ1369" i="79"/>
  <c r="AJ1365" i="79"/>
  <c r="AJ1373" i="79"/>
  <c r="AP1170" i="79"/>
  <c r="AP1174" i="79"/>
  <c r="AP1178" i="79"/>
  <c r="AP1171" i="79"/>
  <c r="AP1179" i="79"/>
  <c r="AP1172" i="79"/>
  <c r="AP1176" i="79"/>
  <c r="AP1173" i="79"/>
  <c r="AP1177" i="79"/>
  <c r="AI778" i="79"/>
  <c r="AI782" i="79"/>
  <c r="AI779" i="79"/>
  <c r="AI783" i="79"/>
  <c r="AI780" i="79"/>
  <c r="AI784" i="79"/>
  <c r="AI785" i="79"/>
  <c r="AI781" i="79"/>
  <c r="AG1171" i="79"/>
  <c r="AG1179" i="79"/>
  <c r="AG1172" i="79"/>
  <c r="AG1176" i="79"/>
  <c r="AG1173" i="79"/>
  <c r="AG1177" i="79"/>
  <c r="AG1170" i="79"/>
  <c r="AG1174" i="79"/>
  <c r="AG1178" i="79"/>
  <c r="AL1170" i="79"/>
  <c r="AL1174" i="79"/>
  <c r="AL1178" i="79"/>
  <c r="AL1171" i="79"/>
  <c r="AL1179" i="79"/>
  <c r="AL1172" i="79"/>
  <c r="AL1176" i="79"/>
  <c r="AL1177" i="79"/>
  <c r="AL1173" i="79"/>
  <c r="AR1172" i="79"/>
  <c r="AR1176" i="79"/>
  <c r="AR1173" i="79"/>
  <c r="AR1177" i="79"/>
  <c r="AR1170" i="79"/>
  <c r="AR1174" i="79"/>
  <c r="AR1178" i="79"/>
  <c r="AR1179" i="79"/>
  <c r="AR1171" i="79"/>
  <c r="AJ781" i="79"/>
  <c r="AJ785" i="79"/>
  <c r="AJ778" i="79"/>
  <c r="AJ782" i="79"/>
  <c r="AJ779" i="79"/>
  <c r="AJ783" i="79"/>
  <c r="AJ780" i="79"/>
  <c r="AJ784" i="79"/>
  <c r="AM778" i="79"/>
  <c r="AM782" i="79"/>
  <c r="AM779" i="79"/>
  <c r="AM780" i="79"/>
  <c r="AM784" i="79"/>
  <c r="AM783" i="79"/>
  <c r="AM781" i="79"/>
  <c r="AM785" i="79"/>
  <c r="AL779" i="79"/>
  <c r="AL783" i="79"/>
  <c r="AL780" i="79"/>
  <c r="AL781" i="79"/>
  <c r="AL785" i="79"/>
  <c r="AL778" i="79"/>
  <c r="AL782" i="79"/>
  <c r="AL784" i="79"/>
  <c r="AH977" i="79"/>
  <c r="AH981" i="79"/>
  <c r="AH978" i="79"/>
  <c r="AH982" i="79"/>
  <c r="AH975" i="79"/>
  <c r="AH979" i="79"/>
  <c r="AH983" i="79"/>
  <c r="AH976" i="79"/>
  <c r="AH980" i="79"/>
  <c r="AQ976" i="79"/>
  <c r="AQ980" i="79"/>
  <c r="AQ977" i="79"/>
  <c r="AQ981" i="79"/>
  <c r="AQ978" i="79"/>
  <c r="AQ982" i="79"/>
  <c r="AQ975" i="79"/>
  <c r="AQ979" i="79"/>
  <c r="AQ983" i="79"/>
  <c r="AN975" i="79"/>
  <c r="AN979" i="79"/>
  <c r="AN983" i="79"/>
  <c r="AN976" i="79"/>
  <c r="AN980" i="79"/>
  <c r="AN977" i="79"/>
  <c r="AN981" i="79"/>
  <c r="AN978" i="79"/>
  <c r="AN982" i="79"/>
  <c r="AK1365" i="79"/>
  <c r="AK1369" i="79"/>
  <c r="AK1373" i="79"/>
  <c r="AK1374" i="79"/>
  <c r="AK1366" i="79"/>
  <c r="AK1367" i="79"/>
  <c r="AK1371" i="79"/>
  <c r="AK1375" i="79"/>
  <c r="AK1372" i="79"/>
  <c r="AK1368" i="79"/>
  <c r="AO1365" i="79"/>
  <c r="AO1369" i="79"/>
  <c r="AO1373" i="79"/>
  <c r="AO1366" i="79"/>
  <c r="AO1374" i="79"/>
  <c r="AO1367" i="79"/>
  <c r="AO1371" i="79"/>
  <c r="AO1375" i="79"/>
  <c r="AO1372" i="79"/>
  <c r="AO1368" i="79"/>
  <c r="AN1366" i="79"/>
  <c r="AN1374" i="79"/>
  <c r="AN1365" i="79"/>
  <c r="AN1367" i="79"/>
  <c r="AN1371" i="79"/>
  <c r="AN1375" i="79"/>
  <c r="AN1368" i="79"/>
  <c r="AN1372" i="79"/>
  <c r="AN1373" i="79"/>
  <c r="AN1369"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6" i="79" l="1"/>
  <c r="AS1372" i="79"/>
  <c r="AS1369" i="79"/>
  <c r="AS1373" i="79"/>
  <c r="AS1177" i="79"/>
  <c r="AS1178" i="79"/>
  <c r="AS1179" i="79"/>
  <c r="AS1374" i="79"/>
  <c r="AS1174" i="79"/>
  <c r="AS1375" i="79"/>
  <c r="AS1371" i="79"/>
  <c r="E104" i="43"/>
  <c r="D88" i="43"/>
  <c r="AF1376" i="79"/>
  <c r="E85" i="43" s="1"/>
  <c r="AS1559" i="79"/>
  <c r="AS1368" i="79"/>
  <c r="D104" i="43"/>
  <c r="AS1563" i="79"/>
  <c r="AS1562" i="79"/>
  <c r="AE1376" i="79"/>
  <c r="D85" i="43" s="1"/>
  <c r="AS1560" i="79"/>
  <c r="AS1365" i="79"/>
  <c r="AS1367" i="79"/>
  <c r="AS1366" i="79"/>
  <c r="H115" i="47"/>
  <c r="H116" i="47"/>
  <c r="H114" i="47"/>
  <c r="H112" i="47"/>
  <c r="H113" i="47"/>
  <c r="H111" i="47"/>
  <c r="H109" i="47"/>
  <c r="H110" i="47"/>
  <c r="H108" i="47"/>
  <c r="H106" i="47"/>
  <c r="H107" i="47"/>
  <c r="H105" i="47"/>
  <c r="H97" i="47"/>
  <c r="H98" i="47"/>
  <c r="H96" i="47"/>
  <c r="H94" i="47"/>
  <c r="H95" i="47"/>
  <c r="H93" i="47"/>
  <c r="H91" i="47"/>
  <c r="H92" i="47"/>
  <c r="H90" i="47"/>
  <c r="AS1568" i="79" l="1"/>
  <c r="AF1571"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14" i="79"/>
  <c r="AG1830" i="79" s="1"/>
  <c r="F109" i="43" s="1"/>
  <c r="AQ1841" i="79"/>
  <c r="AQ1857" i="79" s="1"/>
  <c r="P113" i="43" s="1"/>
  <c r="AK1841" i="79"/>
  <c r="AK1857" i="79" s="1"/>
  <c r="J113" i="43" s="1"/>
  <c r="AM1841" i="79"/>
  <c r="AM1857" i="79" s="1"/>
  <c r="L113" i="43" s="1"/>
  <c r="AK1814" i="79"/>
  <c r="AK1830" i="79" s="1"/>
  <c r="J109" i="43" s="1"/>
  <c r="AF1868" i="79"/>
  <c r="AF1884" i="79" s="1"/>
  <c r="E117" i="43" s="1"/>
  <c r="E118" i="43" s="1"/>
  <c r="AJ1787" i="79"/>
  <c r="AJ1803" i="79" s="1"/>
  <c r="I105" i="43" s="1"/>
  <c r="AN1750" i="79"/>
  <c r="AN1767" i="79" s="1"/>
  <c r="M92" i="43" s="1"/>
  <c r="AP1787" i="79"/>
  <c r="AP1803" i="79" s="1"/>
  <c r="O105" i="43" s="1"/>
  <c r="AE1814" i="79"/>
  <c r="AE1830" i="79" s="1"/>
  <c r="AI1787" i="79"/>
  <c r="AI1803" i="79" s="1"/>
  <c r="H105" i="43" s="1"/>
  <c r="AF1814" i="79"/>
  <c r="AF1830" i="79" s="1"/>
  <c r="E109" i="43" s="1"/>
  <c r="E110" i="43" s="1"/>
  <c r="AM1814" i="79"/>
  <c r="AM1830" i="79" s="1"/>
  <c r="L109" i="43" s="1"/>
  <c r="AN1868" i="79"/>
  <c r="AN1884" i="79" s="1"/>
  <c r="M117" i="43" s="1"/>
  <c r="AQ1787" i="79"/>
  <c r="AQ1803" i="79" s="1"/>
  <c r="AI1868" i="79"/>
  <c r="AI1884" i="79" s="1"/>
  <c r="H117" i="43" s="1"/>
  <c r="AF1787" i="79"/>
  <c r="AF1803" i="79" s="1"/>
  <c r="E105" i="43" s="1"/>
  <c r="E106" i="43" s="1"/>
  <c r="AO1868" i="79"/>
  <c r="AO1884" i="79" s="1"/>
  <c r="N117" i="43" s="1"/>
  <c r="AL1868" i="79"/>
  <c r="AL1884" i="79" s="1"/>
  <c r="K117" i="43" s="1"/>
  <c r="AH1841" i="79"/>
  <c r="AH1857" i="79" s="1"/>
  <c r="G113" i="43" s="1"/>
  <c r="AJ1841" i="79"/>
  <c r="AJ1857" i="79" s="1"/>
  <c r="I113" i="43" s="1"/>
  <c r="AF1750" i="79"/>
  <c r="AF1767" i="79" s="1"/>
  <c r="E92" i="43" s="1"/>
  <c r="AI1841" i="79"/>
  <c r="AI1857" i="79" s="1"/>
  <c r="AR1750" i="79"/>
  <c r="AR1767" i="79" s="1"/>
  <c r="Q92" i="43" s="1"/>
  <c r="AR1787" i="79"/>
  <c r="AR1803" i="79" s="1"/>
  <c r="Q105" i="43" s="1"/>
  <c r="AQ1750" i="79"/>
  <c r="AQ1767" i="79" s="1"/>
  <c r="P92" i="43" s="1"/>
  <c r="AF1841" i="79"/>
  <c r="AF1857" i="79" s="1"/>
  <c r="E113" i="43" s="1"/>
  <c r="E114" i="43" s="1"/>
  <c r="AE1868" i="79"/>
  <c r="AE1884" i="79" s="1"/>
  <c r="AG1787" i="79"/>
  <c r="AG1803" i="79" s="1"/>
  <c r="F105" i="43" s="1"/>
  <c r="AQ1868" i="79"/>
  <c r="AQ1884" i="79" s="1"/>
  <c r="P117" i="43" s="1"/>
  <c r="AG1868" i="79"/>
  <c r="AG1884" i="79" s="1"/>
  <c r="F117" i="43" s="1"/>
  <c r="AK1787" i="79"/>
  <c r="AK1803" i="79" s="1"/>
  <c r="J105" i="43" s="1"/>
  <c r="AO1841" i="79"/>
  <c r="AO1857" i="79" s="1"/>
  <c r="N113" i="43" s="1"/>
  <c r="AL1750" i="79"/>
  <c r="AL1767" i="79" s="1"/>
  <c r="K92" i="43" s="1"/>
  <c r="AM1787" i="79"/>
  <c r="AM1803" i="79" s="1"/>
  <c r="L105" i="43" s="1"/>
  <c r="AP1841" i="79"/>
  <c r="AP1857" i="79" s="1"/>
  <c r="O113" i="43" s="1"/>
  <c r="AJ1814" i="79"/>
  <c r="AJ1830" i="79" s="1"/>
  <c r="I109" i="43" s="1"/>
  <c r="AH1787" i="79"/>
  <c r="AH1803" i="79" s="1"/>
  <c r="G105" i="43" s="1"/>
  <c r="AL1814" i="79"/>
  <c r="AL1830" i="79" s="1"/>
  <c r="K109" i="43" s="1"/>
  <c r="AG1750" i="79"/>
  <c r="AG1767" i="79" s="1"/>
  <c r="F92" i="43" s="1"/>
  <c r="AH1814" i="79"/>
  <c r="AH1830" i="79" s="1"/>
  <c r="G109" i="43" s="1"/>
  <c r="AP1750" i="79"/>
  <c r="AP1767" i="79" s="1"/>
  <c r="O92" i="43" s="1"/>
  <c r="AL1841" i="79"/>
  <c r="AL1857" i="79" s="1"/>
  <c r="K113" i="43" s="1"/>
  <c r="AN1787" i="79"/>
  <c r="AN1803" i="79" s="1"/>
  <c r="M105" i="43" s="1"/>
  <c r="AI1750" i="79"/>
  <c r="AI1767" i="79" s="1"/>
  <c r="H92" i="43" s="1"/>
  <c r="AP1868" i="79"/>
  <c r="AP1884" i="79" s="1"/>
  <c r="O117" i="43" s="1"/>
  <c r="AE1750" i="79"/>
  <c r="AE1767" i="79" s="1"/>
  <c r="D92" i="43" s="1"/>
  <c r="AH1750" i="79"/>
  <c r="AH1767" i="79" s="1"/>
  <c r="G92" i="43" s="1"/>
  <c r="AN1814" i="79"/>
  <c r="AN1830" i="79" s="1"/>
  <c r="M109" i="43" s="1"/>
  <c r="AK1868" i="79"/>
  <c r="AK1884" i="79" s="1"/>
  <c r="J117" i="43" s="1"/>
  <c r="AO1814" i="79"/>
  <c r="AO1830" i="79" s="1"/>
  <c r="N109" i="43" s="1"/>
  <c r="AJ1868" i="79"/>
  <c r="AJ1884" i="79" s="1"/>
  <c r="I117" i="43" s="1"/>
  <c r="AM1868" i="79"/>
  <c r="AM1884" i="79" s="1"/>
  <c r="L117" i="43" s="1"/>
  <c r="AH1868" i="79"/>
  <c r="AH1884" i="79" s="1"/>
  <c r="G117" i="43" s="1"/>
  <c r="AR1868" i="79"/>
  <c r="AR1884" i="79" s="1"/>
  <c r="Q117" i="43" s="1"/>
  <c r="AM1750" i="79"/>
  <c r="AM1767" i="79" s="1"/>
  <c r="L92" i="43" s="1"/>
  <c r="AO1750" i="79"/>
  <c r="AO1767" i="79" s="1"/>
  <c r="N92" i="43" s="1"/>
  <c r="AI1814" i="79"/>
  <c r="AI1830" i="79" s="1"/>
  <c r="AR1814" i="79"/>
  <c r="AR1830" i="79" s="1"/>
  <c r="Q109" i="43" s="1"/>
  <c r="AE1841" i="79"/>
  <c r="AE1857" i="79" s="1"/>
  <c r="AG1841" i="79"/>
  <c r="AG1857" i="79" s="1"/>
  <c r="F113" i="43" s="1"/>
  <c r="AQ1814" i="79"/>
  <c r="AQ1830" i="79" s="1"/>
  <c r="P109" i="43" s="1"/>
  <c r="AE1787" i="79"/>
  <c r="AE1803" i="79" s="1"/>
  <c r="AO1787" i="79"/>
  <c r="AO1803" i="79" s="1"/>
  <c r="N105" i="43" s="1"/>
  <c r="AJ1750" i="79"/>
  <c r="AJ1767" i="79" s="1"/>
  <c r="I92" i="43" s="1"/>
  <c r="AP1814" i="79"/>
  <c r="AP1830" i="79" s="1"/>
  <c r="O109" i="43" s="1"/>
  <c r="AK1750" i="79"/>
  <c r="AK1767" i="79" s="1"/>
  <c r="J92" i="43" s="1"/>
  <c r="AN1841" i="79"/>
  <c r="AN1857" i="79" s="1"/>
  <c r="M113" i="43" s="1"/>
  <c r="AL1787" i="79"/>
  <c r="AL1803" i="79" s="1"/>
  <c r="K105" i="43" s="1"/>
  <c r="AR1841" i="79"/>
  <c r="AR1857" i="79" s="1"/>
  <c r="Q113" i="43" s="1"/>
  <c r="AE584" i="79"/>
  <c r="AE590" i="79" s="1"/>
  <c r="Q130" i="45"/>
  <c r="AE198" i="79"/>
  <c r="AE199" i="79" s="1"/>
  <c r="Q128" i="45"/>
  <c r="AF388" i="79"/>
  <c r="AF394" i="79" s="1"/>
  <c r="AF584" i="79"/>
  <c r="AF588" i="79" s="1"/>
  <c r="AF198" i="79"/>
  <c r="AF200" i="79" s="1"/>
  <c r="AN130" i="46"/>
  <c r="AN404" i="46"/>
  <c r="AN540" i="46"/>
  <c r="AN268" i="46"/>
  <c r="AN269" i="46" s="1"/>
  <c r="H109" i="43"/>
  <c r="AJ1556" i="79"/>
  <c r="AJ1572" i="79" s="1"/>
  <c r="I89" i="43" s="1"/>
  <c r="AN1362" i="79"/>
  <c r="AN1377" i="79" s="1"/>
  <c r="M86" i="43" s="1"/>
  <c r="AN1556" i="79"/>
  <c r="AN1572" i="79" s="1"/>
  <c r="M89" i="43" s="1"/>
  <c r="AO1362" i="79"/>
  <c r="AO1377" i="79" s="1"/>
  <c r="N86" i="43" s="1"/>
  <c r="AR1556" i="79"/>
  <c r="AR1572" i="79" s="1"/>
  <c r="Q89" i="43" s="1"/>
  <c r="AJ1362" i="79"/>
  <c r="AJ1377" i="79" s="1"/>
  <c r="I86" i="43" s="1"/>
  <c r="AR1362" i="79"/>
  <c r="AR1377" i="79" s="1"/>
  <c r="Q86" i="43" s="1"/>
  <c r="AF1362" i="79"/>
  <c r="AF1377" i="79" s="1"/>
  <c r="E86" i="43" s="1"/>
  <c r="AF1556" i="79"/>
  <c r="AF1572" i="79" s="1"/>
  <c r="E89" i="43" s="1"/>
  <c r="AK1362" i="79"/>
  <c r="AK1377" i="79" s="1"/>
  <c r="J86" i="43" s="1"/>
  <c r="AG1362" i="79"/>
  <c r="AG1377" i="79" s="1"/>
  <c r="F86" i="43" s="1"/>
  <c r="AG1556" i="79"/>
  <c r="AG1572" i="79" s="1"/>
  <c r="F89" i="43" s="1"/>
  <c r="AI1362" i="79"/>
  <c r="AI1377" i="79" s="1"/>
  <c r="H86" i="43" s="1"/>
  <c r="AL1556" i="79"/>
  <c r="AL1572" i="79" s="1"/>
  <c r="K89" i="43" s="1"/>
  <c r="AM1556" i="79"/>
  <c r="AM1572" i="79" s="1"/>
  <c r="L89" i="43" s="1"/>
  <c r="AP1362" i="79"/>
  <c r="AP1377" i="79" s="1"/>
  <c r="O86" i="43" s="1"/>
  <c r="AI1556" i="79"/>
  <c r="AI1572" i="79" s="1"/>
  <c r="H89" i="43" s="1"/>
  <c r="AH1362" i="79"/>
  <c r="AH1377" i="79" s="1"/>
  <c r="G86" i="43" s="1"/>
  <c r="AK1556" i="79"/>
  <c r="AK1572" i="79" s="1"/>
  <c r="J89" i="43" s="1"/>
  <c r="AM1362" i="79"/>
  <c r="AM1377" i="79" s="1"/>
  <c r="L86" i="43" s="1"/>
  <c r="AP1556" i="79"/>
  <c r="AP1572" i="79" s="1"/>
  <c r="O89" i="43" s="1"/>
  <c r="P105" i="43"/>
  <c r="AQ1556" i="79"/>
  <c r="AQ1572" i="79" s="1"/>
  <c r="P89" i="43" s="1"/>
  <c r="AL1362" i="79"/>
  <c r="AL1377" i="79" s="1"/>
  <c r="K86" i="43" s="1"/>
  <c r="AO1556" i="79"/>
  <c r="AO1572" i="79" s="1"/>
  <c r="N89" i="43" s="1"/>
  <c r="AQ1362" i="79"/>
  <c r="AQ1377" i="79" s="1"/>
  <c r="P86" i="43" s="1"/>
  <c r="AE1556" i="79"/>
  <c r="AE1572" i="79" s="1"/>
  <c r="AE1362" i="79"/>
  <c r="AE1377" i="79" s="1"/>
  <c r="AH1556" i="79"/>
  <c r="AH1572" i="79" s="1"/>
  <c r="G89" i="43" s="1"/>
  <c r="AM130" i="46"/>
  <c r="AM404" i="46"/>
  <c r="AM540" i="46"/>
  <c r="AM268" i="46"/>
  <c r="AM269" i="46" s="1"/>
  <c r="H113" i="43"/>
  <c r="AE582" i="79"/>
  <c r="AF582" i="79"/>
  <c r="AF386" i="79"/>
  <c r="AF196" i="79"/>
  <c r="AF1167" i="79"/>
  <c r="AE775" i="79"/>
  <c r="AE196" i="79"/>
  <c r="AF972" i="79"/>
  <c r="AE972" i="79"/>
  <c r="AE1167" i="79"/>
  <c r="AE386" i="79"/>
  <c r="AF775" i="79"/>
  <c r="AN198" i="79"/>
  <c r="AL198" i="79"/>
  <c r="AR198" i="79"/>
  <c r="AP198" i="79"/>
  <c r="AM198" i="79"/>
  <c r="AQ198" i="79"/>
  <c r="AO198" i="79"/>
  <c r="AG198" i="79"/>
  <c r="AI198" i="79"/>
  <c r="AJ198" i="79"/>
  <c r="AK198" i="79"/>
  <c r="AH198" i="79"/>
  <c r="AE393" i="79"/>
  <c r="AE589" i="79"/>
  <c r="AM388" i="79"/>
  <c r="AL388" i="79"/>
  <c r="AO388" i="79"/>
  <c r="AQ388" i="79"/>
  <c r="AN388" i="79"/>
  <c r="AR388" i="79"/>
  <c r="AP388" i="79"/>
  <c r="AH388" i="79"/>
  <c r="AG388" i="79"/>
  <c r="AJ388" i="79"/>
  <c r="AI388" i="79"/>
  <c r="AK388" i="79"/>
  <c r="AL584" i="79"/>
  <c r="AP584" i="79"/>
  <c r="AQ584" i="79"/>
  <c r="AO584" i="79"/>
  <c r="AM584" i="79"/>
  <c r="AN584" i="79"/>
  <c r="AR584" i="79"/>
  <c r="AI584" i="79"/>
  <c r="AH584" i="79"/>
  <c r="AK584" i="79"/>
  <c r="AG584" i="79"/>
  <c r="AJ584"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5" i="79"/>
  <c r="AM775" i="79"/>
  <c r="AM386" i="79"/>
  <c r="AQ972" i="79"/>
  <c r="AL775" i="79"/>
  <c r="AN582" i="79"/>
  <c r="AR196" i="79"/>
  <c r="AU538" i="46"/>
  <c r="AO972" i="79"/>
  <c r="AP972" i="79"/>
  <c r="AL386" i="79"/>
  <c r="AR582" i="79"/>
  <c r="AL972" i="79"/>
  <c r="AP386" i="79"/>
  <c r="AN1167" i="79"/>
  <c r="AO1167" i="79"/>
  <c r="AY538" i="46"/>
  <c r="AO196" i="79"/>
  <c r="AQ386" i="79"/>
  <c r="AT538" i="46"/>
  <c r="AL582" i="79"/>
  <c r="AR386" i="79"/>
  <c r="AR775" i="79"/>
  <c r="AP582" i="79"/>
  <c r="AX538" i="46"/>
  <c r="AQ196" i="79"/>
  <c r="AM196" i="79"/>
  <c r="AM1167" i="79"/>
  <c r="AM582" i="79"/>
  <c r="AV538" i="46"/>
  <c r="AQ1167" i="79"/>
  <c r="AN196" i="79"/>
  <c r="AN972" i="79"/>
  <c r="AP1167" i="79"/>
  <c r="AL196" i="79"/>
  <c r="AL1167" i="79"/>
  <c r="AR972" i="79"/>
  <c r="AO386" i="79"/>
  <c r="AZ538" i="46"/>
  <c r="AQ775" i="79"/>
  <c r="AN386" i="79"/>
  <c r="AP196" i="79"/>
  <c r="AR1167" i="79"/>
  <c r="AN775" i="79"/>
  <c r="AW538" i="46"/>
  <c r="AQ582" i="79"/>
  <c r="AO582" i="79"/>
  <c r="AO775" i="79"/>
  <c r="AM972" i="79"/>
  <c r="AM538" i="46"/>
  <c r="AP538" i="46"/>
  <c r="AK1167" i="79"/>
  <c r="AJ386" i="79"/>
  <c r="AI582" i="79"/>
  <c r="AQ538" i="46"/>
  <c r="AH972" i="79"/>
  <c r="AG1167" i="79"/>
  <c r="AJ196" i="79"/>
  <c r="AK775" i="79"/>
  <c r="AO538" i="46"/>
  <c r="AS538" i="46"/>
  <c r="AI386" i="79"/>
  <c r="AH775" i="79"/>
  <c r="AI1167" i="79"/>
  <c r="AK386" i="79"/>
  <c r="AR538" i="46"/>
  <c r="AG582" i="79"/>
  <c r="AJ1167" i="79"/>
  <c r="AK972" i="79"/>
  <c r="AH386" i="79"/>
  <c r="AH1167" i="79"/>
  <c r="AG775" i="79"/>
  <c r="AJ582" i="79"/>
  <c r="AK582" i="79"/>
  <c r="AN538" i="46"/>
  <c r="AI972" i="79"/>
  <c r="AH582" i="79"/>
  <c r="AG196" i="79"/>
  <c r="AJ972" i="79"/>
  <c r="AI196" i="79"/>
  <c r="AK196" i="79"/>
  <c r="AJ775" i="79"/>
  <c r="AG386" i="79"/>
  <c r="AG972" i="79"/>
  <c r="AH196" i="79"/>
  <c r="AI775"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203" i="79" l="1"/>
  <c r="R92" i="43"/>
  <c r="AS1767" i="79"/>
  <c r="AS1768" i="79" s="1"/>
  <c r="AE591" i="79"/>
  <c r="AE391" i="79"/>
  <c r="E120" i="43"/>
  <c r="AS1803" i="79"/>
  <c r="AS1804" i="79" s="1"/>
  <c r="AS1830" i="79"/>
  <c r="AS1831" i="79" s="1"/>
  <c r="AS1857" i="79"/>
  <c r="AS1858" i="79" s="1"/>
  <c r="AS1884" i="79"/>
  <c r="AS1885" i="79" s="1"/>
  <c r="AF392" i="79"/>
  <c r="AF203" i="79"/>
  <c r="AF391" i="79"/>
  <c r="AF389" i="79"/>
  <c r="AF587" i="79"/>
  <c r="AF202" i="79"/>
  <c r="AF591" i="79"/>
  <c r="AF590" i="79"/>
  <c r="AF199" i="79"/>
  <c r="AF393" i="79"/>
  <c r="AF390" i="79"/>
  <c r="AF586" i="79"/>
  <c r="AF201" i="79"/>
  <c r="AF589" i="79"/>
  <c r="AF585" i="79"/>
  <c r="AS543" i="46"/>
  <c r="AS544" i="46"/>
  <c r="AS541" i="46"/>
  <c r="AS542" i="46"/>
  <c r="AY541" i="46"/>
  <c r="AY542" i="46"/>
  <c r="AY543" i="46"/>
  <c r="AY544" i="46"/>
  <c r="AT406" i="46"/>
  <c r="AT407" i="46"/>
  <c r="AT405" i="46"/>
  <c r="AT270" i="46"/>
  <c r="AT269" i="46"/>
  <c r="AN588" i="79"/>
  <c r="AN586" i="79"/>
  <c r="AN590" i="79"/>
  <c r="AN591" i="79"/>
  <c r="AN585" i="79"/>
  <c r="AN589" i="79"/>
  <c r="AN587"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6" i="79"/>
  <c r="AH590" i="79"/>
  <c r="AH588" i="79"/>
  <c r="AH589" i="79"/>
  <c r="AH591" i="79"/>
  <c r="AH585" i="79"/>
  <c r="AH587" i="79"/>
  <c r="AM585" i="79"/>
  <c r="AM589" i="79"/>
  <c r="AM587" i="79"/>
  <c r="AM591" i="79"/>
  <c r="AM588" i="79"/>
  <c r="AM590" i="79"/>
  <c r="AM586" i="79"/>
  <c r="AL586" i="79"/>
  <c r="AL590" i="79"/>
  <c r="AL588" i="79"/>
  <c r="AL585" i="79"/>
  <c r="AL587" i="79"/>
  <c r="AL589" i="79"/>
  <c r="AL591"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8" i="79"/>
  <c r="AJ586" i="79"/>
  <c r="AJ590" i="79"/>
  <c r="AJ587" i="79"/>
  <c r="AJ589" i="79"/>
  <c r="AJ591" i="79"/>
  <c r="AJ585" i="79"/>
  <c r="AI585" i="79"/>
  <c r="AI589" i="79"/>
  <c r="AI587" i="79"/>
  <c r="AI591" i="79"/>
  <c r="AI586" i="79"/>
  <c r="AI588" i="79"/>
  <c r="AI590" i="79"/>
  <c r="AO587" i="79"/>
  <c r="AO591" i="79"/>
  <c r="AO585" i="79"/>
  <c r="AO589" i="79"/>
  <c r="AO586" i="79"/>
  <c r="AO588" i="79"/>
  <c r="AO590"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7" i="79"/>
  <c r="AK591" i="79"/>
  <c r="AK585" i="79"/>
  <c r="AK589" i="79"/>
  <c r="AK590" i="79"/>
  <c r="AK588" i="79"/>
  <c r="AK586" i="79"/>
  <c r="AP586" i="79"/>
  <c r="AP590" i="79"/>
  <c r="AP588" i="79"/>
  <c r="AP589" i="79"/>
  <c r="AP591" i="79"/>
  <c r="AP585" i="79"/>
  <c r="AP587"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7" i="79"/>
  <c r="AG591" i="79"/>
  <c r="AG585" i="79"/>
  <c r="AG589" i="79"/>
  <c r="AG586" i="79"/>
  <c r="AG588" i="79"/>
  <c r="AG590" i="79"/>
  <c r="AR588" i="79"/>
  <c r="AR586" i="79"/>
  <c r="AR590" i="79"/>
  <c r="AR587" i="79"/>
  <c r="AR589" i="79"/>
  <c r="AR585" i="79"/>
  <c r="AR591" i="79"/>
  <c r="AQ585" i="79"/>
  <c r="AQ589" i="79"/>
  <c r="AQ587" i="79"/>
  <c r="AQ591" i="79"/>
  <c r="AQ586" i="79"/>
  <c r="AQ590" i="79"/>
  <c r="AQ588"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7" i="79"/>
  <c r="AS1572" i="79"/>
  <c r="D86" i="43"/>
  <c r="R86" i="43" s="1"/>
  <c r="D105" i="43"/>
  <c r="D89" i="43"/>
  <c r="R89" i="43" s="1"/>
  <c r="D109" i="43"/>
  <c r="D117" i="43"/>
  <c r="D113" i="43"/>
  <c r="AK1175" i="79"/>
  <c r="AK1564" i="79"/>
  <c r="AK1370" i="79"/>
  <c r="AJ1175" i="79"/>
  <c r="AJ1564" i="79"/>
  <c r="AJ1370" i="79"/>
  <c r="AN1175" i="79"/>
  <c r="AN1564" i="79"/>
  <c r="AN1370" i="79"/>
  <c r="AH1175" i="79"/>
  <c r="AH1564" i="79"/>
  <c r="AH1370" i="79"/>
  <c r="AQ1370" i="79"/>
  <c r="AQ1564" i="79"/>
  <c r="AQ1175" i="79"/>
  <c r="AL1564" i="79"/>
  <c r="AL1370" i="79"/>
  <c r="AL1175" i="79"/>
  <c r="AM1175" i="79"/>
  <c r="AM1370" i="79"/>
  <c r="AM1564" i="79"/>
  <c r="AG1564" i="79"/>
  <c r="AG1370" i="79"/>
  <c r="AG1175" i="79"/>
  <c r="AI1370" i="79"/>
  <c r="AI1564" i="79"/>
  <c r="AI1175" i="79"/>
  <c r="AO1370" i="79"/>
  <c r="AO1564" i="79"/>
  <c r="AO1175" i="79"/>
  <c r="AR1370" i="79"/>
  <c r="AR1564" i="79"/>
  <c r="AR1175" i="79"/>
  <c r="AP1564" i="79"/>
  <c r="AP1175" i="79"/>
  <c r="AP1370" i="79"/>
  <c r="AE785" i="79"/>
  <c r="AE778" i="79"/>
  <c r="AE1181" i="79"/>
  <c r="AQ593" i="79"/>
  <c r="P74" i="43" s="1"/>
  <c r="AM546" i="46"/>
  <c r="D65" i="43" s="1"/>
  <c r="AR546" i="46"/>
  <c r="I65" i="43" s="1"/>
  <c r="AM542" i="46"/>
  <c r="AM541" i="46"/>
  <c r="AM543" i="46"/>
  <c r="AM544" i="46"/>
  <c r="AO546" i="46"/>
  <c r="F65" i="43" s="1"/>
  <c r="AO593" i="79"/>
  <c r="N74" i="43" s="1"/>
  <c r="AM396" i="79"/>
  <c r="L71" i="43" s="1"/>
  <c r="AN985" i="79"/>
  <c r="M80" i="43" s="1"/>
  <c r="AP985" i="79"/>
  <c r="O80" i="43" s="1"/>
  <c r="AO985" i="79"/>
  <c r="N80" i="43" s="1"/>
  <c r="AF985" i="79"/>
  <c r="E80" i="43" s="1"/>
  <c r="AQ985" i="79"/>
  <c r="P80" i="43" s="1"/>
  <c r="AK985" i="79"/>
  <c r="J80" i="43" s="1"/>
  <c r="AI985" i="79"/>
  <c r="H80" i="43" s="1"/>
  <c r="AG985" i="79"/>
  <c r="F80" i="43" s="1"/>
  <c r="AH985" i="79"/>
  <c r="G80" i="43" s="1"/>
  <c r="AM985" i="79"/>
  <c r="L80" i="43" s="1"/>
  <c r="AE593" i="79"/>
  <c r="AP1181" i="79"/>
  <c r="AR1181" i="79"/>
  <c r="AQ1181" i="79"/>
  <c r="AN1181" i="79"/>
  <c r="AI1181" i="79"/>
  <c r="AK1181" i="79"/>
  <c r="AH1181" i="79"/>
  <c r="AJ1181" i="79"/>
  <c r="AR787" i="79"/>
  <c r="AK787" i="79"/>
  <c r="AL787" i="79"/>
  <c r="AF787" i="79"/>
  <c r="AI787" i="79"/>
  <c r="AP787" i="79"/>
  <c r="AN787" i="79"/>
  <c r="AG787" i="79"/>
  <c r="AH787" i="79"/>
  <c r="AV132" i="46"/>
  <c r="M56" i="43" s="1"/>
  <c r="AE396" i="79"/>
  <c r="AN396" i="79"/>
  <c r="M71" i="43" s="1"/>
  <c r="AU272" i="46"/>
  <c r="L59" i="43" s="1"/>
  <c r="AW546" i="46"/>
  <c r="N65" i="43" s="1"/>
  <c r="AV546" i="46"/>
  <c r="M65" i="43" s="1"/>
  <c r="AN205" i="79"/>
  <c r="M68" i="43" s="1"/>
  <c r="AT132" i="46"/>
  <c r="K56" i="43" s="1"/>
  <c r="AX546" i="46"/>
  <c r="O65" i="43" s="1"/>
  <c r="AE780" i="79"/>
  <c r="AE779" i="79"/>
  <c r="AE781" i="79"/>
  <c r="AT272" i="46"/>
  <c r="K59" i="43" s="1"/>
  <c r="AY404" i="46"/>
  <c r="AV272" i="46"/>
  <c r="M59" i="43" s="1"/>
  <c r="AV404" i="46"/>
  <c r="AU132" i="46"/>
  <c r="L56" i="43" s="1"/>
  <c r="AG396" i="79"/>
  <c r="F71" i="43" s="1"/>
  <c r="AT546" i="46"/>
  <c r="K65" i="43" s="1"/>
  <c r="AU546" i="46"/>
  <c r="L65" i="43" s="1"/>
  <c r="AE787"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M32"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6" i="79"/>
  <c r="O85" i="43" s="1"/>
  <c r="AO1571" i="79"/>
  <c r="N88" i="43" s="1"/>
  <c r="AI1571" i="79"/>
  <c r="H88" i="43" s="1"/>
  <c r="AS1370" i="79"/>
  <c r="AS1376" i="79" s="1"/>
  <c r="AS1378" i="79" s="1"/>
  <c r="AG1376" i="79"/>
  <c r="F85" i="43" s="1"/>
  <c r="AM1571" i="79"/>
  <c r="L88" i="43" s="1"/>
  <c r="AL1376" i="79"/>
  <c r="K85" i="43" s="1"/>
  <c r="AH1376" i="79"/>
  <c r="G85" i="43" s="1"/>
  <c r="AN1376" i="79"/>
  <c r="M85" i="43" s="1"/>
  <c r="AP1571" i="79"/>
  <c r="O88" i="43" s="1"/>
  <c r="AR1376" i="79"/>
  <c r="Q85" i="43" s="1"/>
  <c r="AO1376" i="79"/>
  <c r="N85" i="43" s="1"/>
  <c r="AI1376" i="79"/>
  <c r="H85" i="43" s="1"/>
  <c r="AS1564" i="79"/>
  <c r="AS1571" i="79" s="1"/>
  <c r="AS1573" i="79" s="1"/>
  <c r="AG1571" i="79"/>
  <c r="F88" i="43" s="1"/>
  <c r="AM1376" i="79"/>
  <c r="L85" i="43" s="1"/>
  <c r="AL1571" i="79"/>
  <c r="K88" i="43" s="1"/>
  <c r="AQ1571" i="79"/>
  <c r="P88" i="43" s="1"/>
  <c r="AH1571" i="79"/>
  <c r="G88" i="43" s="1"/>
  <c r="AJ1376" i="79"/>
  <c r="I85" i="43" s="1"/>
  <c r="AK1376" i="79"/>
  <c r="J85" i="43" s="1"/>
  <c r="AR1571" i="79"/>
  <c r="Q88" i="43" s="1"/>
  <c r="AQ1376" i="79"/>
  <c r="P85" i="43" s="1"/>
  <c r="AN1571" i="79"/>
  <c r="M88" i="43" s="1"/>
  <c r="AJ1571" i="79"/>
  <c r="I88" i="43" s="1"/>
  <c r="AK1571" i="79"/>
  <c r="J88" i="43" s="1"/>
  <c r="AS1175" i="79"/>
  <c r="AE976" i="79"/>
  <c r="AE975" i="79"/>
  <c r="AE978" i="79"/>
  <c r="K77" i="43"/>
  <c r="H83" i="43"/>
  <c r="G77" i="43"/>
  <c r="F77" i="43"/>
  <c r="M83" i="43"/>
  <c r="M77" i="43"/>
  <c r="J77" i="43"/>
  <c r="P83" i="43"/>
  <c r="O77" i="43"/>
  <c r="Q77" i="43"/>
  <c r="H77" i="43"/>
  <c r="I83" i="43"/>
  <c r="Q83" i="43"/>
  <c r="G83" i="43"/>
  <c r="E77" i="43"/>
  <c r="J83" i="43"/>
  <c r="O83" i="43"/>
  <c r="AE786" i="79"/>
  <c r="D76" i="43" s="1"/>
  <c r="T18" i="47"/>
  <c r="P20" i="47"/>
  <c r="Q15" i="47"/>
  <c r="S23" i="47"/>
  <c r="U17" i="47"/>
  <c r="R26" i="47"/>
  <c r="AJ593" i="79"/>
  <c r="I74" i="43" s="1"/>
  <c r="AP593" i="79"/>
  <c r="O74" i="43" s="1"/>
  <c r="BA546" i="46"/>
  <c r="F139" i="43" s="1"/>
  <c r="AE587" i="79"/>
  <c r="AM545" i="46"/>
  <c r="V21" i="47"/>
  <c r="BA269" i="46"/>
  <c r="AF1181"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93" i="79"/>
  <c r="Q74" i="43" s="1"/>
  <c r="AH205" i="79"/>
  <c r="G68" i="43" s="1"/>
  <c r="AJ396" i="79"/>
  <c r="I71" i="43" s="1"/>
  <c r="AG205" i="79"/>
  <c r="F68" i="43" s="1"/>
  <c r="AH396" i="79"/>
  <c r="G71" i="43" s="1"/>
  <c r="R19" i="47"/>
  <c r="R24" i="47"/>
  <c r="R25" i="47"/>
  <c r="R23" i="47"/>
  <c r="R15" i="47"/>
  <c r="AM593" i="79"/>
  <c r="L74" i="43" s="1"/>
  <c r="AN593" i="79"/>
  <c r="M74" i="43" s="1"/>
  <c r="AG593" i="79"/>
  <c r="F74" i="43" s="1"/>
  <c r="AQ396" i="79"/>
  <c r="P71" i="43" s="1"/>
  <c r="AM205" i="79"/>
  <c r="L68" i="43" s="1"/>
  <c r="AR396" i="79"/>
  <c r="Q71" i="43" s="1"/>
  <c r="AL593" i="79"/>
  <c r="K74" i="43" s="1"/>
  <c r="AH593" i="79"/>
  <c r="G74" i="43" s="1"/>
  <c r="AE985" i="79"/>
  <c r="Q19" i="47"/>
  <c r="Q24" i="47"/>
  <c r="AJ205" i="79"/>
  <c r="I68" i="43" s="1"/>
  <c r="AW545" i="46"/>
  <c r="N64" i="43" s="1"/>
  <c r="AV545" i="46"/>
  <c r="M64" i="43" s="1"/>
  <c r="Q26" i="47"/>
  <c r="AQ205" i="79"/>
  <c r="P68" i="43" s="1"/>
  <c r="AE977" i="79"/>
  <c r="AP396" i="79"/>
  <c r="O71" i="43" s="1"/>
  <c r="AE586" i="79"/>
  <c r="AK593" i="79"/>
  <c r="J74" i="43" s="1"/>
  <c r="Q17" i="47"/>
  <c r="AF396" i="79"/>
  <c r="E71" i="43" s="1"/>
  <c r="AI396" i="79"/>
  <c r="H71" i="43" s="1"/>
  <c r="AF205" i="79"/>
  <c r="E68" i="43" s="1"/>
  <c r="Q21" i="47"/>
  <c r="AI593" i="79"/>
  <c r="H74" i="43" s="1"/>
  <c r="AE585" i="79"/>
  <c r="AL396" i="79"/>
  <c r="K71" i="43" s="1"/>
  <c r="AU545" i="46"/>
  <c r="L64" i="43" s="1"/>
  <c r="AT271" i="46"/>
  <c r="K58" i="43" s="1"/>
  <c r="D74" i="43"/>
  <c r="AF593" i="79"/>
  <c r="E74" i="43" s="1"/>
  <c r="AF1180" i="79"/>
  <c r="AS1173" i="79"/>
  <c r="AY409" i="46"/>
  <c r="P62" i="43" s="1"/>
  <c r="AR205" i="79"/>
  <c r="Q68" i="43" s="1"/>
  <c r="AL205" i="79"/>
  <c r="K68" i="43" s="1"/>
  <c r="AL985" i="79"/>
  <c r="K80" i="43" s="1"/>
  <c r="AR985" i="79"/>
  <c r="Q80" i="43" s="1"/>
  <c r="AE588" i="79"/>
  <c r="AO396" i="79"/>
  <c r="N71" i="43" s="1"/>
  <c r="AE392" i="79"/>
  <c r="AM1181" i="79"/>
  <c r="AQ787" i="79"/>
  <c r="AM787" i="79"/>
  <c r="AJ985" i="79"/>
  <c r="I80" i="43" s="1"/>
  <c r="AE390" i="79"/>
  <c r="AE389" i="79"/>
  <c r="AG1181" i="79"/>
  <c r="AJ787" i="79"/>
  <c r="AO1181" i="79"/>
  <c r="AL1181" i="79"/>
  <c r="AO787"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38" i="47"/>
  <c r="AY545" i="46"/>
  <c r="P64" i="43" s="1"/>
  <c r="AZ271" i="46"/>
  <c r="Q58" i="43" s="1"/>
  <c r="AY271" i="46"/>
  <c r="P58" i="43" s="1"/>
  <c r="AZ408" i="46"/>
  <c r="Q61" i="43" s="1"/>
  <c r="AQ592"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M33" i="47" l="1"/>
  <c r="M39" i="47"/>
  <c r="M36" i="47"/>
  <c r="S36" i="47"/>
  <c r="L36" i="47"/>
  <c r="M31" i="47"/>
  <c r="M40" i="47"/>
  <c r="M34"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91" i="79"/>
  <c r="AS787" i="79"/>
  <c r="R88" i="43"/>
  <c r="R85" i="43"/>
  <c r="AS1181" i="79"/>
  <c r="L139" i="43" s="1"/>
  <c r="F112" i="43"/>
  <c r="F114" i="43" s="1"/>
  <c r="AS785" i="79"/>
  <c r="F116" i="43"/>
  <c r="F118" i="43" s="1"/>
  <c r="AS593" i="79"/>
  <c r="AS983" i="79"/>
  <c r="AS985" i="79"/>
  <c r="K139" i="43" s="1"/>
  <c r="AE395" i="79"/>
  <c r="D70" i="43" s="1"/>
  <c r="K83" i="43"/>
  <c r="N83" i="43"/>
  <c r="I77" i="43"/>
  <c r="F83" i="43"/>
  <c r="P77" i="43"/>
  <c r="E83" i="43"/>
  <c r="N77" i="43"/>
  <c r="L83" i="43"/>
  <c r="L77" i="43"/>
  <c r="AS1172" i="79"/>
  <c r="AS1171" i="79"/>
  <c r="AS1170" i="79"/>
  <c r="AS390" i="79"/>
  <c r="S56" i="47"/>
  <c r="P39" i="47"/>
  <c r="R55" i="43"/>
  <c r="M45" i="47"/>
  <c r="V39" i="47"/>
  <c r="R30" i="47"/>
  <c r="N51" i="47"/>
  <c r="AF786" i="79"/>
  <c r="E76" i="43" s="1"/>
  <c r="AE592" i="79"/>
  <c r="D73" i="43" s="1"/>
  <c r="AS389" i="79"/>
  <c r="AS391" i="79"/>
  <c r="AS205" i="79"/>
  <c r="G139" i="43" s="1"/>
  <c r="AJ592" i="79"/>
  <c r="I73" i="43" s="1"/>
  <c r="AP592" i="79"/>
  <c r="O73" i="43" s="1"/>
  <c r="BA545" i="46"/>
  <c r="BA547" i="46" s="1"/>
  <c r="U31" i="47"/>
  <c r="R56" i="43"/>
  <c r="BA271" i="46"/>
  <c r="BA273" i="46" s="1"/>
  <c r="BA405" i="46"/>
  <c r="AS587" i="79"/>
  <c r="BA407" i="46"/>
  <c r="AS200" i="79"/>
  <c r="AS199" i="79"/>
  <c r="AS780" i="79"/>
  <c r="AS784" i="79"/>
  <c r="AS779" i="79"/>
  <c r="AS778" i="79"/>
  <c r="AS976" i="79"/>
  <c r="AS201" i="79"/>
  <c r="BA406" i="46"/>
  <c r="BA133" i="46"/>
  <c r="AS978" i="79"/>
  <c r="AS783" i="79"/>
  <c r="AS781" i="79"/>
  <c r="AS782" i="79"/>
  <c r="AS202" i="79"/>
  <c r="AS203" i="79"/>
  <c r="AS586" i="79"/>
  <c r="D80" i="43"/>
  <c r="R80" i="43" s="1"/>
  <c r="AS979" i="79"/>
  <c r="AS394" i="79"/>
  <c r="AS588" i="79"/>
  <c r="R74" i="43"/>
  <c r="BA409" i="46"/>
  <c r="E139" i="43" s="1"/>
  <c r="AS585" i="79"/>
  <c r="AS981" i="79"/>
  <c r="AS396" i="79"/>
  <c r="H139" i="43" s="1"/>
  <c r="AS589" i="79"/>
  <c r="AY408" i="46"/>
  <c r="P61" i="43" s="1"/>
  <c r="AS393" i="79"/>
  <c r="AS392" i="79"/>
  <c r="AS590" i="79"/>
  <c r="AS975" i="79"/>
  <c r="AS977" i="79"/>
  <c r="AS980" i="79"/>
  <c r="AS982" i="79"/>
  <c r="D138" i="43"/>
  <c r="AH204" i="79"/>
  <c r="G67" i="43" s="1"/>
  <c r="AR592" i="79"/>
  <c r="Q73" i="43" s="1"/>
  <c r="E130" i="43"/>
  <c r="AF395" i="79"/>
  <c r="E70" i="43" s="1"/>
  <c r="AG204" i="79"/>
  <c r="F67" i="43" s="1"/>
  <c r="AM592" i="79"/>
  <c r="L73" i="43" s="1"/>
  <c r="AH395" i="79"/>
  <c r="G70" i="43" s="1"/>
  <c r="AG592" i="79"/>
  <c r="F73" i="43" s="1"/>
  <c r="R27" i="47"/>
  <c r="R29" i="47" s="1"/>
  <c r="P30" i="47"/>
  <c r="P37" i="47"/>
  <c r="P33" i="47"/>
  <c r="P56" i="47"/>
  <c r="P32" i="47"/>
  <c r="AM395" i="79"/>
  <c r="L70" i="43" s="1"/>
  <c r="AN395" i="79"/>
  <c r="M70" i="43" s="1"/>
  <c r="AH592" i="79"/>
  <c r="G73" i="43" s="1"/>
  <c r="AO592" i="79"/>
  <c r="N73" i="43" s="1"/>
  <c r="AP395" i="79"/>
  <c r="O70" i="43" s="1"/>
  <c r="AR395" i="79"/>
  <c r="Q70" i="43" s="1"/>
  <c r="H132" i="43"/>
  <c r="P48" i="47"/>
  <c r="AJ204" i="79"/>
  <c r="I67" i="43" s="1"/>
  <c r="K130" i="43"/>
  <c r="AL395" i="79"/>
  <c r="K70" i="43" s="1"/>
  <c r="P54" i="47"/>
  <c r="AL592" i="79"/>
  <c r="K73" i="43" s="1"/>
  <c r="AL204" i="79"/>
  <c r="K67" i="43" s="1"/>
  <c r="AQ395" i="79"/>
  <c r="P70" i="43" s="1"/>
  <c r="AM204" i="79"/>
  <c r="L67" i="43" s="1"/>
  <c r="P34" i="47"/>
  <c r="P40" i="47"/>
  <c r="AQ204" i="79"/>
  <c r="P67" i="43" s="1"/>
  <c r="AF204" i="79"/>
  <c r="E67" i="43" s="1"/>
  <c r="AE984" i="79"/>
  <c r="H129" i="43"/>
  <c r="H131" i="43"/>
  <c r="AO204" i="79"/>
  <c r="N67" i="43" s="1"/>
  <c r="AK592" i="79"/>
  <c r="J73" i="43" s="1"/>
  <c r="P51" i="47"/>
  <c r="K129" i="43"/>
  <c r="AN592" i="79"/>
  <c r="M73" i="43" s="1"/>
  <c r="AI395" i="79"/>
  <c r="H70" i="43" s="1"/>
  <c r="I134" i="43"/>
  <c r="H128" i="43"/>
  <c r="H133" i="43"/>
  <c r="P55" i="47"/>
  <c r="J134" i="43"/>
  <c r="I130" i="43"/>
  <c r="P50" i="47"/>
  <c r="K136" i="43"/>
  <c r="J133" i="43"/>
  <c r="R71" i="43"/>
  <c r="AI204" i="79"/>
  <c r="H67" i="43" s="1"/>
  <c r="AI592" i="79"/>
  <c r="H73" i="43" s="1"/>
  <c r="K132" i="43"/>
  <c r="J132" i="43"/>
  <c r="P47" i="47"/>
  <c r="P35" i="47"/>
  <c r="P38" i="47"/>
  <c r="AJ395" i="79"/>
  <c r="I70" i="43" s="1"/>
  <c r="AL984" i="79"/>
  <c r="I128" i="43"/>
  <c r="P53" i="47"/>
  <c r="P36" i="47"/>
  <c r="P31" i="47"/>
  <c r="H130" i="43"/>
  <c r="AM984" i="79"/>
  <c r="AO395" i="79"/>
  <c r="N70" i="43" s="1"/>
  <c r="I133" i="43"/>
  <c r="L129" i="43"/>
  <c r="R62" i="43"/>
  <c r="P46" i="47"/>
  <c r="P52" i="47"/>
  <c r="P41" i="47"/>
  <c r="J131" i="43"/>
  <c r="L130" i="43"/>
  <c r="K128" i="43"/>
  <c r="P45" i="47"/>
  <c r="P49" i="47"/>
  <c r="L137" i="43"/>
  <c r="M137" i="43" s="1"/>
  <c r="I129" i="43"/>
  <c r="AK395" i="79"/>
  <c r="J70" i="43" s="1"/>
  <c r="AF592" i="79"/>
  <c r="E73" i="43" s="1"/>
  <c r="AN984" i="79"/>
  <c r="K134" i="43"/>
  <c r="AJ786" i="79"/>
  <c r="I76" i="43" s="1"/>
  <c r="J128" i="43"/>
  <c r="AK984" i="79"/>
  <c r="AQ786" i="79"/>
  <c r="P76" i="43" s="1"/>
  <c r="L128" i="43"/>
  <c r="G132" i="43"/>
  <c r="AI984" i="79"/>
  <c r="J129" i="43"/>
  <c r="L132" i="43"/>
  <c r="AR786" i="79"/>
  <c r="Q76" i="43" s="1"/>
  <c r="AL786" i="79"/>
  <c r="K76" i="43" s="1"/>
  <c r="AJ984" i="79"/>
  <c r="J130" i="43"/>
  <c r="I131" i="43"/>
  <c r="AI786" i="79"/>
  <c r="H76" i="43" s="1"/>
  <c r="K135" i="43"/>
  <c r="AO786" i="79"/>
  <c r="N76" i="43" s="1"/>
  <c r="AG786" i="79"/>
  <c r="F76" i="43" s="1"/>
  <c r="I132" i="43"/>
  <c r="K131" i="43"/>
  <c r="L134" i="43"/>
  <c r="AP984" i="79"/>
  <c r="K133" i="43"/>
  <c r="AK786" i="79"/>
  <c r="J76" i="43" s="1"/>
  <c r="AF984" i="79"/>
  <c r="AR984" i="79"/>
  <c r="L136" i="43"/>
  <c r="AG984" i="79"/>
  <c r="AO984" i="79"/>
  <c r="AH984" i="79"/>
  <c r="AP786" i="79"/>
  <c r="O76" i="43" s="1"/>
  <c r="AN786" i="79"/>
  <c r="M76" i="43" s="1"/>
  <c r="AQ984" i="79"/>
  <c r="AM786" i="79"/>
  <c r="L76" i="43" s="1"/>
  <c r="AH786"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84" i="79"/>
  <c r="AS986" i="79" s="1"/>
  <c r="AS592" i="79"/>
  <c r="AS594" i="79" s="1"/>
  <c r="AS1180" i="79"/>
  <c r="AS1182" i="79" s="1"/>
  <c r="AS786" i="79"/>
  <c r="AS788" i="79" s="1"/>
  <c r="AO1180" i="79"/>
  <c r="N82" i="43" s="1"/>
  <c r="R83" i="43"/>
  <c r="R77" i="43"/>
  <c r="F79" i="43"/>
  <c r="P79" i="43"/>
  <c r="Q79" i="43"/>
  <c r="E79" i="43"/>
  <c r="H79" i="43"/>
  <c r="J79" i="43"/>
  <c r="I79" i="43"/>
  <c r="G79" i="43"/>
  <c r="L79" i="43"/>
  <c r="N79" i="43"/>
  <c r="S197"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04" i="47"/>
  <c r="S203" i="47"/>
  <c r="S196" i="47"/>
  <c r="S201" i="47"/>
  <c r="S200" i="47"/>
  <c r="S198" i="47"/>
  <c r="S206" i="47"/>
  <c r="S202" i="47"/>
  <c r="S195" i="47"/>
  <c r="S170" i="47"/>
  <c r="S199" i="47"/>
  <c r="S205"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80" i="79"/>
  <c r="F82" i="43" s="1"/>
  <c r="K180" i="47" s="1"/>
  <c r="AP1180" i="79"/>
  <c r="O82" i="43" s="1"/>
  <c r="K142" i="47"/>
  <c r="K139" i="47"/>
  <c r="K144" i="47"/>
  <c r="K138" i="47"/>
  <c r="AE1180" i="79"/>
  <c r="D82" i="43" s="1"/>
  <c r="I198" i="47" s="1"/>
  <c r="E82" i="43"/>
  <c r="J198" i="47" s="1"/>
  <c r="AJ1180" i="79"/>
  <c r="I82" i="43" s="1"/>
  <c r="N196" i="47" s="1"/>
  <c r="S157" i="47"/>
  <c r="S152" i="47"/>
  <c r="AQ1180" i="79"/>
  <c r="P82" i="43" s="1"/>
  <c r="U201" i="47" s="1"/>
  <c r="AL1180" i="79"/>
  <c r="K82" i="43" s="1"/>
  <c r="AK1180" i="79"/>
  <c r="J82" i="43" s="1"/>
  <c r="O195"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80" i="79"/>
  <c r="G82" i="43" s="1"/>
  <c r="T136" i="47"/>
  <c r="T143" i="47"/>
  <c r="T135" i="47"/>
  <c r="L139" i="47"/>
  <c r="L142" i="47"/>
  <c r="L136" i="47"/>
  <c r="AM1180" i="79"/>
  <c r="L82" i="43" s="1"/>
  <c r="Q200" i="47" s="1"/>
  <c r="T145" i="47"/>
  <c r="S158" i="47"/>
  <c r="L146" i="47"/>
  <c r="S151" i="47"/>
  <c r="T141" i="47"/>
  <c r="T139" i="47"/>
  <c r="S159" i="47"/>
  <c r="L145" i="47"/>
  <c r="O139" i="47"/>
  <c r="S155" i="47"/>
  <c r="S160" i="47"/>
  <c r="AR1180" i="79"/>
  <c r="Q82" i="43" s="1"/>
  <c r="V200" i="47" s="1"/>
  <c r="AN1180" i="79"/>
  <c r="M82" i="43" s="1"/>
  <c r="R20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80"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202" i="47" l="1"/>
  <c r="N203" i="47"/>
  <c r="J199" i="47"/>
  <c r="J195" i="47"/>
  <c r="U202" i="47"/>
  <c r="N199" i="47"/>
  <c r="M202" i="47"/>
  <c r="I204" i="47"/>
  <c r="J196" i="47"/>
  <c r="Q201" i="47"/>
  <c r="U200" i="47"/>
  <c r="V199" i="47"/>
  <c r="M205" i="47"/>
  <c r="I197" i="47"/>
  <c r="J204" i="47"/>
  <c r="I201" i="47"/>
  <c r="I199" i="47"/>
  <c r="M198" i="47"/>
  <c r="Q199" i="47"/>
  <c r="M201" i="47"/>
  <c r="I206" i="47"/>
  <c r="M206" i="47"/>
  <c r="M196" i="47"/>
  <c r="I203" i="47"/>
  <c r="K204" i="47"/>
  <c r="M204" i="47"/>
  <c r="M197" i="47"/>
  <c r="M195" i="47"/>
  <c r="I205" i="47"/>
  <c r="U206" i="47"/>
  <c r="U196" i="47"/>
  <c r="J205" i="47"/>
  <c r="L198" i="47"/>
  <c r="L204" i="47"/>
  <c r="T200" i="47"/>
  <c r="T203" i="47"/>
  <c r="T198" i="47"/>
  <c r="T205" i="47"/>
  <c r="R202" i="47"/>
  <c r="T201" i="47"/>
  <c r="R199" i="47"/>
  <c r="R198" i="47"/>
  <c r="T204" i="47"/>
  <c r="L205" i="47"/>
  <c r="V166" i="47"/>
  <c r="V206" i="47"/>
  <c r="V205" i="47"/>
  <c r="V204" i="47"/>
  <c r="V202" i="47"/>
  <c r="V198" i="47"/>
  <c r="V196" i="47"/>
  <c r="Q181" i="47"/>
  <c r="Q202" i="47"/>
  <c r="P204" i="47"/>
  <c r="P206" i="47"/>
  <c r="P202" i="47"/>
  <c r="P205" i="47"/>
  <c r="P200" i="47"/>
  <c r="P196" i="47"/>
  <c r="P197" i="47"/>
  <c r="P201" i="47"/>
  <c r="O205" i="47"/>
  <c r="O201" i="47"/>
  <c r="P198" i="47"/>
  <c r="O199" i="47"/>
  <c r="Q195" i="47"/>
  <c r="N206" i="47"/>
  <c r="Q203" i="47"/>
  <c r="O196" i="47"/>
  <c r="T195" i="47"/>
  <c r="J200" i="47"/>
  <c r="V203" i="47"/>
  <c r="U205" i="47"/>
  <c r="V195" i="47"/>
  <c r="K200" i="47"/>
  <c r="Q197" i="47"/>
  <c r="L203" i="47"/>
  <c r="K202" i="47"/>
  <c r="L200" i="47"/>
  <c r="V197" i="47"/>
  <c r="K197" i="47"/>
  <c r="T199" i="47"/>
  <c r="T196" i="47"/>
  <c r="Q205" i="47"/>
  <c r="P199" i="47"/>
  <c r="K198" i="47"/>
  <c r="R197" i="47"/>
  <c r="R203" i="47"/>
  <c r="R206" i="47"/>
  <c r="R196" i="47"/>
  <c r="R195" i="47"/>
  <c r="R205" i="47"/>
  <c r="O186" i="47"/>
  <c r="O202" i="47"/>
  <c r="O200" i="47"/>
  <c r="R204" i="47"/>
  <c r="O197" i="47"/>
  <c r="L202" i="47"/>
  <c r="L201" i="47"/>
  <c r="L196" i="47"/>
  <c r="N181" i="47"/>
  <c r="N197" i="47"/>
  <c r="N195" i="47"/>
  <c r="N200" i="47"/>
  <c r="N205" i="47"/>
  <c r="O204" i="47"/>
  <c r="N201" i="47"/>
  <c r="N202" i="47"/>
  <c r="L199" i="47"/>
  <c r="L195" i="47"/>
  <c r="K206" i="47"/>
  <c r="U204" i="47"/>
  <c r="U195" i="47"/>
  <c r="U199" i="47"/>
  <c r="U197" i="47"/>
  <c r="U198" i="47"/>
  <c r="U203" i="47"/>
  <c r="E31" i="43"/>
  <c r="J203" i="47"/>
  <c r="J206" i="47"/>
  <c r="Q204" i="47"/>
  <c r="V201" i="47"/>
  <c r="K196" i="47"/>
  <c r="E30" i="43"/>
  <c r="I200" i="47"/>
  <c r="T202" i="47"/>
  <c r="I195" i="47"/>
  <c r="M200" i="47"/>
  <c r="N204" i="47"/>
  <c r="I196" i="47"/>
  <c r="O206" i="47"/>
  <c r="K199" i="47"/>
  <c r="T206" i="47"/>
  <c r="L197" i="47"/>
  <c r="Q206" i="47"/>
  <c r="Q198" i="47"/>
  <c r="P203" i="47"/>
  <c r="L206" i="47"/>
  <c r="M203" i="47"/>
  <c r="I202" i="47"/>
  <c r="K195" i="47"/>
  <c r="Q196" i="47"/>
  <c r="O198" i="47"/>
  <c r="P195" i="47"/>
  <c r="O203" i="47"/>
  <c r="N198" i="47"/>
  <c r="K201" i="47"/>
  <c r="T197" i="47"/>
  <c r="J197" i="47"/>
  <c r="K205" i="47"/>
  <c r="J201" i="47"/>
  <c r="K203" i="47"/>
  <c r="M199" i="47"/>
  <c r="R200"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R94" i="43"/>
  <c r="W119" i="47"/>
  <c r="W132" i="47" s="1"/>
  <c r="I140" i="43"/>
  <c r="I141" i="43" s="1"/>
  <c r="G32" i="43" l="1"/>
  <c r="G44" i="43" s="1"/>
  <c r="H21" i="43"/>
  <c r="H22" i="43" s="1"/>
  <c r="R95" i="43"/>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<sst xmlns="http://schemas.openxmlformats.org/spreadsheetml/2006/main" count="12595" uniqueCount="1142">
  <si>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</si>
  <si>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</si>
  <si>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</si>
  <si>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</si>
  <si>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</si>
  <si>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</si>
  <si>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</si>
  <si>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</si>
  <si>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</si>
  <si>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</si>
  <si>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</si>
  <si>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</si>
  <si>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</si>
  <si>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</si>
  <si>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</si>
  <si>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</si>
  <si>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</si>
  <si>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</si>
  <si>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</si>
  <si>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</si>
  <si>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</si>
  <si>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</si>
  <si>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</si>
  <si>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</si>
  <si>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</si>
  <si>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</si>
  <si>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</si>
  <si>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</si>
  <si>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</si>
  <si>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</si>
  <si>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</si>
  <si>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</si>
  <si>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</si>
  <si>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</si>
  <si>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</si>
  <si>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</si>
  <si>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</si>
  <si>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</si>
  <si>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</si>
  <si>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</si>
  <si>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</si>
  <si>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</si>
  <si>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</si>
  <si>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</si>
  <si>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</si>
  <si>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</si>
  <si>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</si>
  <si>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</si>
  <si>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</si>
  <si>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</si>
  <si>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</si>
  <si>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</si>
  <si>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</si>
  <si>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</si>
  <si>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</si>
  <si>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</si>
  <si>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</si>
  <si>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</si>
  <si>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</si>
  <si>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</si>
  <si>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</si>
  <si>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</si>
  <si>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</si>
  <si>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</si>
  <si>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</si>
  <si>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</si>
  <si>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</si>
  <si>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</si>
  <si>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</si>
  <si>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</si>
  <si>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</si>
  <si>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</si>
  <si>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</si>
  <si>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</si>
  <si>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</si>
  <si>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</si>
  <si>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</si>
  <si>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</si>
  <si>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</si>
  <si>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</si>
  <si>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</si>
  <si>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</si>
  <si>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</si>
  <si>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</si>
  <si>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</si>
  <si>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</si>
  <si>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</si>
  <si>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</si>
  <si>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</si>
  <si>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</si>
  <si>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</si>
  <si>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</si>
  <si>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</si>
  <si>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</si>
  <si>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</si>
  <si>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</si>
  <si>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</si>
  <si>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</si>
  <si>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</si>
  <si>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</si>
  <si>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</si>
  <si>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</si>
  <si>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</si>
  <si>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</si>
  <si>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</si>
  <si>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</si>
  <si>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</si>
  <si>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</si>
  <si>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</si>
  <si>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</si>
  <si>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</si>
  <si>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</si>
  <si>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</si>
  <si>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</si>
  <si>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</si>
  <si>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</si>
  <si>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</si>
  <si>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</si>
  <si>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</si>
  <si>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</si>
  <si>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</si>
  <si>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</si>
  <si>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</si>
  <si>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</si>
  <si>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</si>
  <si>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</si>
  <si>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</si>
  <si>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</si>
  <si>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</si>
  <si>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</si>
  <si>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</si>
  <si>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</si>
  <si>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</si>
  <si>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</si>
  <si>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</si>
  <si>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</si>
  <si>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</si>
  <si>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</si>
  <si>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</si>
  <si>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</si>
  <si>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</si>
  <si>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</si>
  <si>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</si>
  <si>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</si>
  <si>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</si>
  <si>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</si>
  <si>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</si>
  <si>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</si>
  <si>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</si>
  <si>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</si>
  <si>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</si>
  <si>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</si>
  <si>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</si>
  <si>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</si>
  <si>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</si>
  <si>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</si>
  <si>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</si>
  <si>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</si>
  <si>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</si>
  <si>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</si>
  <si>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</si>
  <si>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</si>
  <si>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</si>
  <si>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</si>
  <si>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</si>
  <si>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</si>
  <si>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</si>
  <si>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</si>
  <si>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</si>
  <si>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</si>
  <si>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</si>
  <si>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</si>
  <si>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</si>
  <si>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</si>
  <si>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</si>
  <si>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</si>
  <si>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</si>
  <si>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</si>
  <si>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</si>
  <si>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</si>
  <si>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</si>
  <si>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</si>
  <si>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</si>
  <si>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</si>
  <si>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</si>
  <si>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</si>
  <si>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</si>
  <si>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</si>
  <si>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</si>
  <si>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</si>
  <si>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</si>
  <si>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</si>
  <si>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</si>
  <si>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</si>
  <si>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</si>
  <si>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</si>
  <si>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</si>
  <si>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</si>
  <si>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</si>
  <si>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</si>
  <si>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</si>
  <si>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</si>
  <si>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</si>
  <si>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</si>
  <si>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</si>
  <si>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</si>
  <si>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</si>
  <si>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</si>
  <si>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</si>
  <si>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</si>
  <si>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</si>
  <si>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</si>
  <si>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</si>
  <si>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</si>
  <si>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</si>
  <si>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</si>
  <si>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</si>
  <si>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</si>
  <si>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</si>
  <si>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</si>
  <si>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</si>
  <si>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</si>
  <si>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</si>
  <si>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</si>
  <si>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</si>
  <si>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</si>
  <si>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</si>
  <si>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</si>
  <si>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</si>
  <si>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</si>
  <si>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</si>
  <si>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</si>
  <si>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</si>
  <si>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</si>
  <si>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</si>
  <si>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</si>
  <si>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</si>
  <si>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</si>
  <si>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</si>
  <si>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</si>
  <si>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</si>
  <si>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</si>
  <si>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</si>
  <si>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</si>
  <si>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</si>
  <si>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</si>
  <si>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</si>
  <si>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</si>
  <si>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</si>
  <si>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</si>
  <si>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</si>
  <si>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</si>
  <si>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</si>
  <si>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</si>
  <si>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</si>
  <si>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</si>
  <si>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</si>
  <si>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</si>
  <si>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</si>
  <si>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</si>
  <si>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</si>
  <si>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</si>
  <si>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</si>
  <si>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</si>
  <si>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</si>
  <si>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</si>
  <si>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</si>
  <si>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</si>
  <si>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</si>
  <si>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</si>
  <si>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</si>
  <si>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</si>
  <si>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</si>
  <si>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</si>
  <si>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</si>
  <si>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</si>
  <si>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</si>
  <si>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</si>
  <si>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</si>
  <si>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</si>
  <si>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</si>
  <si>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</si>
  <si>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</si>
  <si>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</si>
  <si>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</si>
  <si>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</si>
  <si>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</si>
  <si>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</si>
  <si>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</si>
  <si>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</si>
  <si>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</si>
  <si>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</si>
  <si>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</si>
  <si>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</si>
  <si>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</si>
  <si>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</si>
  <si>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</si>
  <si>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</si>
  <si>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</si>
  <si>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</si>
  <si>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</si>
  <si>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</si>
  <si>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</si>
  <si>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</si>
  <si>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</si>
  <si>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</si>
  <si>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</si>
  <si>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</si>
  <si>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</si>
  <si>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</si>
  <si>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</si>
  <si>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</si>
  <si>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</si>
  <si>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</si>
  <si>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</si>
  <si>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</si>
  <si>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</si>
  <si>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</si>
  <si>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</si>
  <si>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</si>
  <si>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</si>
  <si>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</si>
  <si>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</si>
  <si>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</si>
  <si>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</si>
  <si>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</si>
  <si>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</si>
  <si>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</si>
  <si>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</si>
  <si>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</si>
  <si>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</si>
  <si>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</si>
  <si>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</si>
  <si>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</si>
  <si>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</si>
  <si>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</si>
  <si>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</si>
  <si>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</si>
  <si>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</si>
  <si>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</si>
  <si>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</si>
  <si>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</si>
  <si>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</si>
  <si>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</si>
  <si>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</si>
  <si>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</si>
  <si>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</si>
  <si>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</si>
  <si>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</si>
  <si>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</si>
  <si>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</si>
  <si>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</si>
  <si>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</si>
  <si>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</si>
  <si>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</si>
  <si>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</si>
  <si>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</si>
  <si>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</si>
  <si>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</si>
  <si>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</si>
  <si>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</si>
  <si>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</si>
  <si>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</si>
  <si>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</si>
  <si>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</si>
  <si>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</si>
  <si>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</si>
  <si>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</si>
  <si>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</si>
  <si>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</si>
  <si>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</si>
  <si>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</si>
  <si>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</si>
  <si>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</si>
  <si>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</si>
  <si>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</si>
  <si>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</si>
  <si>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</si>
  <si>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</si>
  <si>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</si>
  <si>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</si>
  <si>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</si>
  <si>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</si>
  <si>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</si>
  <si>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</si>
  <si>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</si>
  <si>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</si>
  <si>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</si>
  <si>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</si>
  <si>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</si>
  <si>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</si>
  <si>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</si>
  <si>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</si>
  <si>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</si>
  <si>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</si>
  <si>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</si>
  <si>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</si>
  <si>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</si>
  <si>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</si>
  <si>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</si>
  <si>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</si>
  <si>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</si>
  <si>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</si>
  <si>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</si>
  <si>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</si>
  <si>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</si>
  <si>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</si>
  <si>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</si>
  <si>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</si>
  <si>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</si>
  <si>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</si>
  <si>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</si>
  <si>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</si>
  <si>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</si>
  <si>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</si>
  <si>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</si>
  <si>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</si>
  <si>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</si>
  <si>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</si>
  <si>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</si>
  <si>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</si>
  <si>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</si>
  <si>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</si>
  <si>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</si>
  <si>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</si>
  <si>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</si>
  <si>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</si>
  <si>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</si>
  <si>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</si>
  <si>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</si>
  <si>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</si>
  <si>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</si>
  <si>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</si>
  <si>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</si>
  <si>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</si>
  <si>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</si>
  <si>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</si>
  <si>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</si>
  <si>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</si>
  <si>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</si>
  <si>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</si>
  <si>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</si>
  <si>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</si>
  <si>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</si>
  <si>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</si>
  <si>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</si>
  <si>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</si>
  <si>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</si>
  <si>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</si>
  <si>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</si>
  <si>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</si>
  <si>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</si>
  <si>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</si>
  <si>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</si>
  <si>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</si>
  <si>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</si>
  <si>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</si>
  <si>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</si>
  <si>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</si>
  <si>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</si>
  <si>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</si>
  <si>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</si>
  <si>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</si>
  <si>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</si>
  <si>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</si>
  <si>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</si>
  <si>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</si>
  <si>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</si>
  <si>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</si>
  <si>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</si>
  <si>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</si>
  <si>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</si>
  <si>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</si>
  <si>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</si>
  <si>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</si>
  <si>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</si>
  <si>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</si>
  <si>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</si>
  <si>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</si>
  <si>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</si>
  <si>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</si>
  <si>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</si>
  <si>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</si>
  <si>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</si>
  <si>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</si>
  <si>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</si>
  <si>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</si>
  <si>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</si>
  <si>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</si>
  <si>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</si>
  <si>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</si>
  <si>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</si>
  <si>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</si>
  <si>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</si>
  <si>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</si>
  <si>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</si>
  <si>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</si>
  <si>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</si>
  <si>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</si>
  <si>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</si>
  <si>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</si>
  <si>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</si>
  <si>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</si>
  <si>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</si>
  <si>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</si>
  <si>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</si>
  <si>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</si>
  <si>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</si>
  <si>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</si>
  <si>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</si>
  <si>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</si>
  <si>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</si>
  <si>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</si>
  <si>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</si>
  <si>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</si>
  <si>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</si>
  <si>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</si>
  <si>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</si>
  <si>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</si>
  <si>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</si>
  <si>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</si>
  <si>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</si>
  <si>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</si>
  <si>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</si>
  <si>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</si>
  <si>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</si>
  <si>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</si>
  <si>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</si>
  <si>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</si>
  <si>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</si>
  <si>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</si>
  <si>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</si>
  <si>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</si>
  <si>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</si>
  <si>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</si>
  <si>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</si>
  <si>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</si>
  <si>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</si>
  <si>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</si>
  <si>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</si>
  <si>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</si>
  <si>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</si>
  <si>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</si>
  <si>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</si>
  <si>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</si>
  <si>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</si>
  <si>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</si>
  <si>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</si>
  <si>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</si>
  <si>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</si>
  <si>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</si>
  <si>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</si>
  <si>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</si>
  <si>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</si>
  <si>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</si>
  <si>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</si>
  <si>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</si>
  <si>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</si>
  <si>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</si>
  <si>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</si>
  <si>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</si>
  <si>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</si>
  <si>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</si>
  <si>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</si>
  <si>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</si>
  <si>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</si>
  <si>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</si>
  <si>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</si>
  <si>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</si>
  <si>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</si>
  <si>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</si>
  <si>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</si>
  <si>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</si>
  <si>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</si>
  <si>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</si>
  <si>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</si>
  <si>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</si>
  <si>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</si>
  <si>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</si>
  <si>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</si>
  <si>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</si>
  <si>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</si>
  <si>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</si>
  <si>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</si>
  <si>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</si>
  <si>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</si>
  <si>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</si>
  <si>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</si>
  <si>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</si>
  <si>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</si>
  <si>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</si>
  <si>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</si>
  <si>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</si>
  <si>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</si>
  <si>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</si>
  <si>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</si>
  <si>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</si>
  <si>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</si>
  <si>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</si>
  <si>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</si>
  <si>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</si>
  <si>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</si>
  <si>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</si>
  <si>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</si>
  <si>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</si>
  <si>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</si>
  <si>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</si>
  <si>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</si>
  <si>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</si>
  <si>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</si>
  <si>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</si>
  <si>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</si>
  <si>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</si>
  <si>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</si>
  <si>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</si>
  <si>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</si>
  <si>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</si>
  <si>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</si>
  <si>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</si>
  <si>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</si>
  <si>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</si>
  <si>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</si>
  <si>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</si>
  <si>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</si>
  <si>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</si>
  <si>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</si>
  <si>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</si>
  <si>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</si>
  <si>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</si>
  <si>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</si>
  <si>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</si>
  <si>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</si>
  <si>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</si>
  <si>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</si>
  <si>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</si>
  <si>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</si>
  <si>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</si>
  <si>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</si>
  <si>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</si>
  <si>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</si>
  <si>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</si>
  <si>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</si>
  <si>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</si>
  <si>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</si>
  <si>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</si>
  <si>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</si>
  <si>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</si>
  <si>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</si>
  <si>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</si>
  <si>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</si>
  <si>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</si>
  <si>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</si>
  <si>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</si>
  <si>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</si>
  <si>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</si>
  <si>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</si>
  <si>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</si>
  <si>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</si>
  <si>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</si>
  <si>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</si>
  <si>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</si>
  <si>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</si>
  <si>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</si>
  <si>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</si>
  <si>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</si>
  <si>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</si>
  <si>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</si>
  <si>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</si>
  <si>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</si>
  <si>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</si>
  <si>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</si>
  <si>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</si>
  <si>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</si>
  <si>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</si>
  <si>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</si>
  <si>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</si>
  <si>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</si>
  <si>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</si>
  <si>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</si>
  <si>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</si>
  <si>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</si>
  <si>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</si>
  <si>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</si>
  <si>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</si>
  <si>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</si>
  <si>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</si>
  <si>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</si>
  <si>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</si>
  <si>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</si>
  <si>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</si>
  <si>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</si>
  <si>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</si>
  <si>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</si>
  <si>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</si>
  <si>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</si>
  <si>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</si>
  <si>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</si>
  <si>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</si>
  <si>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</si>
  <si>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</si>
  <si>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</si>
  <si>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</si>
  <si>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</si>
  <si>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</si>
  <si>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</si>
  <si>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</si>
  <si>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</si>
  <si>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</si>
  <si>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</si>
  <si>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</si>
  <si>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</si>
  <si>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</si>
  <si>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</si>
  <si>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</si>
  <si>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</si>
  <si>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</si>
  <si>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</si>
  <si>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</si>
  <si>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</si>
  <si>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</si>
  <si>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</si>
  <si>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</si>
  <si>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</si>
  <si>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</si>
  <si>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</si>
  <si>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</si>
  <si>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</si>
  <si>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</si>
  <si>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</si>
  <si>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</si>
  <si>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</si>
  <si>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</si>
  <si>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</si>
  <si>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</si>
  <si>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</si>
  <si>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</si>
  <si>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</si>
  <si>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</si>
  <si>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</si>
  <si>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</si>
  <si>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</si>
  <si>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</si>
  <si>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</si>
  <si>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</si>
  <si>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</si>
  <si>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</si>
  <si>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</si>
  <si>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</si>
  <si>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</si>
  <si>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</si>
  <si>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</si>
  <si>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</si>
  <si>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</si>
  <si>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</si>
  <si>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</si>
  <si>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</si>
  <si>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</si>
  <si>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</si>
  <si>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</si>
  <si>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</si>
  <si>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</si>
  <si>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</si>
  <si>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</si>
  <si>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</si>
  <si>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</si>
  <si>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</si>
  <si>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</si>
  <si>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</si>
  <si>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</si>
  <si>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</si>
  <si>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</si>
  <si>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</si>
  <si>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</si>
  <si>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</si>
  <si>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</si>
  <si>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</si>
  <si>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</si>
  <si>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</si>
  <si>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</si>
  <si>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</si>
  <si>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</si>
  <si>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</si>
  <si>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</si>
  <si>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</si>
  <si>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</si>
  <si>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</si>
  <si>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</si>
  <si>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</si>
  <si>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</si>
  <si>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</si>
  <si>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</si>
  <si>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</si>
  <si>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</si>
  <si>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</si>
  <si>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</si>
  <si>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</si>
  <si>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</si>
  <si>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</si>
  <si>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</si>
  <si>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</si>
  <si>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</si>
  <si>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</si>
  <si>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</si>
  <si>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</si>
  <si>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</si>
  <si>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</si>
  <si>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</si>
  <si>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</si>
  <si>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</si>
  <si>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</si>
  <si>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</si>
  <si>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</si>
  <si>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</si>
  <si>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</si>
  <si>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</si>
  <si>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</si>
  <si>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</si>
  <si>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</si>
  <si>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</si>
  <si>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</si>
  <si>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</si>
  <si>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</si>
  <si>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</si>
  <si>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</si>
  <si>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</si>
  <si>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</si>
  <si>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</si>
  <si>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</si>
  <si>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</si>
  <si>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</si>
  <si>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</si>
  <si>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</si>
  <si>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</si>
  <si>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</si>
  <si>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</si>
  <si>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</si>
  <si>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</si>
  <si>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</si>
  <si>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</si>
  <si>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</si>
  <si>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</si>
  <si>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</si>
  <si>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</si>
  <si>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</si>
  <si>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</si>
  <si>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</si>
  <si>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</si>
  <si>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</si>
  <si>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</si>
  <si>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</si>
  <si>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</si>
  <si>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</si>
  <si>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</si>
  <si>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</si>
  <si>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</si>
  <si>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</si>
  <si>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</si>
  <si>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</si>
  <si>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</si>
  <si>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</si>
  <si>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</si>
  <si>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</si>
  <si>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</si>
  <si>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</si>
  <si>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</si>
  <si>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</si>
  <si>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</si>
  <si>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</si>
  <si>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</si>
  <si>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</si>
  <si>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</si>
  <si>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</si>
  <si>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</si>
  <si>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</si>
  <si>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</si>
  <si>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</si>
  <si>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</si>
  <si>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</si>
  <si>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</si>
  <si>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</si>
  <si>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</si>
  <si>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</si>
  <si>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</si>
  <si>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</si>
  <si>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</si>
  <si>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</si>
  <si>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</si>
  <si>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</si>
  <si>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</si>
  <si>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</si>
  <si>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</si>
  <si>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</si>
  <si>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</si>
  <si>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</si>
  <si>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</si>
  <si>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</si>
  <si>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</si>
  <si>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</si>
  <si>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</si>
  <si>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</si>
  <si>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</si>
  <si>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</si>
  <si>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</si>
  <si>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</si>
  <si>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</si>
  <si>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</si>
  <si>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</si>
  <si>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</si>
  <si>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</si>
  <si>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</si>
  <si>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</si>
  <si>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</si>
  <si>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</si>
  <si>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</si>
  <si>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</si>
  <si>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</si>
  <si>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</si>
  <si>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</si>
  <si>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</si>
  <si>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</si>
  <si>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</si>
  <si>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</si>
  <si>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</si>
  <si>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</si>
  <si>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</si>
  <si>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</si>
  <si>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</si>
  <si>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</si>
  <si>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</si>
  <si>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</si>
  <si>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</si>
  <si>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</si>
  <si>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</si>
  <si>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</si>
  <si>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</si>
  <si>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</si>
  <si>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</si>
  <si>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</si>
  <si>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</si>
  <si>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</si>
  <si>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</si>
  <si>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</si>
  <si>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</si>
  <si>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</si>
  <si>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</si>
  <si>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</si>
  <si>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</si>
  <si>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</si>
  <si>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</si>
  <si>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</si>
  <si>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</si>
  <si>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</si>
  <si>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</si>
  <si>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</si>
  <si>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</si>
  <si>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</si>
  <si>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</si>
  <si>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</si>
  <si>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</si>
  <si>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</si>
  <si>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</si>
  <si>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</si>
  <si>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</si>
  <si>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</si>
  <si>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</si>
  <si>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</si>
  <si>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</si>
  <si>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</si>
  <si>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</si>
  <si>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</si>
  <si>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</si>
  <si>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</si>
  <si>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</si>
  <si>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</si>
  <si>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</si>
  <si>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</si>
  <si>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</si>
  <si>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</si>
  <si>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</si>
  <si>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</si>
  <si>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</si>
  <si>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</si>
  <si>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</si>
  <si>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</si>
  <si>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</si>
  <si>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</si>
  <si>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Alectra Utilities - Horizon Rate Zone</t>
  </si>
  <si>
    <t>EB-2022-0185</t>
  </si>
  <si>
    <t>2023 IRM Application</t>
  </si>
  <si>
    <t>2020-2021</t>
  </si>
  <si>
    <t>2024 IRM Application</t>
  </si>
  <si>
    <t>2022-2023</t>
  </si>
  <si>
    <t>Large Use 2</t>
  </si>
  <si>
    <t>2014 to 2016</t>
  </si>
  <si>
    <t>Custom IR Application (EB-2014-0002, Exhibit 3, Tab 1, Schedule 2)</t>
  </si>
  <si>
    <t>Note: The values through 2021 are not included because LRAMVA have been claimed for those years.</t>
  </si>
  <si>
    <t>EB-2021-0005</t>
  </si>
  <si>
    <t>Tier 1</t>
  </si>
  <si>
    <t>Consumer</t>
  </si>
  <si>
    <t>Horizon Utilities Corporation</t>
  </si>
  <si>
    <t>EE</t>
  </si>
  <si>
    <t>Final; Released August 31, 2012</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</si>
  <si>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</si>
  <si>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</si>
  <si>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</si>
  <si>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</si>
  <si>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</si>
  <si>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</si>
  <si>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</si>
  <si>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</si>
  <si>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Final; Released August 31, 2013</t>
  </si>
  <si>
    <t>Home Assistance</t>
  </si>
  <si>
    <t>Non-Tier 1</t>
  </si>
  <si>
    <t>Residential and Small Commercial Demand Response</t>
  </si>
  <si>
    <t>Tier 1 - 2011 Adjustment</t>
  </si>
  <si>
    <t>Energy Audit Funding</t>
  </si>
  <si>
    <t>Dx</t>
  </si>
  <si>
    <t>DR-3</t>
  </si>
  <si>
    <t>peaksaverPLUS</t>
  </si>
  <si>
    <t>peaksaverPLUS (IHD)</t>
  </si>
  <si>
    <t>Small Business Lighting</t>
  </si>
  <si>
    <t>Annual Coupons</t>
  </si>
  <si>
    <t>Bi-Annual Retailer Events</t>
  </si>
  <si>
    <t>HVAC</t>
  </si>
  <si>
    <t>Non-LDC</t>
  </si>
  <si>
    <t>Commercial</t>
  </si>
  <si>
    <t>Time-of-Use Savings</t>
  </si>
  <si>
    <t>non-Tier 1</t>
  </si>
  <si>
    <t>Commercial Demand Response</t>
  </si>
  <si>
    <t xml:space="preserve">Demand Response 3 </t>
  </si>
  <si>
    <t>Energy Managers</t>
  </si>
  <si>
    <t>2015 Adjustment</t>
  </si>
  <si>
    <t>Save on Energy Heating &amp; Cooling Program</t>
  </si>
  <si>
    <t>Home Depot Home Appliance Market Uplift Conservation Fund Pilot Program</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</si>
  <si>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</si>
  <si>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</si>
  <si>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</si>
  <si>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</si>
  <si>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</si>
  <si>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</si>
  <si>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</si>
  <si>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</si>
  <si>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</si>
  <si>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</si>
  <si>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</si>
  <si>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</si>
  <si>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</si>
  <si>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Table 8-a:  City of Hamilton</t>
  </si>
  <si>
    <t>Summary of Project #134184</t>
  </si>
  <si>
    <t>Pre-Conversion</t>
  </si>
  <si>
    <t>No high voltage</t>
  </si>
  <si>
    <t>ERS1-0-H2-E1-5-40-A-GRAY-DLR</t>
  </si>
  <si>
    <t>No high voltage CO#2</t>
  </si>
  <si>
    <t>ERS1-0-J2-E1-5-40-A-GRAY-DLR</t>
  </si>
  <si>
    <t>No high voltage no LOA</t>
  </si>
  <si>
    <t>ERS2-0-H3-E1-7-40-A-GRAY-DLR</t>
  </si>
  <si>
    <t>No high voltage with LOA</t>
  </si>
  <si>
    <t>ERS2-0-K2-D2-5-40-A-GRAY-DLR</t>
  </si>
  <si>
    <t>ERS2-0-Q2-E1-5-40-A-GRAY-DLR</t>
  </si>
  <si>
    <t>ERX1-0-G1-E1-5-40-A-GRAY-DR</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</si>
  <si>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</si>
  <si>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</si>
  <si>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</si>
  <si>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</si>
  <si>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</si>
  <si>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</si>
  <si>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</si>
  <si>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</si>
  <si>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</si>
  <si>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</si>
  <si>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Persistence in 2026</t>
  </si>
  <si>
    <t>Table 8-b:  City of St. Catharine</t>
  </si>
  <si>
    <t>Summary of Project #143257</t>
  </si>
  <si>
    <t>Luminaires - 70 W HPS</t>
  </si>
  <si>
    <t>ERL10A7A140AGRAYL</t>
  </si>
  <si>
    <t>Luminaires - 100 W HPS</t>
  </si>
  <si>
    <t>ERL10B7E140GRAYL</t>
  </si>
  <si>
    <t>Luminaires - 200W HPS</t>
  </si>
  <si>
    <t>ERL10E3E140AGRAYL</t>
  </si>
  <si>
    <t>Luminaires - 200 W HPS</t>
  </si>
  <si>
    <t>ERRS10J2C1540AGRAYL</t>
  </si>
  <si>
    <t>Persistence in 2027</t>
  </si>
  <si>
    <t>Table 8-c:  City of Hamilton</t>
  </si>
  <si>
    <t>Summary of Project #156139</t>
  </si>
  <si>
    <t>HPS 30 to 60W</t>
  </si>
  <si>
    <t>GE ERL10B7E140A</t>
  </si>
  <si>
    <t>GE ERL0C7E140A</t>
  </si>
  <si>
    <t>HPS 60 to 120W</t>
  </si>
  <si>
    <t>GE ERL10E3E140A</t>
  </si>
  <si>
    <t>HPS 120 to 200W</t>
  </si>
  <si>
    <t>GE ERL10H2E1540</t>
  </si>
  <si>
    <t>Persistence in 2028</t>
  </si>
  <si>
    <t>Persistence in 2029</t>
  </si>
  <si>
    <t>Table 8-d:  City of Hamilton</t>
  </si>
  <si>
    <t>Summary of Project #156168</t>
  </si>
  <si>
    <t>Table 8-e:  City of St. Catharine</t>
  </si>
  <si>
    <t>Summary of Project #150502</t>
  </si>
  <si>
    <t>50 to 75W Exterior HID</t>
  </si>
  <si>
    <t>LED fixture&lt;=30W</t>
  </si>
  <si>
    <t>100 to 175W Exterior HID</t>
  </si>
  <si>
    <t>LED fixture&gt;30 Wto&lt;=60W</t>
  </si>
  <si>
    <t>200 to 250W Exterior HID</t>
  </si>
  <si>
    <t>LED fixture&gt;60W to&lt;=120W</t>
  </si>
  <si>
    <t>400 to 450W Exterior HID</t>
  </si>
  <si>
    <t>LED fixture&gt;120W to&lt;=200W</t>
  </si>
  <si>
    <t>Persistence in 2030</t>
  </si>
  <si>
    <t>Table 8-f:  City of Hamilton</t>
  </si>
  <si>
    <t>Summary of Project #156181</t>
  </si>
  <si>
    <t>LED fixture (≤30W)</t>
  </si>
  <si>
    <t>LED fixture (&gt;30W to ≤60W)</t>
  </si>
  <si>
    <t>LED fixture (&gt;60W to ≤120W)</t>
  </si>
  <si>
    <t>LED fixture (&gt;120W to ≤200W)</t>
  </si>
  <si>
    <t xml:space="preserve">Efficiency:Equipment Replacement Incentive Initiative (Streetlight project) </t>
  </si>
  <si>
    <t>Save on Energy Retrofit Program (excluding SL)</t>
  </si>
  <si>
    <t>Save on Energy Instant Discount Program</t>
  </si>
  <si>
    <t>Save on Energy Business Refrigeration Incentive Program</t>
  </si>
  <si>
    <t>Whole Home Pilot Program</t>
  </si>
  <si>
    <t>Save on Energy Energy Performance Program for Multi-Site Customers</t>
  </si>
  <si>
    <t>Smart Thermostat Program</t>
  </si>
  <si>
    <t>P/C Report</t>
  </si>
  <si>
    <t>Post P/C Report</t>
  </si>
  <si>
    <t>Save on Energy Retrofit Program - FCR</t>
  </si>
  <si>
    <t>Save on Energy Retrofit Program - Streetlighting Project</t>
  </si>
  <si>
    <t>Save on Energy Retrofit Program - P4P</t>
  </si>
  <si>
    <t xml:space="preserve">Smart Thermostat Program </t>
  </si>
  <si>
    <t>2019 True Up</t>
  </si>
  <si>
    <t>Save on Energy Retrofit Program (exc. Streetlight) P4P</t>
  </si>
  <si>
    <t>Save on Energy Retrofit Program Streetlight</t>
  </si>
  <si>
    <t>Save on Energy Retrofit Program (exc. Streetlight) FCR</t>
  </si>
  <si>
    <t>Save on Energy Energy Performance Program</t>
  </si>
  <si>
    <t>Save on Energy Retrofit Program (P4P)</t>
  </si>
  <si>
    <t>Adjustment to 2020 savings (P4P)</t>
  </si>
  <si>
    <t>Save on Energy Retrofit Program (FCR)</t>
  </si>
  <si>
    <t>Adjustment to 2020 savings (FCR)</t>
  </si>
  <si>
    <t>Save on Energy Retrofit Program(P4P)</t>
  </si>
  <si>
    <t>Adjustment to 2021 savings(P4P)</t>
  </si>
  <si>
    <t>Save on Energy Retrofit Program(FCR)</t>
  </si>
  <si>
    <t>Adjustment to 2021 savings(FCR)</t>
  </si>
  <si>
    <t>Save on Energy Retrofit Program-P4P</t>
  </si>
  <si>
    <t>EB-2023-0004</t>
  </si>
  <si>
    <t>Row 1753-1765</t>
  </si>
  <si>
    <t>Corrected formulas of persistence from prior years to 2023 and applied 2023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</si>
</sst>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0" fontId="0" fillId="28" borderId="109" xfId="0" applyFill="1" applyBorder="1" applyAlignment="1">
      <alignment horizontal="left" vertical="top"/>
    </xf>
    <xf numFmtId="40" fontId="5" fillId="28" borderId="34" xfId="0" applyNumberFormat="1" applyFont="1" applyFill="1" applyBorder="1" applyProtection="1">
      <protection locked="0"/>
    </xf>
    <xf numFmtId="2" fontId="5" fillId="28" borderId="34" xfId="0" applyNumberFormat="1" applyFont="1" applyFill="1" applyBorder="1" applyProtection="1">
      <protection locked="0"/>
    </xf>
    <xf numFmtId="4" fontId="45" fillId="2" borderId="0" xfId="0" applyNumberFormat="1" applyFont="1" applyFill="1" applyAlignment="1" applyProtection="1">
      <alignment horizontal="center" vertical="center"/>
      <protection locked="0"/>
    </xf>
    <xf numFmtId="4" fontId="45" fillId="2" borderId="5" xfId="0" applyNumberFormat="1" applyFont="1" applyFill="1" applyBorder="1" applyAlignment="1" applyProtection="1">
      <alignment horizontal="center" vertical="center"/>
      <protection locked="0"/>
    </xf>
    <xf numFmtId="285" fontId="45" fillId="28" borderId="34"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23087"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767189"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738" y="134471"/>
          <a:ext cx="25434440" cy="2133640"/>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8130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74" t="s">
        <v>174</v>
      </c>
      <c r="C3" s="774"/>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defaultColWidth="9" defaultRowHeight="15"/>
  <cols>
    <col min="1" max="1" width="9" style="1"/>
    <col min="2" max="2" width="37" style="608" customWidth="1"/>
    <col min="3" max="3" width="9" style="9"/>
    <col min="4" max="13" width="9" style="1"/>
    <col min="14" max="14" width="17.140625" style="1" customWidth="1"/>
    <col min="15" max="20" width="9" style="1"/>
    <col min="21" max="21" width="20.5703125" style="1" customWidth="1"/>
    <col min="22" max="16384" width="9" style="1"/>
  </cols>
  <sheetData>
    <row r="15" spans="2:21" ht="18" customHeight="1">
      <c r="B15" s="787" t="s">
        <v>963</v>
      </c>
      <c r="C15" s="787"/>
      <c r="D15" s="787"/>
      <c r="E15" s="787"/>
      <c r="F15" s="787"/>
      <c r="G15" s="787"/>
      <c r="H15" s="787"/>
      <c r="I15" s="787"/>
      <c r="J15" s="787"/>
      <c r="K15" s="787"/>
      <c r="L15" s="787"/>
      <c r="M15" s="787"/>
      <c r="N15" s="787"/>
      <c r="O15" s="787"/>
      <c r="P15" s="787"/>
      <c r="Q15" s="787"/>
      <c r="R15" s="787"/>
      <c r="S15" s="787"/>
      <c r="T15" s="787"/>
      <c r="U15" s="787"/>
    </row>
    <row r="17" spans="2:21" ht="26.25" customHeight="1">
      <c r="B17" s="609" t="s">
        <v>558</v>
      </c>
      <c r="C17" s="777" t="s">
        <v>502</v>
      </c>
      <c r="D17" s="778"/>
      <c r="E17" s="778"/>
      <c r="F17" s="778"/>
      <c r="G17" s="778"/>
      <c r="H17" s="778"/>
      <c r="I17" s="778"/>
      <c r="J17" s="778"/>
      <c r="K17" s="778"/>
      <c r="L17" s="778"/>
      <c r="M17" s="778"/>
      <c r="N17" s="778"/>
      <c r="O17" s="778"/>
      <c r="P17" s="778"/>
      <c r="Q17" s="778"/>
      <c r="R17" s="778"/>
      <c r="S17" s="778"/>
      <c r="T17" s="778"/>
      <c r="U17" s="778"/>
    </row>
    <row r="18" spans="2:21" ht="6.95" customHeight="1">
      <c r="B18" s="758"/>
      <c r="C18" s="759"/>
      <c r="D18" s="759"/>
      <c r="E18" s="759"/>
      <c r="F18" s="759"/>
      <c r="G18" s="759"/>
      <c r="H18" s="759"/>
      <c r="I18" s="759"/>
      <c r="J18" s="759"/>
      <c r="K18" s="759"/>
      <c r="L18" s="759"/>
      <c r="M18" s="759"/>
      <c r="N18" s="759"/>
      <c r="O18" s="759"/>
      <c r="P18" s="759"/>
      <c r="Q18" s="759"/>
      <c r="R18" s="759"/>
      <c r="S18" s="759"/>
      <c r="T18" s="759"/>
      <c r="U18" s="759"/>
    </row>
    <row r="19" spans="2:21" ht="55.5" customHeight="1">
      <c r="B19" s="621" t="s">
        <v>629</v>
      </c>
      <c r="C19" s="779" t="s">
        <v>704</v>
      </c>
      <c r="D19" s="779"/>
      <c r="E19" s="779"/>
      <c r="F19" s="779"/>
      <c r="G19" s="779"/>
      <c r="H19" s="779"/>
      <c r="I19" s="779"/>
      <c r="J19" s="779"/>
      <c r="K19" s="779"/>
      <c r="L19" s="779"/>
      <c r="M19" s="779"/>
      <c r="N19" s="779"/>
      <c r="O19" s="779"/>
      <c r="P19" s="779"/>
      <c r="Q19" s="779"/>
      <c r="R19" s="779"/>
      <c r="S19" s="779"/>
      <c r="T19" s="779"/>
      <c r="U19" s="780"/>
    </row>
    <row r="20" spans="2:21" ht="15.75">
      <c r="B20" s="611"/>
      <c r="C20" s="472"/>
      <c r="U20" s="612"/>
    </row>
    <row r="21" spans="2:21" ht="15.75">
      <c r="B21" s="611"/>
      <c r="C21" s="472" t="s">
        <v>633</v>
      </c>
      <c r="U21" s="612"/>
    </row>
    <row r="22" spans="2:21" ht="15.75">
      <c r="B22" s="611"/>
      <c r="C22" s="472"/>
      <c r="U22" s="612"/>
    </row>
    <row r="23" spans="2:21" ht="15.75">
      <c r="B23" s="611"/>
      <c r="C23" s="472" t="s">
        <v>630</v>
      </c>
      <c r="U23" s="612"/>
    </row>
    <row r="24" spans="2:21" ht="15.75">
      <c r="B24" s="611"/>
      <c r="C24" s="472"/>
      <c r="U24" s="612"/>
    </row>
    <row r="25" spans="2:21" ht="30" customHeight="1">
      <c r="B25" s="611"/>
      <c r="C25" s="779" t="s">
        <v>631</v>
      </c>
      <c r="D25" s="779"/>
      <c r="E25" s="779"/>
      <c r="F25" s="779"/>
      <c r="G25" s="779"/>
      <c r="H25" s="779"/>
      <c r="I25" s="779"/>
      <c r="J25" s="779"/>
      <c r="K25" s="779"/>
      <c r="L25" s="779"/>
      <c r="M25" s="779"/>
      <c r="N25" s="779"/>
      <c r="O25" s="779"/>
      <c r="P25" s="779"/>
      <c r="Q25" s="779"/>
      <c r="R25" s="779"/>
      <c r="S25" s="779"/>
      <c r="U25" s="612"/>
    </row>
    <row r="26" spans="2:21" ht="15.75">
      <c r="B26" s="611"/>
      <c r="C26" s="472"/>
      <c r="U26" s="612"/>
    </row>
    <row r="27" spans="2:21" ht="15.75">
      <c r="B27" s="611"/>
      <c r="C27" s="472" t="s">
        <v>634</v>
      </c>
      <c r="U27" s="612"/>
    </row>
    <row r="28" spans="2:21" ht="15.75">
      <c r="B28" s="611"/>
      <c r="C28" s="472"/>
      <c r="U28" s="612"/>
    </row>
    <row r="29" spans="2:21" ht="31.5" customHeight="1">
      <c r="B29" s="611"/>
      <c r="C29" s="779" t="s">
        <v>632</v>
      </c>
      <c r="D29" s="779"/>
      <c r="E29" s="779"/>
      <c r="F29" s="779"/>
      <c r="G29" s="779"/>
      <c r="H29" s="779"/>
      <c r="I29" s="779"/>
      <c r="J29" s="779"/>
      <c r="K29" s="779"/>
      <c r="L29" s="779"/>
      <c r="M29" s="779"/>
      <c r="N29" s="779"/>
      <c r="O29" s="779"/>
      <c r="P29" s="779"/>
      <c r="Q29" s="779"/>
      <c r="R29" s="779"/>
      <c r="S29" s="779"/>
      <c r="T29" s="779"/>
      <c r="U29" s="780"/>
    </row>
    <row r="30" spans="2:21" ht="15.75">
      <c r="B30" s="611"/>
      <c r="C30" s="472"/>
      <c r="U30" s="612"/>
    </row>
    <row r="31" spans="2:21" ht="31.5" customHeight="1">
      <c r="B31" s="611"/>
      <c r="C31" s="779" t="s">
        <v>635</v>
      </c>
      <c r="D31" s="779"/>
      <c r="E31" s="779"/>
      <c r="F31" s="779"/>
      <c r="G31" s="779"/>
      <c r="H31" s="779"/>
      <c r="I31" s="779"/>
      <c r="J31" s="779"/>
      <c r="K31" s="779"/>
      <c r="L31" s="779"/>
      <c r="M31" s="779"/>
      <c r="N31" s="779"/>
      <c r="O31" s="779"/>
      <c r="P31" s="779"/>
      <c r="Q31" s="779"/>
      <c r="R31" s="779"/>
      <c r="S31" s="779"/>
      <c r="T31" s="779"/>
      <c r="U31" s="780"/>
    </row>
    <row r="32" spans="2:21" ht="15.75">
      <c r="B32" s="611"/>
      <c r="C32" s="472"/>
      <c r="U32" s="612"/>
    </row>
    <row r="33" spans="2:21" ht="15.75">
      <c r="B33" s="611"/>
      <c r="C33" s="472" t="s">
        <v>636</v>
      </c>
      <c r="U33" s="612"/>
    </row>
    <row r="34" spans="2:21" ht="15.7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81" t="s">
        <v>913</v>
      </c>
      <c r="D35" s="781"/>
      <c r="E35" s="781"/>
      <c r="F35" s="781"/>
      <c r="G35" s="781"/>
      <c r="H35" s="781"/>
      <c r="I35" s="781"/>
      <c r="J35" s="781"/>
      <c r="K35" s="781"/>
      <c r="L35" s="781"/>
      <c r="M35" s="781"/>
      <c r="N35" s="781"/>
      <c r="O35" s="781"/>
      <c r="P35" s="781"/>
      <c r="Q35" s="781"/>
      <c r="R35" s="781"/>
      <c r="S35" s="781"/>
      <c r="T35" s="781"/>
      <c r="U35" s="782"/>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75">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75" t="s">
        <v>641</v>
      </c>
      <c r="D39" s="775"/>
      <c r="E39" s="775"/>
      <c r="F39" s="775"/>
      <c r="G39" s="775"/>
      <c r="H39" s="775"/>
      <c r="I39" s="775"/>
      <c r="J39" s="775"/>
      <c r="K39" s="775"/>
      <c r="L39" s="775"/>
      <c r="M39" s="775"/>
      <c r="N39" s="775"/>
      <c r="O39" s="775"/>
      <c r="P39" s="775"/>
      <c r="Q39" s="775"/>
      <c r="R39" s="775"/>
      <c r="S39" s="775"/>
      <c r="T39" s="775"/>
      <c r="U39" s="776"/>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75">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5" t="s">
        <v>929</v>
      </c>
      <c r="D44" s="785"/>
      <c r="E44" s="785"/>
      <c r="F44" s="785"/>
      <c r="G44" s="785"/>
      <c r="H44" s="785"/>
      <c r="I44" s="785"/>
      <c r="J44" s="785"/>
      <c r="K44" s="785"/>
      <c r="L44" s="785"/>
      <c r="M44" s="785"/>
      <c r="N44" s="785"/>
      <c r="O44" s="785"/>
      <c r="P44" s="785"/>
      <c r="Q44" s="785"/>
      <c r="R44" s="785"/>
      <c r="S44" s="785"/>
      <c r="T44" s="785"/>
      <c r="U44" s="786"/>
    </row>
    <row r="45" spans="2:21">
      <c r="B45" s="625"/>
      <c r="C45" s="1"/>
      <c r="U45" s="612"/>
    </row>
    <row r="46" spans="2:21" ht="36" customHeight="1">
      <c r="B46" s="625"/>
      <c r="C46" s="783" t="s">
        <v>658</v>
      </c>
      <c r="D46" s="783"/>
      <c r="E46" s="783"/>
      <c r="F46" s="783"/>
      <c r="G46" s="783"/>
      <c r="H46" s="783"/>
      <c r="I46" s="783"/>
      <c r="J46" s="783"/>
      <c r="K46" s="783"/>
      <c r="L46" s="783"/>
      <c r="M46" s="783"/>
      <c r="N46" s="783"/>
      <c r="O46" s="783"/>
      <c r="P46" s="783"/>
      <c r="Q46" s="783"/>
      <c r="R46" s="783"/>
      <c r="S46" s="783"/>
      <c r="T46" s="783"/>
      <c r="U46" s="784"/>
    </row>
    <row r="47" spans="2:21">
      <c r="B47" s="625"/>
      <c r="C47" s="5"/>
      <c r="U47" s="612"/>
    </row>
    <row r="48" spans="2:21" ht="35.25" customHeight="1">
      <c r="B48" s="625"/>
      <c r="C48" s="783" t="s">
        <v>644</v>
      </c>
      <c r="D48" s="783"/>
      <c r="E48" s="783"/>
      <c r="F48" s="783"/>
      <c r="G48" s="783"/>
      <c r="H48" s="783"/>
      <c r="I48" s="783"/>
      <c r="J48" s="783"/>
      <c r="K48" s="783"/>
      <c r="L48" s="783"/>
      <c r="M48" s="783"/>
      <c r="N48" s="783"/>
      <c r="O48" s="783"/>
      <c r="P48" s="783"/>
      <c r="Q48" s="783"/>
      <c r="R48" s="783"/>
      <c r="S48" s="783"/>
      <c r="T48" s="783"/>
      <c r="U48" s="784"/>
    </row>
    <row r="49" spans="2:21">
      <c r="B49" s="625"/>
      <c r="C49" s="5"/>
      <c r="U49" s="612"/>
    </row>
    <row r="50" spans="2:21" ht="40.5" customHeight="1">
      <c r="B50" s="625"/>
      <c r="C50" s="783" t="s">
        <v>645</v>
      </c>
      <c r="D50" s="783"/>
      <c r="E50" s="783"/>
      <c r="F50" s="783"/>
      <c r="G50" s="783"/>
      <c r="H50" s="783"/>
      <c r="I50" s="783"/>
      <c r="J50" s="783"/>
      <c r="K50" s="783"/>
      <c r="L50" s="783"/>
      <c r="M50" s="783"/>
      <c r="N50" s="783"/>
      <c r="O50" s="783"/>
      <c r="P50" s="783"/>
      <c r="Q50" s="783"/>
      <c r="R50" s="783"/>
      <c r="S50" s="783"/>
      <c r="T50" s="783"/>
      <c r="U50" s="784"/>
    </row>
    <row r="51" spans="2:21">
      <c r="B51" s="625"/>
      <c r="C51" s="5"/>
      <c r="U51" s="612"/>
    </row>
    <row r="52" spans="2:21" ht="30" customHeight="1">
      <c r="B52" s="625"/>
      <c r="C52" s="783" t="s">
        <v>646</v>
      </c>
      <c r="D52" s="783"/>
      <c r="E52" s="783"/>
      <c r="F52" s="783"/>
      <c r="G52" s="783"/>
      <c r="H52" s="783"/>
      <c r="I52" s="783"/>
      <c r="J52" s="783"/>
      <c r="K52" s="783"/>
      <c r="L52" s="783"/>
      <c r="M52" s="783"/>
      <c r="N52" s="783"/>
      <c r="O52" s="783"/>
      <c r="P52" s="783"/>
      <c r="Q52" s="783"/>
      <c r="R52" s="783"/>
      <c r="S52" s="783"/>
      <c r="T52" s="783"/>
      <c r="U52" s="784"/>
    </row>
    <row r="53" spans="2:21" ht="15.75">
      <c r="B53" s="625"/>
      <c r="C53" s="472"/>
      <c r="U53" s="612"/>
    </row>
    <row r="54" spans="2:21" ht="31.5" customHeight="1">
      <c r="B54" s="625"/>
      <c r="C54" s="779" t="s">
        <v>657</v>
      </c>
      <c r="D54" s="779"/>
      <c r="E54" s="779"/>
      <c r="F54" s="779"/>
      <c r="G54" s="779"/>
      <c r="H54" s="779"/>
      <c r="I54" s="779"/>
      <c r="J54" s="779"/>
      <c r="K54" s="779"/>
      <c r="L54" s="779"/>
      <c r="M54" s="779"/>
      <c r="N54" s="779"/>
      <c r="O54" s="779"/>
      <c r="P54" s="779"/>
      <c r="Q54" s="779"/>
      <c r="R54" s="779"/>
      <c r="S54" s="779"/>
      <c r="T54" s="779"/>
      <c r="U54" s="780"/>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599999999999994" customHeight="1">
      <c r="B56" s="722" t="s">
        <v>647</v>
      </c>
      <c r="C56" s="775" t="s">
        <v>914</v>
      </c>
      <c r="D56" s="775"/>
      <c r="E56" s="775"/>
      <c r="F56" s="775"/>
      <c r="G56" s="775"/>
      <c r="H56" s="775"/>
      <c r="I56" s="775"/>
      <c r="J56" s="775"/>
      <c r="K56" s="775"/>
      <c r="L56" s="775"/>
      <c r="M56" s="775"/>
      <c r="N56" s="775"/>
      <c r="O56" s="775"/>
      <c r="P56" s="775"/>
      <c r="Q56" s="775"/>
      <c r="R56" s="775"/>
      <c r="S56" s="775"/>
      <c r="T56" s="775"/>
      <c r="U56" s="776"/>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75" t="s">
        <v>649</v>
      </c>
      <c r="D58" s="775"/>
      <c r="E58" s="775"/>
      <c r="F58" s="775"/>
      <c r="G58" s="775"/>
      <c r="H58" s="775"/>
      <c r="I58" s="775"/>
      <c r="J58" s="775"/>
      <c r="K58" s="775"/>
      <c r="L58" s="775"/>
      <c r="M58" s="775"/>
      <c r="N58" s="775"/>
      <c r="O58" s="775"/>
      <c r="P58" s="775"/>
      <c r="Q58" s="775"/>
      <c r="R58" s="775"/>
      <c r="S58" s="775"/>
      <c r="T58" s="775"/>
      <c r="U58" s="776"/>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C10" sqref="C10"/>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789" t="s">
        <v>911</v>
      </c>
      <c r="C3" s="790"/>
      <c r="D3" s="790"/>
      <c r="E3" s="790"/>
      <c r="F3" s="791"/>
      <c r="G3" s="96"/>
    </row>
    <row r="4" spans="2:20" ht="16.5" customHeight="1">
      <c r="B4" s="792"/>
      <c r="C4" s="793"/>
      <c r="D4" s="793"/>
      <c r="E4" s="793"/>
      <c r="F4" s="794"/>
      <c r="G4" s="96"/>
    </row>
    <row r="5" spans="2:20" ht="71.25" customHeight="1">
      <c r="B5" s="792"/>
      <c r="C5" s="793"/>
      <c r="D5" s="793"/>
      <c r="E5" s="793"/>
      <c r="F5" s="794"/>
      <c r="G5" s="96"/>
    </row>
    <row r="6" spans="2:20" ht="21.75" customHeight="1">
      <c r="B6" s="795"/>
      <c r="C6" s="796"/>
      <c r="D6" s="796"/>
      <c r="E6" s="796"/>
      <c r="F6" s="797"/>
      <c r="G6" s="96"/>
    </row>
    <row r="8" spans="2:20" ht="21">
      <c r="B8" s="788" t="s">
        <v>478</v>
      </c>
      <c r="C8" s="788"/>
      <c r="D8" s="788"/>
      <c r="E8" s="788"/>
      <c r="F8" s="788"/>
      <c r="G8" s="78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45" customHeight="1">
      <c r="B21" s="558" t="s">
        <v>540</v>
      </c>
      <c r="C21" s="564" t="s">
        <v>912</v>
      </c>
      <c r="D21" s="567" t="s">
        <v>440</v>
      </c>
      <c r="E21" s="571" t="s">
        <v>591</v>
      </c>
      <c r="F21" s="567" t="s">
        <v>445</v>
      </c>
      <c r="G21" s="144"/>
      <c r="M21" s="557"/>
      <c r="T21" s="557"/>
    </row>
    <row r="22" spans="2:20" s="82" customFormat="1" ht="47.45" customHeight="1">
      <c r="B22" s="559" t="s">
        <v>455</v>
      </c>
      <c r="C22" s="565" t="s">
        <v>917</v>
      </c>
      <c r="D22" s="568" t="s">
        <v>441</v>
      </c>
      <c r="E22" s="572" t="s">
        <v>591</v>
      </c>
      <c r="F22" s="568" t="s">
        <v>445</v>
      </c>
      <c r="G22" s="144"/>
      <c r="M22" s="557"/>
      <c r="T22" s="557"/>
    </row>
    <row r="23" spans="2:20" s="82" customFormat="1" ht="45.6"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0</v>
      </c>
      <c r="F2" s="9" t="s">
        <v>170</v>
      </c>
      <c r="G2" s="1" t="s">
        <v>575</v>
      </c>
      <c r="H2" s="1" t="s">
        <v>593</v>
      </c>
    </row>
    <row r="3" spans="1:8">
      <c r="A3" s="1" t="s">
        <v>370</v>
      </c>
      <c r="B3" s="1" t="s">
        <v>27</v>
      </c>
      <c r="C3" s="9">
        <v>2007</v>
      </c>
      <c r="D3" s="1" t="s">
        <v>416</v>
      </c>
      <c r="E3" s="9">
        <f>'2. LRAMVA Threshold'!D24</f>
        <v>2016</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E95" zoomScale="70" zoomScaleNormal="70" workbookViewId="0">
      <selection activeCell="I19" sqref="I19"/>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986</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987</v>
      </c>
      <c r="E14" s="103"/>
      <c r="F14" s="97" t="s">
        <v>545</v>
      </c>
      <c r="H14" s="470" t="s">
        <v>1139</v>
      </c>
      <c r="J14" s="97" t="s">
        <v>512</v>
      </c>
      <c r="L14" s="105"/>
      <c r="N14" s="82"/>
      <c r="Q14" s="79"/>
      <c r="R14" s="76"/>
    </row>
    <row r="15" spans="2:22" ht="26.25" customHeight="1" thickBot="1">
      <c r="B15" s="97" t="s">
        <v>423</v>
      </c>
      <c r="C15" s="13"/>
      <c r="D15" s="470" t="s">
        <v>988</v>
      </c>
      <c r="F15" s="97" t="s">
        <v>413</v>
      </c>
      <c r="G15" s="100"/>
      <c r="H15" s="470" t="s">
        <v>990</v>
      </c>
      <c r="I15" s="13"/>
      <c r="J15" s="97" t="s">
        <v>513</v>
      </c>
      <c r="L15" s="105"/>
      <c r="M15" s="82"/>
      <c r="Q15" s="79"/>
      <c r="R15" s="76"/>
    </row>
    <row r="16" spans="2:22" ht="28.5" customHeight="1" thickBot="1">
      <c r="B16" s="97" t="s">
        <v>451</v>
      </c>
      <c r="C16" s="13"/>
      <c r="D16" s="471" t="s">
        <v>989</v>
      </c>
      <c r="E16" s="82"/>
      <c r="F16" s="97" t="s">
        <v>433</v>
      </c>
      <c r="G16" s="98"/>
      <c r="H16" s="471" t="s">
        <v>991</v>
      </c>
      <c r="I16" s="82"/>
      <c r="K16" s="79"/>
      <c r="L16" s="79"/>
      <c r="M16" s="79"/>
      <c r="N16" s="79"/>
      <c r="Q16" s="79"/>
      <c r="R16" s="76"/>
    </row>
    <row r="17" spans="2:21" ht="29.25" customHeight="1">
      <c r="B17" s="97" t="s">
        <v>420</v>
      </c>
      <c r="C17" s="13"/>
      <c r="D17" s="633">
        <v>1421272.8576786919</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2832669.6598919574</v>
      </c>
      <c r="I19" s="13"/>
      <c r="J19" s="79"/>
      <c r="K19" s="79"/>
      <c r="L19" s="79"/>
      <c r="M19" s="79"/>
      <c r="N19" s="79"/>
      <c r="P19" s="79"/>
      <c r="Q19" s="79"/>
      <c r="R19" s="76"/>
    </row>
    <row r="20" spans="2:21" ht="27.75" customHeight="1" thickBot="1">
      <c r="E20" s="1"/>
      <c r="F20" s="97" t="s">
        <v>435</v>
      </c>
      <c r="G20" s="31" t="s">
        <v>363</v>
      </c>
      <c r="H20" s="104">
        <f>-SUM(R56,R59,R62,R65,R68,R71,R74,R77,R80,R83,R86,R89,R92)</f>
        <v>1366898.4286000002</v>
      </c>
      <c r="I20" s="13"/>
      <c r="J20" s="79"/>
      <c r="P20" s="79"/>
      <c r="Q20" s="79"/>
      <c r="R20" s="76"/>
    </row>
    <row r="21" spans="2:21" ht="27.75" customHeight="1" thickBot="1">
      <c r="C21" s="24"/>
      <c r="D21" s="24"/>
      <c r="E21" s="24"/>
      <c r="F21" s="97" t="s">
        <v>407</v>
      </c>
      <c r="G21" s="31" t="s">
        <v>364</v>
      </c>
      <c r="H21" s="157">
        <f>R94</f>
        <v>61701.28705911267</v>
      </c>
      <c r="I21" s="82"/>
      <c r="P21" s="79"/>
      <c r="Q21" s="79"/>
      <c r="R21" s="76"/>
    </row>
    <row r="22" spans="2:21" ht="27.75" customHeight="1">
      <c r="C22" s="24"/>
      <c r="D22" s="24"/>
      <c r="E22" s="24"/>
      <c r="F22" s="714" t="s">
        <v>507</v>
      </c>
      <c r="G22" s="715" t="s">
        <v>446</v>
      </c>
      <c r="H22" s="716">
        <f>H19-H20+H21</f>
        <v>1527472.5183510699</v>
      </c>
      <c r="I22" s="82"/>
      <c r="P22" s="79"/>
      <c r="Q22" s="79"/>
      <c r="R22" s="76"/>
    </row>
    <row r="23" spans="2:21" ht="35.450000000000003" customHeight="1">
      <c r="C23" s="24"/>
      <c r="D23" s="24"/>
      <c r="E23" s="24"/>
      <c r="F23" s="98" t="s">
        <v>926</v>
      </c>
      <c r="G23" s="755" t="s">
        <v>927</v>
      </c>
      <c r="H23" s="717">
        <f>R120</f>
        <v>2001980.6277308487</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802" t="s">
        <v>667</v>
      </c>
      <c r="C27" s="802"/>
      <c r="D27" s="802"/>
      <c r="E27" s="802"/>
      <c r="F27" s="802"/>
      <c r="G27" s="802"/>
    </row>
    <row r="28" spans="2:21" ht="14.25" customHeight="1">
      <c r="B28" s="474"/>
      <c r="C28" s="474"/>
      <c r="D28" s="469"/>
      <c r="E28" s="469"/>
      <c r="F28" s="469"/>
      <c r="G28" s="474"/>
    </row>
    <row r="29" spans="2:21" s="13" customFormat="1" ht="27" customHeight="1">
      <c r="B29" s="805" t="s">
        <v>504</v>
      </c>
      <c r="C29" s="806"/>
      <c r="D29" s="106" t="s">
        <v>41</v>
      </c>
      <c r="E29" s="107" t="s">
        <v>659</v>
      </c>
      <c r="F29" s="107" t="s">
        <v>407</v>
      </c>
      <c r="G29" s="108" t="s">
        <v>408</v>
      </c>
      <c r="T29" s="109"/>
      <c r="U29" s="109"/>
    </row>
    <row r="30" spans="2:21" ht="20.25" customHeight="1">
      <c r="B30" s="800" t="s">
        <v>29</v>
      </c>
      <c r="C30" s="801"/>
      <c r="D30" s="551" t="s">
        <v>27</v>
      </c>
      <c r="E30" s="111">
        <f>SUM(D55:D93)</f>
        <v>0</v>
      </c>
      <c r="F30" s="680">
        <f>D94</f>
        <v>0</v>
      </c>
      <c r="G30" s="111">
        <f>E30+F30</f>
        <v>0</v>
      </c>
    </row>
    <row r="31" spans="2:21" ht="20.25" customHeight="1">
      <c r="B31" s="800" t="s">
        <v>370</v>
      </c>
      <c r="C31" s="801"/>
      <c r="D31" s="551" t="s">
        <v>27</v>
      </c>
      <c r="E31" s="112">
        <f>SUM(E55:E93)</f>
        <v>914914.95441982115</v>
      </c>
      <c r="F31" s="678">
        <f>E94</f>
        <v>38396.058319076648</v>
      </c>
      <c r="G31" s="112">
        <f>E31+F31</f>
        <v>953311.01273889781</v>
      </c>
    </row>
    <row r="32" spans="2:21" ht="20.25" customHeight="1">
      <c r="B32" s="800" t="s">
        <v>381</v>
      </c>
      <c r="C32" s="801"/>
      <c r="D32" s="551" t="s">
        <v>28</v>
      </c>
      <c r="E32" s="112">
        <f>SUM(F55:F93)</f>
        <v>-104184.67883085134</v>
      </c>
      <c r="F32" s="678">
        <f>F94</f>
        <v>-4087.3656562851356</v>
      </c>
      <c r="G32" s="112">
        <f>E32+F32</f>
        <v>-108272.04448713647</v>
      </c>
    </row>
    <row r="33" spans="2:22" ht="20.25" customHeight="1">
      <c r="B33" s="800" t="s">
        <v>395</v>
      </c>
      <c r="C33" s="801"/>
      <c r="D33" s="551" t="s">
        <v>28</v>
      </c>
      <c r="E33" s="112">
        <f>SUM(G55:G93)</f>
        <v>60407.058546779859</v>
      </c>
      <c r="F33" s="678">
        <f>G94</f>
        <v>2551.7507527221665</v>
      </c>
      <c r="G33" s="112">
        <f>E33+F33</f>
        <v>62958.809299502027</v>
      </c>
    </row>
    <row r="34" spans="2:22" ht="20.25" customHeight="1">
      <c r="B34" s="800" t="s">
        <v>992</v>
      </c>
      <c r="C34" s="801"/>
      <c r="D34" s="551" t="s">
        <v>28</v>
      </c>
      <c r="E34" s="112">
        <f>SUM(H55:H93)</f>
        <v>85131.532822506517</v>
      </c>
      <c r="F34" s="679">
        <f>H94</f>
        <v>3557.0249875566597</v>
      </c>
      <c r="G34" s="112">
        <f>E34+F34</f>
        <v>88688.557810063183</v>
      </c>
    </row>
    <row r="35" spans="2:22" ht="20.25" customHeight="1">
      <c r="B35" s="800" t="s">
        <v>31</v>
      </c>
      <c r="C35" s="801"/>
      <c r="D35" s="551" t="s">
        <v>28</v>
      </c>
      <c r="E35" s="112">
        <f>SUM(I55:I93)</f>
        <v>409501.336691087</v>
      </c>
      <c r="F35" s="113">
        <f>I94</f>
        <v>17105.206223053676</v>
      </c>
      <c r="G35" s="112">
        <f t="shared" ref="G35" si="0">E35+F35</f>
        <v>426606.54291414068</v>
      </c>
    </row>
    <row r="36" spans="2:22" ht="20.25" customHeight="1">
      <c r="B36" s="800" t="s">
        <v>32</v>
      </c>
      <c r="C36" s="801"/>
      <c r="D36" s="551" t="s">
        <v>27</v>
      </c>
      <c r="E36" s="112">
        <f>SUM(J55:J93)</f>
        <v>100001.02764261424</v>
      </c>
      <c r="F36" s="113">
        <f>J94</f>
        <v>4178.6124329886552</v>
      </c>
      <c r="G36" s="112">
        <f>E36+F36</f>
        <v>104179.64007560289</v>
      </c>
    </row>
    <row r="37" spans="2:22" ht="20.25" customHeight="1">
      <c r="B37" s="800"/>
      <c r="C37" s="801"/>
      <c r="D37" s="551"/>
      <c r="E37" s="112">
        <f>SUM(K55:K93)</f>
        <v>0</v>
      </c>
      <c r="F37" s="113">
        <f>K94</f>
        <v>0</v>
      </c>
      <c r="G37" s="112">
        <f t="shared" ref="G37:G40" si="1">E37+F37</f>
        <v>0</v>
      </c>
    </row>
    <row r="38" spans="2:22" ht="20.25" customHeight="1">
      <c r="B38" s="800"/>
      <c r="C38" s="801"/>
      <c r="D38" s="551"/>
      <c r="E38" s="112">
        <f>SUM(L55:L93)</f>
        <v>0</v>
      </c>
      <c r="F38" s="113">
        <f>L94</f>
        <v>0</v>
      </c>
      <c r="G38" s="112">
        <f t="shared" si="1"/>
        <v>0</v>
      </c>
    </row>
    <row r="39" spans="2:22" ht="20.25" customHeight="1">
      <c r="B39" s="800"/>
      <c r="C39" s="801"/>
      <c r="D39" s="551"/>
      <c r="E39" s="112">
        <f>SUM(M55:M93)</f>
        <v>0</v>
      </c>
      <c r="F39" s="113">
        <f>M94</f>
        <v>0</v>
      </c>
      <c r="G39" s="112">
        <f t="shared" si="1"/>
        <v>0</v>
      </c>
    </row>
    <row r="40" spans="2:22" ht="20.25" customHeight="1">
      <c r="B40" s="800"/>
      <c r="C40" s="801"/>
      <c r="D40" s="551"/>
      <c r="E40" s="112">
        <f>SUM(N55:N93)</f>
        <v>0</v>
      </c>
      <c r="F40" s="113">
        <f>N94</f>
        <v>0</v>
      </c>
      <c r="G40" s="112">
        <f t="shared" si="1"/>
        <v>0</v>
      </c>
    </row>
    <row r="41" spans="2:22" ht="20.25" customHeight="1">
      <c r="B41" s="800"/>
      <c r="C41" s="801"/>
      <c r="D41" s="551"/>
      <c r="E41" s="112">
        <f>SUM(O55:O93)</f>
        <v>0</v>
      </c>
      <c r="F41" s="113">
        <f>O94</f>
        <v>0</v>
      </c>
      <c r="G41" s="112">
        <f>E41+F41</f>
        <v>0</v>
      </c>
    </row>
    <row r="42" spans="2:22" ht="20.25" customHeight="1">
      <c r="B42" s="800"/>
      <c r="C42" s="801"/>
      <c r="D42" s="551"/>
      <c r="E42" s="112">
        <f>SUM(P55:P93)</f>
        <v>0</v>
      </c>
      <c r="F42" s="113">
        <f>P94</f>
        <v>0</v>
      </c>
      <c r="G42" s="112">
        <f>E42+F42</f>
        <v>0</v>
      </c>
    </row>
    <row r="43" spans="2:22" ht="20.25" customHeight="1">
      <c r="B43" s="800"/>
      <c r="C43" s="801"/>
      <c r="D43" s="552"/>
      <c r="E43" s="114">
        <f>SUM(Q55:Q93)</f>
        <v>0</v>
      </c>
      <c r="F43" s="115">
        <f>Q94</f>
        <v>0</v>
      </c>
      <c r="G43" s="114">
        <f>E43+F43</f>
        <v>0</v>
      </c>
    </row>
    <row r="44" spans="2:22" s="8" customFormat="1" ht="21" customHeight="1">
      <c r="B44" s="803" t="s">
        <v>26</v>
      </c>
      <c r="C44" s="804"/>
      <c r="D44" s="110"/>
      <c r="E44" s="116">
        <f>SUM(E30:E43)</f>
        <v>1465771.2312919574</v>
      </c>
      <c r="F44" s="116">
        <f>SUM(F30:F43)</f>
        <v>61701.28705911267</v>
      </c>
      <c r="G44" s="116">
        <f>SUM(G30:G43)</f>
        <v>1527472.5183510701</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02" t="s">
        <v>608</v>
      </c>
      <c r="C49" s="802"/>
      <c r="D49" s="802"/>
      <c r="E49" s="802"/>
      <c r="F49" s="802"/>
      <c r="G49" s="802"/>
      <c r="H49" s="802"/>
      <c r="I49" s="802"/>
      <c r="J49" s="802"/>
      <c r="K49" s="802"/>
      <c r="L49" s="802"/>
      <c r="M49" s="533"/>
      <c r="N49" s="84"/>
      <c r="O49" s="84"/>
      <c r="P49" s="84"/>
      <c r="Q49" s="84"/>
      <c r="R49" s="84"/>
      <c r="U49" s="14"/>
      <c r="V49" s="11"/>
    </row>
    <row r="50" spans="2:22" ht="41.1" customHeight="1">
      <c r="B50" s="802" t="s">
        <v>559</v>
      </c>
      <c r="C50" s="802"/>
      <c r="D50" s="802"/>
      <c r="E50" s="802"/>
      <c r="F50" s="802"/>
      <c r="G50" s="802"/>
      <c r="H50" s="802"/>
      <c r="I50" s="802"/>
      <c r="J50" s="802"/>
      <c r="K50" s="802"/>
      <c r="L50" s="802"/>
      <c r="M50" s="533"/>
      <c r="N50" s="84"/>
      <c r="O50" s="84"/>
      <c r="P50" s="84"/>
      <c r="Q50" s="84"/>
      <c r="R50" s="84"/>
      <c r="U50" s="14"/>
      <c r="V50" s="11"/>
    </row>
    <row r="51" spans="2:22" ht="18" customHeight="1">
      <c r="B51" s="802" t="s">
        <v>916</v>
      </c>
      <c r="C51" s="802"/>
      <c r="D51" s="802"/>
      <c r="E51" s="802"/>
      <c r="F51" s="802"/>
      <c r="G51" s="802"/>
      <c r="H51" s="802"/>
      <c r="I51" s="802"/>
      <c r="J51" s="802"/>
      <c r="K51" s="802"/>
      <c r="L51" s="802"/>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General Service 50 to 4,999 kW</v>
      </c>
      <c r="G53" s="108" t="str">
        <f>IF($B$33&lt;&gt;"",$B$33,"")</f>
        <v>Large Use</v>
      </c>
      <c r="H53" s="108" t="str">
        <f>IF($B$34&lt;&gt;"",$B$34,"")</f>
        <v>Large Use 2</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v>
      </c>
      <c r="I54" s="497" t="str">
        <f>D35</f>
        <v>kW</v>
      </c>
      <c r="J54" s="497" t="str">
        <f>D36</f>
        <v>kWh</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LRAM'!AE592</f>
        <v>0</v>
      </c>
      <c r="E73" s="128">
        <f>'5.  2015-2027 LRAM'!AF592</f>
        <v>0</v>
      </c>
      <c r="F73" s="128">
        <f>'5.  2015-2027 LRAM'!AG592</f>
        <v>0</v>
      </c>
      <c r="G73" s="128">
        <f>'5.  2015-2027 LRAM'!AH592</f>
        <v>0</v>
      </c>
      <c r="H73" s="128">
        <f>'5.  2015-2027 LRAM'!AI592</f>
        <v>0</v>
      </c>
      <c r="I73" s="128">
        <f>'5.  2015-2027 LRAM'!AJ592</f>
        <v>0</v>
      </c>
      <c r="J73" s="128">
        <f>'5.  2015-2027 LRAM'!AK592</f>
        <v>0</v>
      </c>
      <c r="K73" s="128">
        <f>'5.  2015-2027 LRAM'!AL592</f>
        <v>0</v>
      </c>
      <c r="L73" s="128">
        <f>'5.  2015-2027 LRAM'!AM592</f>
        <v>0</v>
      </c>
      <c r="M73" s="128">
        <f>'5.  2015-2027 LRAM'!AN592</f>
        <v>0</v>
      </c>
      <c r="N73" s="128">
        <f>'5.  2015-2027 LRAM'!AO592</f>
        <v>0</v>
      </c>
      <c r="O73" s="128">
        <f>'5.  2015-2027 LRAM'!AP592</f>
        <v>0</v>
      </c>
      <c r="P73" s="128">
        <f>'5.  2015-2027 LRAM'!AQ592</f>
        <v>0</v>
      </c>
      <c r="Q73" s="128">
        <f>'5.  2015-2027 LRAM'!AR592</f>
        <v>0</v>
      </c>
      <c r="R73" s="129">
        <f>SUM(D73:Q73)</f>
        <v>0</v>
      </c>
      <c r="U73" s="124"/>
      <c r="V73" s="125"/>
    </row>
    <row r="74" spans="2:22" s="13" customFormat="1">
      <c r="B74" s="126" t="s">
        <v>226</v>
      </c>
      <c r="C74" s="127"/>
      <c r="D74" s="128">
        <f>-'5.  2015-2027 LRAM'!AE593</f>
        <v>0</v>
      </c>
      <c r="E74" s="128">
        <f>-'5.  2015-2027 LRAM'!AF593</f>
        <v>0</v>
      </c>
      <c r="F74" s="128">
        <f>-'5.  2015-2027 LRAM'!AG593</f>
        <v>0</v>
      </c>
      <c r="G74" s="128">
        <f>-'5.  2015-2027 LRAM'!AH593</f>
        <v>0</v>
      </c>
      <c r="H74" s="128">
        <f>-'5.  2015-2027 LRAM'!AI593</f>
        <v>0</v>
      </c>
      <c r="I74" s="128">
        <f>-'5.  2015-2027 LRAM'!AJ593</f>
        <v>0</v>
      </c>
      <c r="J74" s="128">
        <f>-'5.  2015-2027 LRAM'!AK593</f>
        <v>0</v>
      </c>
      <c r="K74" s="128">
        <f>-'5.  2015-2027 LRAM'!AL593</f>
        <v>0</v>
      </c>
      <c r="L74" s="128">
        <f>-'5.  2015-2027 LRAM'!AM593</f>
        <v>0</v>
      </c>
      <c r="M74" s="128">
        <f>-'5.  2015-2027 LRAM'!AN593</f>
        <v>0</v>
      </c>
      <c r="N74" s="128">
        <f>-'5.  2015-2027 LRAM'!AO593</f>
        <v>0</v>
      </c>
      <c r="O74" s="128">
        <f>-'5.  2015-2027 LRAM'!AP593</f>
        <v>0</v>
      </c>
      <c r="P74" s="128">
        <f>-'5.  2015-2027 LRAM'!AQ593</f>
        <v>0</v>
      </c>
      <c r="Q74" s="128">
        <f>-'5.  2015-2027 LRAM'!AR593</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LRAM'!AE786</f>
        <v>0</v>
      </c>
      <c r="E76" s="128">
        <f>'5.  2015-2027 LRAM'!AF786</f>
        <v>0</v>
      </c>
      <c r="F76" s="128">
        <f>'5.  2015-2027 LRAM'!AG786</f>
        <v>0</v>
      </c>
      <c r="G76" s="128">
        <f>'5.  2015-2027 LRAM'!AH786</f>
        <v>0</v>
      </c>
      <c r="H76" s="128">
        <f>'5.  2015-2027 LRAM'!AI786</f>
        <v>0</v>
      </c>
      <c r="I76" s="128">
        <f>'5.  2015-2027 LRAM'!AJ786</f>
        <v>0</v>
      </c>
      <c r="J76" s="128">
        <f>'5.  2015-2027 LRAM'!AK786</f>
        <v>0</v>
      </c>
      <c r="K76" s="128">
        <f>'5.  2015-2027 LRAM'!AL786</f>
        <v>0</v>
      </c>
      <c r="L76" s="128">
        <f>'5.  2015-2027 LRAM'!AM786</f>
        <v>0</v>
      </c>
      <c r="M76" s="128">
        <f>'5.  2015-2027 LRAM'!AN786</f>
        <v>0</v>
      </c>
      <c r="N76" s="128">
        <f>'5.  2015-2027 LRAM'!AO786</f>
        <v>0</v>
      </c>
      <c r="O76" s="128">
        <f>'5.  2015-2027 LRAM'!AP786</f>
        <v>0</v>
      </c>
      <c r="P76" s="128">
        <f>'5.  2015-2027 LRAM'!AQ786</f>
        <v>0</v>
      </c>
      <c r="Q76" s="128">
        <f>'5.  2015-2027 LRAM'!AR786</f>
        <v>0</v>
      </c>
      <c r="R76" s="129">
        <f>SUM(D76:Q76)</f>
        <v>0</v>
      </c>
      <c r="U76" s="124"/>
      <c r="V76" s="125"/>
    </row>
    <row r="77" spans="2:22" s="13" customFormat="1" ht="16.5" customHeight="1">
      <c r="B77" s="126" t="s">
        <v>228</v>
      </c>
      <c r="C77" s="127"/>
      <c r="D77" s="128">
        <f>-'5.  2015-2027 LRAM'!AE787</f>
        <v>0</v>
      </c>
      <c r="E77" s="128">
        <f>-'5.  2015-2027 LRAM'!AF787</f>
        <v>0</v>
      </c>
      <c r="F77" s="128">
        <f>-'5.  2015-2027 LRAM'!AG787</f>
        <v>0</v>
      </c>
      <c r="G77" s="128">
        <f>-'5.  2015-2027 LRAM'!AH787</f>
        <v>0</v>
      </c>
      <c r="H77" s="128">
        <f>-'5.  2015-2027 LRAM'!AI787</f>
        <v>0</v>
      </c>
      <c r="I77" s="128">
        <f>-'5.  2015-2027 LRAM'!AJ787</f>
        <v>0</v>
      </c>
      <c r="J77" s="128">
        <f>-'5.  2015-2027 LRAM'!AK787</f>
        <v>0</v>
      </c>
      <c r="K77" s="128">
        <f>-'5.  2015-2027 LRAM'!AL787</f>
        <v>0</v>
      </c>
      <c r="L77" s="128">
        <f>-'5.  2015-2027 LRAM'!AM787</f>
        <v>0</v>
      </c>
      <c r="M77" s="128">
        <f>-'5.  2015-2027 LRAM'!AN787</f>
        <v>0</v>
      </c>
      <c r="N77" s="128">
        <f>-'5.  2015-2027 LRAM'!AO787</f>
        <v>0</v>
      </c>
      <c r="O77" s="128">
        <f>-'5.  2015-2027 LRAM'!AP787</f>
        <v>0</v>
      </c>
      <c r="P77" s="128">
        <f>-'5.  2015-2027 LRAM'!AQ787</f>
        <v>0</v>
      </c>
      <c r="Q77" s="128">
        <f>-'5.  2015-2027 LRAM'!AR787</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LRAM'!AE984</f>
        <v>0</v>
      </c>
      <c r="E79" s="128">
        <f>'5.  2015-2027 LRAM'!AF984</f>
        <v>0</v>
      </c>
      <c r="F79" s="128">
        <f>'5.  2015-2027 LRAM'!AG984</f>
        <v>0</v>
      </c>
      <c r="G79" s="128">
        <f>'5.  2015-2027 LRAM'!AH984</f>
        <v>0</v>
      </c>
      <c r="H79" s="128">
        <f>'5.  2015-2027 LRAM'!AI984</f>
        <v>0</v>
      </c>
      <c r="I79" s="128">
        <f>'5.  2015-2027 LRAM'!AJ984</f>
        <v>0</v>
      </c>
      <c r="J79" s="128">
        <f>'5.  2015-2027 LRAM'!AK984</f>
        <v>0</v>
      </c>
      <c r="K79" s="128">
        <f>'5.  2015-2027 LRAM'!AL984</f>
        <v>0</v>
      </c>
      <c r="L79" s="128">
        <f>'5.  2015-2027 LRAM'!AM984</f>
        <v>0</v>
      </c>
      <c r="M79" s="128">
        <f>'5.  2015-2027 LRAM'!AN984</f>
        <v>0</v>
      </c>
      <c r="N79" s="128">
        <f>'5.  2015-2027 LRAM'!AO984</f>
        <v>0</v>
      </c>
      <c r="O79" s="128">
        <f>'5.  2015-2027 LRAM'!AP984</f>
        <v>0</v>
      </c>
      <c r="P79" s="128">
        <f>'5.  2015-2027 LRAM'!AQ984</f>
        <v>0</v>
      </c>
      <c r="Q79" s="128">
        <f>'5.  2015-2027 LRAM'!AR984</f>
        <v>0</v>
      </c>
      <c r="R79" s="129">
        <f>SUM(D79:Q79)</f>
        <v>0</v>
      </c>
      <c r="U79" s="124"/>
      <c r="V79" s="125"/>
    </row>
    <row r="80" spans="2:22" s="13" customFormat="1">
      <c r="B80" s="126" t="s">
        <v>230</v>
      </c>
      <c r="C80" s="127"/>
      <c r="D80" s="128">
        <f>-'5.  2015-2027 LRAM'!AE985</f>
        <v>0</v>
      </c>
      <c r="E80" s="128">
        <f>-'5.  2015-2027 LRAM'!AF985</f>
        <v>0</v>
      </c>
      <c r="F80" s="128">
        <f>-'5.  2015-2027 LRAM'!AG985</f>
        <v>0</v>
      </c>
      <c r="G80" s="128">
        <f>-'5.  2015-2027 LRAM'!AH985</f>
        <v>0</v>
      </c>
      <c r="H80" s="128">
        <f>-'5.  2015-2027 LRAM'!AI985</f>
        <v>0</v>
      </c>
      <c r="I80" s="128">
        <f>-'5.  2015-2027 LRAM'!AJ985</f>
        <v>0</v>
      </c>
      <c r="J80" s="128">
        <f>-'5.  2015-2027 LRAM'!AK985</f>
        <v>0</v>
      </c>
      <c r="K80" s="128">
        <f>-'5.  2015-2027 LRAM'!AL985</f>
        <v>0</v>
      </c>
      <c r="L80" s="128">
        <f>-'5.  2015-2027 LRAM'!AM985</f>
        <v>0</v>
      </c>
      <c r="M80" s="128">
        <f>-'5.  2015-2027 LRAM'!AN985</f>
        <v>0</v>
      </c>
      <c r="N80" s="128">
        <f>-'5.  2015-2027 LRAM'!AO985</f>
        <v>0</v>
      </c>
      <c r="O80" s="128">
        <f>-'5.  2015-2027 LRAM'!AP985</f>
        <v>0</v>
      </c>
      <c r="P80" s="128">
        <f>-'5.  2015-2027 LRAM'!AQ985</f>
        <v>0</v>
      </c>
      <c r="Q80" s="128">
        <f>-'5.  2015-2027 LRAM'!AR985</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LRAM'!AE1180</f>
        <v>0</v>
      </c>
      <c r="E82" s="128">
        <f>'5.  2015-2027 LRAM'!AF1180</f>
        <v>0</v>
      </c>
      <c r="F82" s="128">
        <f>'5.  2015-2027 LRAM'!AG1180</f>
        <v>0</v>
      </c>
      <c r="G82" s="128">
        <f>'5.  2015-2027 LRAM'!AH1180</f>
        <v>0</v>
      </c>
      <c r="H82" s="128">
        <f>'5.  2015-2027 LRAM'!AI1180</f>
        <v>0</v>
      </c>
      <c r="I82" s="128">
        <f>'5.  2015-2027 LRAM'!AJ1180</f>
        <v>0</v>
      </c>
      <c r="J82" s="128">
        <f>'5.  2015-2027 LRAM'!AK1180</f>
        <v>0</v>
      </c>
      <c r="K82" s="128">
        <f>'5.  2015-2027 LRAM'!AL1180</f>
        <v>0</v>
      </c>
      <c r="L82" s="128">
        <f>'5.  2015-2027 LRAM'!AM1180</f>
        <v>0</v>
      </c>
      <c r="M82" s="128">
        <f>'5.  2015-2027 LRAM'!AN1180</f>
        <v>0</v>
      </c>
      <c r="N82" s="128">
        <f>'5.  2015-2027 LRAM'!AO1180</f>
        <v>0</v>
      </c>
      <c r="O82" s="128">
        <f>'5.  2015-2027 LRAM'!AP1180</f>
        <v>0</v>
      </c>
      <c r="P82" s="128">
        <f>'5.  2015-2027 LRAM'!AQ1180</f>
        <v>0</v>
      </c>
      <c r="Q82" s="128">
        <f>'5.  2015-2027 LRAM'!AR1180</f>
        <v>0</v>
      </c>
      <c r="R82" s="129">
        <f>SUM(D82:Q82)</f>
        <v>0</v>
      </c>
      <c r="U82" s="124"/>
      <c r="V82" s="125"/>
    </row>
    <row r="83" spans="2:22" s="13" customFormat="1">
      <c r="B83" s="126" t="s">
        <v>232</v>
      </c>
      <c r="C83" s="127"/>
      <c r="D83" s="128">
        <f>-'5.  2015-2027 LRAM'!AE1181</f>
        <v>0</v>
      </c>
      <c r="E83" s="128">
        <f>-'5.  2015-2027 LRAM'!AF1181</f>
        <v>0</v>
      </c>
      <c r="F83" s="128">
        <f>-'5.  2015-2027 LRAM'!AG1181</f>
        <v>0</v>
      </c>
      <c r="G83" s="128">
        <f>-'5.  2015-2027 LRAM'!AH1181</f>
        <v>0</v>
      </c>
      <c r="H83" s="128">
        <f>-'5.  2015-2027 LRAM'!AI1181</f>
        <v>0</v>
      </c>
      <c r="I83" s="128">
        <f>-'5.  2015-2027 LRAM'!AJ1181</f>
        <v>0</v>
      </c>
      <c r="J83" s="128">
        <f>-'5.  2015-2027 LRAM'!AK1181</f>
        <v>0</v>
      </c>
      <c r="K83" s="128">
        <f>-'5.  2015-2027 LRAM'!AL1181</f>
        <v>0</v>
      </c>
      <c r="L83" s="128">
        <f>-'5.  2015-2027 LRAM'!AM1181</f>
        <v>0</v>
      </c>
      <c r="M83" s="128">
        <f>-'5.  2015-2027 LRAM'!AN1181</f>
        <v>0</v>
      </c>
      <c r="N83" s="128">
        <f>-'5.  2015-2027 LRAM'!AO1181</f>
        <v>0</v>
      </c>
      <c r="O83" s="128">
        <f>-'5.  2015-2027 LRAM'!AP1181</f>
        <v>0</v>
      </c>
      <c r="P83" s="128">
        <f>-'5.  2015-2027 LRAM'!AQ1181</f>
        <v>0</v>
      </c>
      <c r="Q83" s="128">
        <f>-'5.  2015-2027 LRAM'!AR1181</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LRAM'!AE1376</f>
        <v>0</v>
      </c>
      <c r="E85" s="128">
        <f>'5.  2015-2027 LRAM'!AF1376</f>
        <v>0</v>
      </c>
      <c r="F85" s="128">
        <f>'5.  2015-2027 LRAM'!AG1376</f>
        <v>0</v>
      </c>
      <c r="G85" s="128">
        <f>'5.  2015-2027 LRAM'!AH1376</f>
        <v>0</v>
      </c>
      <c r="H85" s="128">
        <f>'5.  2015-2027 LRAM'!AI1376</f>
        <v>0</v>
      </c>
      <c r="I85" s="128">
        <f>'5.  2015-2027 LRAM'!AJ1376</f>
        <v>0</v>
      </c>
      <c r="J85" s="128">
        <f>'5.  2015-2027 LRAM'!AK1376</f>
        <v>0</v>
      </c>
      <c r="K85" s="128">
        <f>'5.  2015-2027 LRAM'!AL1376</f>
        <v>0</v>
      </c>
      <c r="L85" s="128">
        <f>'5.  2015-2027 LRAM'!AM1376</f>
        <v>0</v>
      </c>
      <c r="M85" s="128">
        <f>'5.  2015-2027 LRAM'!AN1376</f>
        <v>0</v>
      </c>
      <c r="N85" s="128">
        <f>'5.  2015-2027 LRAM'!AO1376</f>
        <v>0</v>
      </c>
      <c r="O85" s="128">
        <f>'5.  2015-2027 LRAM'!AP1376</f>
        <v>0</v>
      </c>
      <c r="P85" s="128">
        <f>'5.  2015-2027 LRAM'!AQ1376</f>
        <v>0</v>
      </c>
      <c r="Q85" s="128">
        <f>'5.  2015-2027 LRAM'!AR1376</f>
        <v>0</v>
      </c>
      <c r="R85" s="129">
        <f>SUM(D85:Q85)</f>
        <v>0</v>
      </c>
      <c r="U85" s="124"/>
      <c r="V85" s="125"/>
    </row>
    <row r="86" spans="2:22" s="13" customFormat="1">
      <c r="B86" s="126" t="s">
        <v>708</v>
      </c>
      <c r="C86" s="127"/>
      <c r="D86" s="128">
        <f>-'5.  2015-2027 LRAM'!AE1377</f>
        <v>0</v>
      </c>
      <c r="E86" s="128">
        <f>-'5.  2015-2027 LRAM'!AF1377</f>
        <v>0</v>
      </c>
      <c r="F86" s="128">
        <f>-'5.  2015-2027 LRAM'!AG1377</f>
        <v>0</v>
      </c>
      <c r="G86" s="128">
        <f>-'5.  2015-2027 LRAM'!AH1377</f>
        <v>0</v>
      </c>
      <c r="H86" s="128">
        <f>-'5.  2015-2027 LRAM'!AI1377</f>
        <v>0</v>
      </c>
      <c r="I86" s="128">
        <f>-'5.  2015-2027 LRAM'!AJ1377</f>
        <v>0</v>
      </c>
      <c r="J86" s="128">
        <f>-'5.  2015-2027 LRAM'!AK1377</f>
        <v>0</v>
      </c>
      <c r="K86" s="128">
        <f>-'5.  2015-2027 LRAM'!AL1377</f>
        <v>0</v>
      </c>
      <c r="L86" s="128">
        <f>-'5.  2015-2027 LRAM'!AM1377</f>
        <v>0</v>
      </c>
      <c r="M86" s="128">
        <f>-'5.  2015-2027 LRAM'!AN1377</f>
        <v>0</v>
      </c>
      <c r="N86" s="128">
        <f>-'5.  2015-2027 LRAM'!AO1377</f>
        <v>0</v>
      </c>
      <c r="O86" s="128">
        <f>-'5.  2015-2027 LRAM'!AP1377</f>
        <v>0</v>
      </c>
      <c r="P86" s="128">
        <f>-'5.  2015-2027 LRAM'!AQ1377</f>
        <v>0</v>
      </c>
      <c r="Q86" s="128">
        <f>-'5.  2015-2027 LRAM'!AR1377</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LRAM'!AE1571</f>
        <v>0</v>
      </c>
      <c r="E88" s="128">
        <f>'5.  2015-2027 LRAM'!AF1571</f>
        <v>547690.03610472963</v>
      </c>
      <c r="F88" s="128">
        <f>'5.  2015-2027 LRAM'!AG1571</f>
        <v>534388.52627202775</v>
      </c>
      <c r="G88" s="128">
        <f>'5.  2015-2027 LRAM'!AH1571</f>
        <v>30436.208989205807</v>
      </c>
      <c r="H88" s="128">
        <f>'5.  2015-2027 LRAM'!AI1571</f>
        <v>41880.483542396913</v>
      </c>
      <c r="I88" s="128">
        <f>'5.  2015-2027 LRAM'!AJ1571</f>
        <v>201328.43841360213</v>
      </c>
      <c r="J88" s="128">
        <f>'5.  2015-2027 LRAM'!AK1571</f>
        <v>49203.296025077536</v>
      </c>
      <c r="K88" s="128">
        <f>'5.  2015-2027 LRAM'!AL1571</f>
        <v>0</v>
      </c>
      <c r="L88" s="128">
        <f>'5.  2015-2027 LRAM'!AM1571</f>
        <v>0</v>
      </c>
      <c r="M88" s="128">
        <f>'5.  2015-2027 LRAM'!AN1571</f>
        <v>0</v>
      </c>
      <c r="N88" s="128">
        <f>'5.  2015-2027 LRAM'!AO1571</f>
        <v>0</v>
      </c>
      <c r="O88" s="128">
        <f>'5.  2015-2027 LRAM'!AP1571</f>
        <v>0</v>
      </c>
      <c r="P88" s="128">
        <f>'5.  2015-2027 LRAM'!AQ1571</f>
        <v>0</v>
      </c>
      <c r="Q88" s="128">
        <f>'5.  2015-2027 LRAM'!AR1571</f>
        <v>0</v>
      </c>
      <c r="R88" s="129">
        <f>SUM(D88:Q88)</f>
        <v>1404926.9893470397</v>
      </c>
      <c r="U88" s="124"/>
      <c r="V88" s="125"/>
    </row>
    <row r="89" spans="2:22" s="13" customFormat="1">
      <c r="B89" s="126" t="s">
        <v>710</v>
      </c>
      <c r="C89" s="127"/>
      <c r="D89" s="128">
        <f>-'5.  2015-2027 LRAM'!AE1572</f>
        <v>0</v>
      </c>
      <c r="E89" s="128">
        <f>-'5.  2015-2027 LRAM'!AF1572</f>
        <v>-93238.2016</v>
      </c>
      <c r="F89" s="128">
        <f>-'5.  2015-2027 LRAM'!AG1572</f>
        <v>-578764.8898</v>
      </c>
      <c r="G89" s="128">
        <f>-'5.  2015-2027 LRAM'!AH1572</f>
        <v>0</v>
      </c>
      <c r="H89" s="128">
        <f>-'5.  2015-2027 LRAM'!AI1572</f>
        <v>0</v>
      </c>
      <c r="I89" s="128">
        <f>-'5.  2015-2027 LRAM'!AJ1572</f>
        <v>0</v>
      </c>
      <c r="J89" s="128">
        <f>-'5.  2015-2027 LRAM'!AK1572</f>
        <v>0</v>
      </c>
      <c r="K89" s="128">
        <f>-'5.  2015-2027 LRAM'!AL1572</f>
        <v>0</v>
      </c>
      <c r="L89" s="128">
        <f>-'5.  2015-2027 LRAM'!AM1572</f>
        <v>0</v>
      </c>
      <c r="M89" s="128">
        <f>-'5.  2015-2027 LRAM'!AN1572</f>
        <v>0</v>
      </c>
      <c r="N89" s="128">
        <f>-'5.  2015-2027 LRAM'!AO1572</f>
        <v>0</v>
      </c>
      <c r="O89" s="128">
        <f>-'5.  2015-2027 LRAM'!AP1572</f>
        <v>0</v>
      </c>
      <c r="P89" s="128">
        <f>-'5.  2015-2027 LRAM'!AQ1572</f>
        <v>0</v>
      </c>
      <c r="Q89" s="128">
        <f>-'5.  2015-2027 LRAM'!AR1572</f>
        <v>0</v>
      </c>
      <c r="R89" s="129">
        <f>SUM(D89:Q89)</f>
        <v>-672003.09140000003</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LRAM'!AE1766</f>
        <v>0</v>
      </c>
      <c r="E91" s="128">
        <f>'5.  2015-2027 LRAM'!AF1766</f>
        <v>556916.43191509158</v>
      </c>
      <c r="F91" s="128">
        <f>'5.  2015-2027 LRAM'!AG1766</f>
        <v>538633.70989712095</v>
      </c>
      <c r="G91" s="128">
        <f>'5.  2015-2027 LRAM'!AH1766</f>
        <v>29970.849557574053</v>
      </c>
      <c r="H91" s="128">
        <f>'5.  2015-2027 LRAM'!AI1766</f>
        <v>43251.049280109604</v>
      </c>
      <c r="I91" s="128">
        <f>'5.  2015-2027 LRAM'!AJ1766</f>
        <v>208172.89827748487</v>
      </c>
      <c r="J91" s="128">
        <f>'5.  2015-2027 LRAM'!AK1766</f>
        <v>50797.731617536701</v>
      </c>
      <c r="K91" s="128">
        <f>'5.  2015-2027 LRAM'!AL1766</f>
        <v>0</v>
      </c>
      <c r="L91" s="128">
        <f>'5.  2015-2027 LRAM'!AM1766</f>
        <v>0</v>
      </c>
      <c r="M91" s="128">
        <f>'5.  2015-2027 LRAM'!AN1766</f>
        <v>0</v>
      </c>
      <c r="N91" s="128">
        <f>'5.  2015-2027 LRAM'!AO1766</f>
        <v>0</v>
      </c>
      <c r="O91" s="128">
        <f>'5.  2015-2027 LRAM'!AP1766</f>
        <v>0</v>
      </c>
      <c r="P91" s="128">
        <f>'5.  2015-2027 LRAM'!AQ1766</f>
        <v>0</v>
      </c>
      <c r="Q91" s="128">
        <f>'5.  2015-2027 LRAM'!AR1766</f>
        <v>0</v>
      </c>
      <c r="R91" s="129">
        <f>SUM(D91:Q91)</f>
        <v>1427742.6705449177</v>
      </c>
      <c r="S91" s="130"/>
      <c r="U91" s="124"/>
      <c r="V91" s="125"/>
    </row>
    <row r="92" spans="2:22" s="13" customFormat="1">
      <c r="B92" s="126" t="s">
        <v>931</v>
      </c>
      <c r="C92" s="127"/>
      <c r="D92" s="128">
        <f>-'5.  2015-2027 LRAM'!AE1767</f>
        <v>0</v>
      </c>
      <c r="E92" s="128">
        <f>-'5.  2015-2027 LRAM'!AF1767</f>
        <v>-96453.312000000005</v>
      </c>
      <c r="F92" s="128">
        <f>-'5.  2015-2027 LRAM'!AG1767</f>
        <v>-598442.02520000003</v>
      </c>
      <c r="G92" s="128">
        <f>-'5.  2015-2027 LRAM'!AH1767</f>
        <v>0</v>
      </c>
      <c r="H92" s="128">
        <f>-'5.  2015-2027 LRAM'!AI1767</f>
        <v>0</v>
      </c>
      <c r="I92" s="128">
        <f>-'5.  2015-2027 LRAM'!AJ1767</f>
        <v>0</v>
      </c>
      <c r="J92" s="128">
        <f>-'5.  2015-2027 LRAM'!AK1767</f>
        <v>0</v>
      </c>
      <c r="K92" s="128">
        <f>-'5.  2015-2027 LRAM'!AL1767</f>
        <v>0</v>
      </c>
      <c r="L92" s="128">
        <f>-'5.  2015-2027 LRAM'!AM1767</f>
        <v>0</v>
      </c>
      <c r="M92" s="128">
        <f>-'5.  2015-2027 LRAM'!AN1767</f>
        <v>0</v>
      </c>
      <c r="N92" s="128">
        <f>-'5.  2015-2027 LRAM'!AO1767</f>
        <v>0</v>
      </c>
      <c r="O92" s="128">
        <f>-'5.  2015-2027 LRAM'!AP1767</f>
        <v>0</v>
      </c>
      <c r="P92" s="128">
        <f>-'5.  2015-2027 LRAM'!AQ1767</f>
        <v>0</v>
      </c>
      <c r="Q92" s="128">
        <f>-'5.  2015-2027 LRAM'!AR1767</f>
        <v>0</v>
      </c>
      <c r="R92" s="129">
        <f>SUM(D92:Q92)</f>
        <v>-694895.33720000007</v>
      </c>
      <c r="S92" s="130"/>
      <c r="U92" s="124"/>
      <c r="V92" s="125"/>
    </row>
    <row r="93" spans="2:22" s="109" customFormat="1">
      <c r="B93" s="670"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38396.058319076648</v>
      </c>
      <c r="F94" s="587">
        <f>'6.  Carrying Charges'!K207</f>
        <v>-4087.3656562851356</v>
      </c>
      <c r="G94" s="587">
        <f>'6.  Carrying Charges'!L207</f>
        <v>2551.7507527221665</v>
      </c>
      <c r="H94" s="587">
        <f>'6.  Carrying Charges'!M207</f>
        <v>3557.0249875566597</v>
      </c>
      <c r="I94" s="587">
        <f>'6.  Carrying Charges'!N207</f>
        <v>17105.206223053676</v>
      </c>
      <c r="J94" s="587">
        <f>'6.  Carrying Charges'!O207</f>
        <v>4178.6124329886552</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61701.28705911267</v>
      </c>
      <c r="U94" s="124"/>
      <c r="V94" s="125"/>
    </row>
    <row r="95" spans="2:22" s="13" customFormat="1" ht="36.6" customHeight="1">
      <c r="B95" s="677" t="s">
        <v>932</v>
      </c>
      <c r="C95" s="539"/>
      <c r="D95" s="707">
        <f>SUM(D55:D92)+D94</f>
        <v>0</v>
      </c>
      <c r="E95" s="707">
        <f>SUM(E55:E92)+E94</f>
        <v>953311.01273889781</v>
      </c>
      <c r="F95" s="707">
        <f t="shared" ref="F95:R95" si="2">SUM(F55:F92)+F94</f>
        <v>-108272.04448713647</v>
      </c>
      <c r="G95" s="707">
        <f t="shared" si="2"/>
        <v>62958.809299502027</v>
      </c>
      <c r="H95" s="707">
        <f t="shared" si="2"/>
        <v>88688.557810063183</v>
      </c>
      <c r="I95" s="707">
        <f t="shared" si="2"/>
        <v>426606.54291414068</v>
      </c>
      <c r="J95" s="707">
        <f t="shared" si="2"/>
        <v>104179.64007560289</v>
      </c>
      <c r="K95" s="707">
        <f t="shared" si="2"/>
        <v>0</v>
      </c>
      <c r="L95" s="707">
        <f t="shared" si="2"/>
        <v>0</v>
      </c>
      <c r="M95" s="707">
        <f t="shared" si="2"/>
        <v>0</v>
      </c>
      <c r="N95" s="707">
        <f t="shared" si="2"/>
        <v>0</v>
      </c>
      <c r="O95" s="707">
        <f t="shared" si="2"/>
        <v>0</v>
      </c>
      <c r="P95" s="707">
        <f t="shared" si="2"/>
        <v>0</v>
      </c>
      <c r="Q95" s="707">
        <f t="shared" si="2"/>
        <v>0</v>
      </c>
      <c r="R95" s="707">
        <f t="shared" si="2"/>
        <v>1527472.5183510699</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5"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8" t="s">
        <v>887</v>
      </c>
      <c r="C98" s="719"/>
      <c r="D98" s="719"/>
      <c r="E98" s="720"/>
      <c r="F98" s="720"/>
      <c r="G98" s="720"/>
      <c r="H98" s="720"/>
      <c r="I98" s="720"/>
      <c r="J98" s="720"/>
      <c r="K98" s="720"/>
      <c r="L98" s="721"/>
      <c r="M98" s="128"/>
      <c r="N98" s="128"/>
      <c r="O98" s="128"/>
      <c r="P98" s="128"/>
      <c r="Q98" s="128"/>
      <c r="R98" s="128"/>
      <c r="U98" s="131"/>
      <c r="V98" s="125"/>
    </row>
    <row r="99" spans="2:22" s="109" customFormat="1" ht="59.1" customHeight="1">
      <c r="B99" s="798" t="s">
        <v>960</v>
      </c>
      <c r="C99" s="798"/>
      <c r="D99" s="798"/>
      <c r="E99" s="798"/>
      <c r="F99" s="798"/>
      <c r="G99" s="798"/>
      <c r="H99" s="798"/>
      <c r="I99" s="798"/>
      <c r="J99" s="798"/>
      <c r="K99" s="798"/>
      <c r="L99" s="798"/>
      <c r="M99" s="727"/>
      <c r="N99" s="727"/>
      <c r="O99" s="727"/>
      <c r="P99" s="727"/>
      <c r="Q99" s="727"/>
      <c r="R99" s="727"/>
      <c r="U99" s="131"/>
      <c r="V99" s="125"/>
    </row>
    <row r="100" spans="2:22" s="109" customFormat="1" ht="27.6" customHeight="1">
      <c r="B100" s="799" t="s">
        <v>961</v>
      </c>
      <c r="C100" s="799"/>
      <c r="D100" s="799"/>
      <c r="E100" s="799"/>
      <c r="F100" s="799"/>
      <c r="G100" s="799"/>
      <c r="H100" s="799"/>
      <c r="I100" s="799"/>
      <c r="J100" s="799"/>
      <c r="K100" s="799"/>
      <c r="L100" s="799"/>
      <c r="M100" s="727"/>
      <c r="N100" s="727"/>
      <c r="O100" s="727"/>
      <c r="P100" s="727"/>
      <c r="Q100" s="727"/>
      <c r="R100" s="727"/>
      <c r="U100" s="131"/>
      <c r="V100" s="125"/>
    </row>
    <row r="101" spans="2:22" s="109" customFormat="1" ht="33.6" customHeight="1">
      <c r="B101" s="799" t="s">
        <v>962</v>
      </c>
      <c r="C101" s="799"/>
      <c r="D101" s="799"/>
      <c r="E101" s="799"/>
      <c r="F101" s="799"/>
      <c r="G101" s="799"/>
      <c r="H101" s="799"/>
      <c r="I101" s="799"/>
      <c r="J101" s="799"/>
      <c r="K101" s="799"/>
      <c r="L101" s="799"/>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6" t="s">
        <v>34</v>
      </c>
      <c r="C103" s="706" t="s">
        <v>514</v>
      </c>
      <c r="D103" s="108" t="str">
        <f>IF($B$30&lt;&gt;"",$B$30,"")</f>
        <v>Residential</v>
      </c>
      <c r="E103" s="108" t="str">
        <f>IF($B$31&lt;&gt;"",$B$31,"")</f>
        <v>GS&lt;50 kW</v>
      </c>
      <c r="F103" s="108" t="str">
        <f>IF($B$32&lt;&gt;"",$B$32,"")</f>
        <v>General Service 50 to 4,999 kW</v>
      </c>
      <c r="G103" s="108" t="str">
        <f>IF($B$33&lt;&gt;"",$B$33,"")</f>
        <v>Large Use</v>
      </c>
      <c r="H103" s="108" t="str">
        <f>IF($B$34&lt;&gt;"",$B$34,"")</f>
        <v>Large Use 2</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LRAM'!AE1802</f>
        <v>0</v>
      </c>
      <c r="E104" s="128">
        <f>'5.  2015-2027 LRAM'!AF1802</f>
        <v>521977.83328118402</v>
      </c>
      <c r="F104" s="128">
        <f>'5.  2015-2027 LRAM'!AG1802</f>
        <v>525358.27915085666</v>
      </c>
      <c r="G104" s="128">
        <f>'5.  2015-2027 LRAM'!AH1802</f>
        <v>28245.211400297361</v>
      </c>
      <c r="H104" s="128">
        <f>'5.  2015-2027 LRAM'!AI1802</f>
        <v>43219.513714081637</v>
      </c>
      <c r="I104" s="128">
        <f>'5.  2015-2027 LRAM'!AJ1802</f>
        <v>208172.89827748487</v>
      </c>
      <c r="J104" s="128">
        <f>'5.  2015-2027 LRAM'!AK1802</f>
        <v>50797.731617536701</v>
      </c>
      <c r="K104" s="128">
        <f>'5.  2015-2027 LRAM'!AL1802</f>
        <v>0</v>
      </c>
      <c r="L104" s="128">
        <f>'5.  2015-2027 LRAM'!AM1802</f>
        <v>0</v>
      </c>
      <c r="M104" s="128">
        <f>'5.  2015-2027 LRAM'!AN1802</f>
        <v>0</v>
      </c>
      <c r="N104" s="128">
        <f>'5.  2015-2027 LRAM'!AO1802</f>
        <v>0</v>
      </c>
      <c r="O104" s="128">
        <f>'5.  2015-2027 LRAM'!AP1802</f>
        <v>0</v>
      </c>
      <c r="P104" s="128">
        <f>'5.  2015-2027 LRAM'!AQ1802</f>
        <v>0</v>
      </c>
      <c r="Q104" s="128">
        <f>'5.  2015-2027 LRAM'!AR1802</f>
        <v>0</v>
      </c>
      <c r="R104" s="129">
        <f>SUM(D104:Q104)</f>
        <v>1377771.4674414413</v>
      </c>
      <c r="U104" s="124"/>
      <c r="V104" s="125"/>
    </row>
    <row r="105" spans="2:22" s="13" customFormat="1">
      <c r="B105" s="126" t="s">
        <v>934</v>
      </c>
      <c r="C105" s="127"/>
      <c r="D105" s="128">
        <f>-'5.  2015-2027 LRAM'!AE1803</f>
        <v>0</v>
      </c>
      <c r="E105" s="128">
        <f>-'5.  2015-2027 LRAM'!AF1803</f>
        <v>-96453.312000000005</v>
      </c>
      <c r="F105" s="128">
        <f>-'5.  2015-2027 LRAM'!AG1803</f>
        <v>-598442.02520000003</v>
      </c>
      <c r="G105" s="128">
        <f>-'5.  2015-2027 LRAM'!AH1803</f>
        <v>0</v>
      </c>
      <c r="H105" s="128">
        <f>-'5.  2015-2027 LRAM'!AI1803</f>
        <v>0</v>
      </c>
      <c r="I105" s="128">
        <f>-'5.  2015-2027 LRAM'!AJ1803</f>
        <v>0</v>
      </c>
      <c r="J105" s="128">
        <f>-'5.  2015-2027 LRAM'!AK1803</f>
        <v>0</v>
      </c>
      <c r="K105" s="128">
        <f>-'5.  2015-2027 LRAM'!AL1803</f>
        <v>0</v>
      </c>
      <c r="L105" s="128">
        <f>-'5.  2015-2027 LRAM'!AM1803</f>
        <v>0</v>
      </c>
      <c r="M105" s="128">
        <f>-'5.  2015-2027 LRAM'!AN1803</f>
        <v>0</v>
      </c>
      <c r="N105" s="128">
        <f>-'5.  2015-2027 LRAM'!AO1803</f>
        <v>0</v>
      </c>
      <c r="O105" s="128">
        <f>-'5.  2015-2027 LRAM'!AP1803</f>
        <v>0</v>
      </c>
      <c r="P105" s="128">
        <f>-'5.  2015-2027 LRAM'!AQ1803</f>
        <v>0</v>
      </c>
      <c r="Q105" s="128">
        <f>-'5.  2015-2027 LRAM'!AR1803</f>
        <v>0</v>
      </c>
      <c r="R105" s="129">
        <f>SUM(D105:Q105)</f>
        <v>-694895.33720000007</v>
      </c>
      <c r="S105" s="130"/>
      <c r="U105" s="124"/>
      <c r="V105" s="125"/>
    </row>
    <row r="106" spans="2:22" s="13" customFormat="1">
      <c r="B106" s="751" t="s">
        <v>922</v>
      </c>
      <c r="C106" s="752"/>
      <c r="D106" s="753">
        <f>SUM(D104:D105)</f>
        <v>0</v>
      </c>
      <c r="E106" s="753">
        <f t="shared" ref="E106:Q106" si="3">SUM(E104:E105)</f>
        <v>425524.52128118405</v>
      </c>
      <c r="F106" s="753">
        <f t="shared" si="3"/>
        <v>-73083.746049143374</v>
      </c>
      <c r="G106" s="753">
        <f t="shared" si="3"/>
        <v>28245.211400297361</v>
      </c>
      <c r="H106" s="753">
        <f t="shared" si="3"/>
        <v>43219.513714081637</v>
      </c>
      <c r="I106" s="753">
        <f t="shared" si="3"/>
        <v>208172.89827748487</v>
      </c>
      <c r="J106" s="753">
        <f t="shared" si="3"/>
        <v>50797.731617536701</v>
      </c>
      <c r="K106" s="753">
        <f t="shared" si="3"/>
        <v>0</v>
      </c>
      <c r="L106" s="753">
        <f t="shared" si="3"/>
        <v>0</v>
      </c>
      <c r="M106" s="753">
        <f t="shared" si="3"/>
        <v>0</v>
      </c>
      <c r="N106" s="753">
        <f t="shared" si="3"/>
        <v>0</v>
      </c>
      <c r="O106" s="753">
        <f t="shared" si="3"/>
        <v>0</v>
      </c>
      <c r="P106" s="753">
        <f t="shared" si="3"/>
        <v>0</v>
      </c>
      <c r="Q106" s="753">
        <f t="shared" si="3"/>
        <v>0</v>
      </c>
      <c r="R106" s="754">
        <f>SUM(R104:R105)</f>
        <v>682876.13024144119</v>
      </c>
      <c r="S106" s="130"/>
      <c r="U106" s="124"/>
      <c r="V106" s="125"/>
    </row>
    <row r="107" spans="2:22" s="109" customFormat="1">
      <c r="B107" s="744" t="s">
        <v>67</v>
      </c>
      <c r="C107" s="587"/>
      <c r="D107" s="745"/>
      <c r="E107" s="745"/>
      <c r="F107" s="745"/>
      <c r="G107" s="745"/>
      <c r="H107" s="745"/>
      <c r="I107" s="745"/>
      <c r="J107" s="745"/>
      <c r="K107" s="746"/>
      <c r="L107" s="746"/>
      <c r="M107" s="746"/>
      <c r="N107" s="746"/>
      <c r="O107" s="746"/>
      <c r="P107" s="746"/>
      <c r="Q107" s="746"/>
      <c r="R107" s="749"/>
      <c r="U107" s="131"/>
      <c r="V107" s="125"/>
    </row>
    <row r="108" spans="2:22" s="13" customFormat="1">
      <c r="B108" s="126" t="s">
        <v>935</v>
      </c>
      <c r="C108" s="127"/>
      <c r="D108" s="128">
        <f>'5.  2015-2027 LRAM'!AE1829</f>
        <v>0</v>
      </c>
      <c r="E108" s="128">
        <f>'5.  2015-2027 LRAM'!AF1829</f>
        <v>427506.87786480004</v>
      </c>
      <c r="F108" s="128">
        <f>'5.  2015-2027 LRAM'!AG1829</f>
        <v>519396.2716486624</v>
      </c>
      <c r="G108" s="128">
        <f>'5.  2015-2027 LRAM'!AH1829</f>
        <v>27660.836416015503</v>
      </c>
      <c r="H108" s="128">
        <f>'5.  2015-2027 LRAM'!AI1829</f>
        <v>28857.194779763813</v>
      </c>
      <c r="I108" s="128">
        <f>'5.  2015-2027 LRAM'!AJ1829</f>
        <v>208172.89827748487</v>
      </c>
      <c r="J108" s="128">
        <f>'5.  2015-2027 LRAM'!AK1829</f>
        <v>50569.463119425811</v>
      </c>
      <c r="K108" s="128">
        <f>'5.  2015-2027 LRAM'!AL1829</f>
        <v>0</v>
      </c>
      <c r="L108" s="128">
        <f>'5.  2015-2027 LRAM'!AM1829</f>
        <v>0</v>
      </c>
      <c r="M108" s="128">
        <f>'5.  2015-2027 LRAM'!AN1829</f>
        <v>0</v>
      </c>
      <c r="N108" s="128">
        <f>'5.  2015-2027 LRAM'!AO1829</f>
        <v>0</v>
      </c>
      <c r="O108" s="128">
        <f>'5.  2015-2027 LRAM'!AP1829</f>
        <v>0</v>
      </c>
      <c r="P108" s="128">
        <f>'5.  2015-2027 LRAM'!AQ1829</f>
        <v>0</v>
      </c>
      <c r="Q108" s="128">
        <f>'5.  2015-2027 LRAM'!AR1829</f>
        <v>0</v>
      </c>
      <c r="R108" s="129">
        <f>SUM(D108:Q108)</f>
        <v>1262163.5421061525</v>
      </c>
      <c r="U108" s="124"/>
      <c r="V108" s="125"/>
    </row>
    <row r="109" spans="2:22" s="13" customFormat="1">
      <c r="B109" s="126" t="s">
        <v>936</v>
      </c>
      <c r="C109" s="127"/>
      <c r="D109" s="128">
        <f>-'5.  2015-2027 LRAM'!AE1830</f>
        <v>0</v>
      </c>
      <c r="E109" s="128">
        <f>-'5.  2015-2027 LRAM'!AF1830</f>
        <v>-96453.312000000005</v>
      </c>
      <c r="F109" s="128">
        <f>-'5.  2015-2027 LRAM'!AG1830</f>
        <v>-598442.02520000003</v>
      </c>
      <c r="G109" s="128">
        <f>-'5.  2015-2027 LRAM'!AH1830</f>
        <v>0</v>
      </c>
      <c r="H109" s="128">
        <f>-'5.  2015-2027 LRAM'!AI1830</f>
        <v>0</v>
      </c>
      <c r="I109" s="128">
        <f>-'5.  2015-2027 LRAM'!AJ1830</f>
        <v>0</v>
      </c>
      <c r="J109" s="128">
        <f>-'5.  2015-2027 LRAM'!AK1830</f>
        <v>0</v>
      </c>
      <c r="K109" s="128">
        <f>-'5.  2015-2027 LRAM'!AL1830</f>
        <v>0</v>
      </c>
      <c r="L109" s="128">
        <f>-'5.  2015-2027 LRAM'!AM1830</f>
        <v>0</v>
      </c>
      <c r="M109" s="128">
        <f>-'5.  2015-2027 LRAM'!AN1830</f>
        <v>0</v>
      </c>
      <c r="N109" s="128">
        <f>-'5.  2015-2027 LRAM'!AO1830</f>
        <v>0</v>
      </c>
      <c r="O109" s="128">
        <f>-'5.  2015-2027 LRAM'!AP1830</f>
        <v>0</v>
      </c>
      <c r="P109" s="128">
        <f>-'5.  2015-2027 LRAM'!AQ1830</f>
        <v>0</v>
      </c>
      <c r="Q109" s="128">
        <f>-'5.  2015-2027 LRAM'!AR1830</f>
        <v>0</v>
      </c>
      <c r="R109" s="129">
        <f>SUM(D109:Q109)</f>
        <v>-694895.33720000007</v>
      </c>
      <c r="S109" s="130"/>
      <c r="U109" s="124"/>
      <c r="V109" s="125"/>
    </row>
    <row r="110" spans="2:22" s="13" customFormat="1">
      <c r="B110" s="751" t="s">
        <v>923</v>
      </c>
      <c r="C110" s="752"/>
      <c r="D110" s="753">
        <f>SUM(D108:D109)</f>
        <v>0</v>
      </c>
      <c r="E110" s="753">
        <f t="shared" ref="E110:Q110" si="4">SUM(E108:E109)</f>
        <v>331053.56586480001</v>
      </c>
      <c r="F110" s="753">
        <f t="shared" si="4"/>
        <v>-79045.753551337635</v>
      </c>
      <c r="G110" s="753">
        <f t="shared" si="4"/>
        <v>27660.836416015503</v>
      </c>
      <c r="H110" s="753">
        <f t="shared" si="4"/>
        <v>28857.194779763813</v>
      </c>
      <c r="I110" s="753">
        <f t="shared" si="4"/>
        <v>208172.89827748487</v>
      </c>
      <c r="J110" s="753">
        <f t="shared" si="4"/>
        <v>50569.463119425811</v>
      </c>
      <c r="K110" s="753">
        <f t="shared" si="4"/>
        <v>0</v>
      </c>
      <c r="L110" s="753">
        <f t="shared" si="4"/>
        <v>0</v>
      </c>
      <c r="M110" s="753">
        <f t="shared" si="4"/>
        <v>0</v>
      </c>
      <c r="N110" s="753">
        <f t="shared" si="4"/>
        <v>0</v>
      </c>
      <c r="O110" s="753">
        <f t="shared" si="4"/>
        <v>0</v>
      </c>
      <c r="P110" s="753">
        <f t="shared" si="4"/>
        <v>0</v>
      </c>
      <c r="Q110" s="753">
        <f t="shared" si="4"/>
        <v>0</v>
      </c>
      <c r="R110" s="754">
        <f>SUM(R108:R109)</f>
        <v>567268.20490615244</v>
      </c>
      <c r="S110" s="130"/>
      <c r="U110" s="124"/>
      <c r="V110" s="125"/>
    </row>
    <row r="111" spans="2:22" s="109" customFormat="1">
      <c r="B111" s="744" t="s">
        <v>67</v>
      </c>
      <c r="C111" s="587"/>
      <c r="D111" s="745"/>
      <c r="E111" s="745"/>
      <c r="F111" s="745"/>
      <c r="G111" s="745"/>
      <c r="H111" s="745"/>
      <c r="I111" s="745"/>
      <c r="J111" s="745"/>
      <c r="K111" s="746"/>
      <c r="L111" s="746"/>
      <c r="M111" s="746"/>
      <c r="N111" s="746"/>
      <c r="O111" s="746"/>
      <c r="P111" s="746"/>
      <c r="Q111" s="746"/>
      <c r="R111" s="749"/>
      <c r="U111" s="131"/>
      <c r="V111" s="125"/>
    </row>
    <row r="112" spans="2:22" s="13" customFormat="1">
      <c r="B112" s="126" t="s">
        <v>937</v>
      </c>
      <c r="C112" s="127"/>
      <c r="D112" s="128">
        <f>'5.  2015-2027 LRAM'!AE1856</f>
        <v>0</v>
      </c>
      <c r="E112" s="128">
        <f>'5.  2015-2027 LRAM'!AF1856</f>
        <v>404451.34297045914</v>
      </c>
      <c r="F112" s="128">
        <f>'5.  2015-2027 LRAM'!AG1856</f>
        <v>480906.8485045486</v>
      </c>
      <c r="G112" s="128">
        <f>'5.  2015-2027 LRAM'!AH1856</f>
        <v>24318.70235359652</v>
      </c>
      <c r="H112" s="128">
        <f>'5.  2015-2027 LRAM'!AI1856</f>
        <v>28634.772406316442</v>
      </c>
      <c r="I112" s="128">
        <f>'5.  2015-2027 LRAM'!AJ1856</f>
        <v>208172.89827748487</v>
      </c>
      <c r="J112" s="128">
        <f>'5.  2015-2027 LRAM'!AK1856</f>
        <v>49962.630274518</v>
      </c>
      <c r="K112" s="128">
        <f>'5.  2015-2027 LRAM'!AL1856</f>
        <v>0</v>
      </c>
      <c r="L112" s="128">
        <f>'5.  2015-2027 LRAM'!AM1856</f>
        <v>0</v>
      </c>
      <c r="M112" s="128">
        <f>'5.  2015-2027 LRAM'!AN1856</f>
        <v>0</v>
      </c>
      <c r="N112" s="128">
        <f>'5.  2015-2027 LRAM'!AO1856</f>
        <v>0</v>
      </c>
      <c r="O112" s="128">
        <f>'5.  2015-2027 LRAM'!AP1856</f>
        <v>0</v>
      </c>
      <c r="P112" s="128">
        <f>'5.  2015-2027 LRAM'!AQ1856</f>
        <v>0</v>
      </c>
      <c r="Q112" s="128">
        <f>'5.  2015-2027 LRAM'!AR1856</f>
        <v>0</v>
      </c>
      <c r="R112" s="129">
        <f>SUM(D112:Q112)</f>
        <v>1196447.1947869235</v>
      </c>
      <c r="U112" s="124"/>
      <c r="V112" s="125"/>
    </row>
    <row r="113" spans="2:22" s="13" customFormat="1">
      <c r="B113" s="126" t="s">
        <v>938</v>
      </c>
      <c r="C113" s="127"/>
      <c r="D113" s="128">
        <f>-'5.  2015-2027 LRAM'!AE1857</f>
        <v>0</v>
      </c>
      <c r="E113" s="128">
        <f>-'5.  2015-2027 LRAM'!AF1857</f>
        <v>-96453.312000000005</v>
      </c>
      <c r="F113" s="128">
        <f>-'5.  2015-2027 LRAM'!AG1857</f>
        <v>-598442.02520000003</v>
      </c>
      <c r="G113" s="128">
        <f>-'5.  2015-2027 LRAM'!AH1857</f>
        <v>0</v>
      </c>
      <c r="H113" s="128">
        <f>-'5.  2015-2027 LRAM'!AI1857</f>
        <v>0</v>
      </c>
      <c r="I113" s="128">
        <f>-'5.  2015-2027 LRAM'!AJ1857</f>
        <v>0</v>
      </c>
      <c r="J113" s="128">
        <f>-'5.  2015-2027 LRAM'!AK1857</f>
        <v>0</v>
      </c>
      <c r="K113" s="128">
        <f>-'5.  2015-2027 LRAM'!AL1857</f>
        <v>0</v>
      </c>
      <c r="L113" s="128">
        <f>-'5.  2015-2027 LRAM'!AM1857</f>
        <v>0</v>
      </c>
      <c r="M113" s="128">
        <f>-'5.  2015-2027 LRAM'!AN1857</f>
        <v>0</v>
      </c>
      <c r="N113" s="128">
        <f>-'5.  2015-2027 LRAM'!AO1857</f>
        <v>0</v>
      </c>
      <c r="O113" s="128">
        <f>-'5.  2015-2027 LRAM'!AP1857</f>
        <v>0</v>
      </c>
      <c r="P113" s="128">
        <f>-'5.  2015-2027 LRAM'!AQ1857</f>
        <v>0</v>
      </c>
      <c r="Q113" s="128">
        <f>-'5.  2015-2027 LRAM'!AR1857</f>
        <v>0</v>
      </c>
      <c r="R113" s="129">
        <f>SUM(D113:Q113)</f>
        <v>-694895.33720000007</v>
      </c>
      <c r="S113" s="130"/>
      <c r="U113" s="124"/>
      <c r="V113" s="125"/>
    </row>
    <row r="114" spans="2:22" s="13" customFormat="1">
      <c r="B114" s="751" t="s">
        <v>924</v>
      </c>
      <c r="C114" s="752"/>
      <c r="D114" s="753">
        <f>SUM(D112:D113)</f>
        <v>0</v>
      </c>
      <c r="E114" s="753">
        <f t="shared" ref="E114:Q114" si="5">SUM(E112:E113)</f>
        <v>307998.03097045911</v>
      </c>
      <c r="F114" s="753">
        <f t="shared" si="5"/>
        <v>-117535.17669545143</v>
      </c>
      <c r="G114" s="753">
        <f t="shared" si="5"/>
        <v>24318.70235359652</v>
      </c>
      <c r="H114" s="753">
        <f t="shared" si="5"/>
        <v>28634.772406316442</v>
      </c>
      <c r="I114" s="753">
        <f t="shared" si="5"/>
        <v>208172.89827748487</v>
      </c>
      <c r="J114" s="753">
        <f t="shared" si="5"/>
        <v>49962.630274518</v>
      </c>
      <c r="K114" s="753">
        <f t="shared" si="5"/>
        <v>0</v>
      </c>
      <c r="L114" s="753">
        <f t="shared" si="5"/>
        <v>0</v>
      </c>
      <c r="M114" s="753">
        <f t="shared" si="5"/>
        <v>0</v>
      </c>
      <c r="N114" s="753">
        <f t="shared" si="5"/>
        <v>0</v>
      </c>
      <c r="O114" s="753">
        <f t="shared" si="5"/>
        <v>0</v>
      </c>
      <c r="P114" s="753">
        <f t="shared" si="5"/>
        <v>0</v>
      </c>
      <c r="Q114" s="753">
        <f t="shared" si="5"/>
        <v>0</v>
      </c>
      <c r="R114" s="754">
        <f>SUM(R112:R113)</f>
        <v>501551.8575869234</v>
      </c>
      <c r="S114" s="130"/>
      <c r="U114" s="124"/>
      <c r="V114" s="125"/>
    </row>
    <row r="115" spans="2:22" s="109" customFormat="1">
      <c r="B115" s="744" t="s">
        <v>67</v>
      </c>
      <c r="C115" s="587"/>
      <c r="D115" s="745"/>
      <c r="E115" s="745"/>
      <c r="F115" s="745"/>
      <c r="G115" s="745"/>
      <c r="H115" s="745"/>
      <c r="I115" s="745"/>
      <c r="J115" s="745"/>
      <c r="K115" s="746"/>
      <c r="L115" s="746"/>
      <c r="M115" s="746"/>
      <c r="N115" s="746"/>
      <c r="O115" s="746"/>
      <c r="P115" s="746"/>
      <c r="Q115" s="746"/>
      <c r="R115" s="749"/>
      <c r="U115" s="131"/>
      <c r="V115" s="125"/>
    </row>
    <row r="116" spans="2:22" s="13" customFormat="1">
      <c r="B116" s="126" t="s">
        <v>939</v>
      </c>
      <c r="C116" s="127"/>
      <c r="D116" s="128">
        <f>'5.  2015-2027 LRAM'!AE1883</f>
        <v>0</v>
      </c>
      <c r="E116" s="128">
        <f>'5.  2015-2027 LRAM'!AF1883</f>
        <v>288871.08302911191</v>
      </c>
      <c r="F116" s="128">
        <f>'5.  2015-2027 LRAM'!AG1883</f>
        <v>445708.94983570976</v>
      </c>
      <c r="G116" s="128">
        <f>'5.  2015-2027 LRAM'!AH1883</f>
        <v>21689.198278160009</v>
      </c>
      <c r="H116" s="128">
        <f>'5.  2015-2027 LRAM'!AI1883</f>
        <v>28098.594742349065</v>
      </c>
      <c r="I116" s="128">
        <f>'5.  2015-2027 LRAM'!AJ1883</f>
        <v>111435.00032489395</v>
      </c>
      <c r="J116" s="128">
        <f>'5.  2015-2027 LRAM'!AK1883</f>
        <v>49376.945986106781</v>
      </c>
      <c r="K116" s="128">
        <f>'5.  2015-2027 LRAM'!AL1883</f>
        <v>0</v>
      </c>
      <c r="L116" s="128">
        <f>'5.  2015-2027 LRAM'!AM1883</f>
        <v>0</v>
      </c>
      <c r="M116" s="128">
        <f>'5.  2015-2027 LRAM'!AN1883</f>
        <v>0</v>
      </c>
      <c r="N116" s="128">
        <f>'5.  2015-2027 LRAM'!AO1883</f>
        <v>0</v>
      </c>
      <c r="O116" s="128">
        <f>'5.  2015-2027 LRAM'!AP1883</f>
        <v>0</v>
      </c>
      <c r="P116" s="128">
        <f>'5.  2015-2027 LRAM'!AQ1883</f>
        <v>0</v>
      </c>
      <c r="Q116" s="128">
        <f>'5.  2015-2027 LRAM'!AR1883</f>
        <v>0</v>
      </c>
      <c r="R116" s="129">
        <f>SUM(D116:Q116)</f>
        <v>945179.77219633153</v>
      </c>
      <c r="U116" s="124"/>
      <c r="V116" s="125"/>
    </row>
    <row r="117" spans="2:22" s="13" customFormat="1">
      <c r="B117" s="126" t="s">
        <v>940</v>
      </c>
      <c r="C117" s="127"/>
      <c r="D117" s="128">
        <f>-'5.  2015-2027 LRAM'!AE1884</f>
        <v>0</v>
      </c>
      <c r="E117" s="128">
        <f>-'5.  2015-2027 LRAM'!AF1884</f>
        <v>-96453.312000000005</v>
      </c>
      <c r="F117" s="128">
        <f>-'5.  2015-2027 LRAM'!AG1884</f>
        <v>-598442.02520000003</v>
      </c>
      <c r="G117" s="128">
        <f>-'5.  2015-2027 LRAM'!AH1884</f>
        <v>0</v>
      </c>
      <c r="H117" s="128">
        <f>-'5.  2015-2027 LRAM'!AI1884</f>
        <v>0</v>
      </c>
      <c r="I117" s="128">
        <f>-'5.  2015-2027 LRAM'!AJ1884</f>
        <v>0</v>
      </c>
      <c r="J117" s="128">
        <f>-'5.  2015-2027 LRAM'!AK1884</f>
        <v>0</v>
      </c>
      <c r="K117" s="128">
        <f>-'5.  2015-2027 LRAM'!AL1884</f>
        <v>0</v>
      </c>
      <c r="L117" s="128">
        <f>-'5.  2015-2027 LRAM'!AM1884</f>
        <v>0</v>
      </c>
      <c r="M117" s="128">
        <f>-'5.  2015-2027 LRAM'!AN1884</f>
        <v>0</v>
      </c>
      <c r="N117" s="128">
        <f>-'5.  2015-2027 LRAM'!AO1884</f>
        <v>0</v>
      </c>
      <c r="O117" s="128">
        <f>-'5.  2015-2027 LRAM'!AP1884</f>
        <v>0</v>
      </c>
      <c r="P117" s="128">
        <f>-'5.  2015-2027 LRAM'!AQ1884</f>
        <v>0</v>
      </c>
      <c r="Q117" s="128">
        <f>-'5.  2015-2027 LRAM'!AR1884</f>
        <v>0</v>
      </c>
      <c r="R117" s="129">
        <f>SUM(D117:Q117)</f>
        <v>-694895.33720000007</v>
      </c>
      <c r="S117" s="130"/>
      <c r="U117" s="124"/>
      <c r="V117" s="125"/>
    </row>
    <row r="118" spans="2:22" s="13" customFormat="1">
      <c r="B118" s="751" t="s">
        <v>925</v>
      </c>
      <c r="C118" s="752"/>
      <c r="D118" s="753">
        <f>SUM(D116:D117)</f>
        <v>0</v>
      </c>
      <c r="E118" s="753">
        <f t="shared" ref="E118:Q118" si="6">SUM(E116:E117)</f>
        <v>192417.7710291119</v>
      </c>
      <c r="F118" s="753">
        <f t="shared" si="6"/>
        <v>-152733.07536429027</v>
      </c>
      <c r="G118" s="753">
        <f t="shared" si="6"/>
        <v>21689.198278160009</v>
      </c>
      <c r="H118" s="753">
        <f t="shared" si="6"/>
        <v>28098.594742349065</v>
      </c>
      <c r="I118" s="753">
        <f t="shared" si="6"/>
        <v>111435.00032489395</v>
      </c>
      <c r="J118" s="753">
        <f t="shared" si="6"/>
        <v>49376.945986106781</v>
      </c>
      <c r="K118" s="753">
        <f t="shared" si="6"/>
        <v>0</v>
      </c>
      <c r="L118" s="753">
        <f t="shared" si="6"/>
        <v>0</v>
      </c>
      <c r="M118" s="753">
        <f t="shared" si="6"/>
        <v>0</v>
      </c>
      <c r="N118" s="753">
        <f t="shared" si="6"/>
        <v>0</v>
      </c>
      <c r="O118" s="753">
        <f t="shared" si="6"/>
        <v>0</v>
      </c>
      <c r="P118" s="753">
        <f t="shared" si="6"/>
        <v>0</v>
      </c>
      <c r="Q118" s="753">
        <f t="shared" si="6"/>
        <v>0</v>
      </c>
      <c r="R118" s="754">
        <f>SUM(R116:R117)</f>
        <v>250284.43499633146</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50"/>
      <c r="U119" s="131"/>
      <c r="V119" s="125"/>
    </row>
    <row r="120" spans="2:22" s="13" customFormat="1" ht="32.25" customHeight="1">
      <c r="B120" s="677" t="s">
        <v>941</v>
      </c>
      <c r="C120" s="539"/>
      <c r="D120" s="538">
        <f>SUM(D106,D107,D110,D111,D114,D115,D118,D119)</f>
        <v>0</v>
      </c>
      <c r="E120" s="538">
        <f t="shared" ref="E120:O120" si="7">SUM(E106,E107,E110,E111,E114,E115,E118,E119)</f>
        <v>1256993.889145555</v>
      </c>
      <c r="F120" s="538">
        <f t="shared" si="7"/>
        <v>-422397.75166022271</v>
      </c>
      <c r="G120" s="538">
        <f t="shared" si="7"/>
        <v>101913.94844806939</v>
      </c>
      <c r="H120" s="538">
        <f t="shared" si="7"/>
        <v>128810.07564251096</v>
      </c>
      <c r="I120" s="538">
        <f t="shared" si="7"/>
        <v>735953.69515734864</v>
      </c>
      <c r="J120" s="538">
        <f t="shared" si="7"/>
        <v>200706.7709975873</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2001980.6277308487</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7" t="s">
        <v>985</v>
      </c>
      <c r="C122" s="748"/>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LRAM'!AE585:AR585)</f>
        <v>0</v>
      </c>
      <c r="J128" s="479">
        <f>SUM('5.  2015-2027 LRAM'!AE778:AR778)</f>
        <v>0</v>
      </c>
      <c r="K128" s="479">
        <f>SUM('5.  2015-2027 LRAM'!AE975:AR975)</f>
        <v>0</v>
      </c>
      <c r="L128" s="479">
        <f>SUM('5.  2015-2027 LRAM'!AE1170:AR1170)</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LRAM'!AE586:AR586)</f>
        <v>0</v>
      </c>
      <c r="J129" s="479">
        <f>SUM('5.  2015-2027 LRAM'!AE779:AR779)</f>
        <v>0</v>
      </c>
      <c r="K129" s="479">
        <f>SUM('5.  2015-2027 LRAM'!AE976:AR976)</f>
        <v>0</v>
      </c>
      <c r="L129" s="479">
        <f>SUM('5.  2015-2027 LRAM'!AE1171:AR1171)</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LRAM'!AE587:AR587)</f>
        <v>0</v>
      </c>
      <c r="J130" s="479">
        <f>SUM('5.  2015-2027 LRAM'!AE780:AR780)</f>
        <v>0</v>
      </c>
      <c r="K130" s="479">
        <f>SUM('5.  2015-2027 LRAM'!AE977:AR977)</f>
        <v>0</v>
      </c>
      <c r="L130" s="479">
        <f>SUM('5.  2015-2027 LRAM'!AE1172:AR1172)</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LRAM'!AE588:AR588)</f>
        <v>0</v>
      </c>
      <c r="J131" s="479">
        <f>SUM('5.  2015-2027 LRAM'!AE781:AR781)</f>
        <v>0</v>
      </c>
      <c r="K131" s="479">
        <f>SUM('5.  2015-2027 LRAM'!AE978:AR978)</f>
        <v>0</v>
      </c>
      <c r="L131" s="479">
        <f>SUM('5.  2015-2027 LRAM'!AE1173:AR1173)</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LRAM'!AE589:AR589)</f>
        <v>0</v>
      </c>
      <c r="J132" s="479">
        <f>SUM('5.  2015-2027 LRAM'!AE782:AR782)</f>
        <v>0</v>
      </c>
      <c r="K132" s="479">
        <f>SUM('5.  2015-2027 LRAM'!AE979:AR979)</f>
        <v>0</v>
      </c>
      <c r="L132" s="479">
        <f>SUM('5.  2015-2027 LRAM'!AE1174:AR1174)</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LRAM'!AE590:AR590)</f>
        <v>0</v>
      </c>
      <c r="J133" s="479">
        <f>SUM('5.  2015-2027 LRAM'!AE783:AR783)</f>
        <v>0</v>
      </c>
      <c r="K133" s="479">
        <f>SUM('5.  2015-2027 LRAM'!AE980:AR980)</f>
        <v>0</v>
      </c>
      <c r="L133" s="479">
        <f>SUM('5.  2015-2027 LRAM'!AE1175:AR1175)</f>
        <v>0</v>
      </c>
      <c r="M133" s="479">
        <f>SUM(H133:L133)</f>
        <v>0</v>
      </c>
      <c r="T133" s="150"/>
      <c r="U133" s="150"/>
    </row>
    <row r="134" spans="2:21" s="30" customFormat="1" ht="23.25" hidden="1" customHeight="1">
      <c r="B134" s="165">
        <v>2017</v>
      </c>
      <c r="C134" s="482"/>
      <c r="D134" s="482"/>
      <c r="E134" s="482"/>
      <c r="F134" s="482"/>
      <c r="G134" s="482"/>
      <c r="H134" s="482"/>
      <c r="I134" s="479">
        <f>SUM('5.  2015-2027 LRAM'!AE591:AR591)</f>
        <v>0</v>
      </c>
      <c r="J134" s="479">
        <f>SUM('5.  2015-2027 LRAM'!AE784:AR784)</f>
        <v>0</v>
      </c>
      <c r="K134" s="479">
        <f>SUM('5.  2015-2027 LRAM'!AE981:AR981)</f>
        <v>0</v>
      </c>
      <c r="L134" s="479">
        <f>SUM('5.  2015-2027 LRAM'!AE1176:AR1176)</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LRAM'!AE785:AR785)</f>
        <v>0</v>
      </c>
      <c r="K135" s="479">
        <f>SUM('5.  2015-2027 LRAM'!AE982:AR982)</f>
        <v>0</v>
      </c>
      <c r="L135" s="479">
        <f>SUM('5.  2015-2027 LRAM'!AE1177:AR1177)</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LRAM'!AE983:AR983)</f>
        <v>0</v>
      </c>
      <c r="L136" s="479">
        <f>SUM('5.  2015-2027 LRAM'!AE1178:AR1178)</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LRAM'!AE1179:AR1179)</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LRAM'!AS593</f>
        <v>0</v>
      </c>
      <c r="J139" s="477">
        <f>'5.  2015-2027 LRAM'!AS787</f>
        <v>0</v>
      </c>
      <c r="K139" s="477">
        <f>'5.  2015-2027 LRAM'!AS985</f>
        <v>0</v>
      </c>
      <c r="L139" s="477">
        <f>'5.  2015-2027 LRAM'!AS1181</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 hidden="1" customHeight="1"/>
    <row r="143" spans="2:21">
      <c r="B143" s="510" t="s">
        <v>523</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zoomScale="70" zoomScaleNormal="70" workbookViewId="0">
      <selection activeCell="D25" sqref="D25:F31"/>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0" t="s">
        <v>548</v>
      </c>
    </row>
    <row r="19" spans="2:8" ht="15.75">
      <c r="B19" s="67" t="s">
        <v>613</v>
      </c>
    </row>
    <row r="20" spans="2:8" ht="13.5" customHeight="1"/>
    <row r="21" spans="2:8" ht="41.1" customHeight="1">
      <c r="B21" s="802" t="s">
        <v>666</v>
      </c>
      <c r="C21" s="802"/>
      <c r="D21" s="802"/>
      <c r="E21" s="802"/>
      <c r="F21" s="802"/>
      <c r="G21" s="802"/>
      <c r="H21" s="802"/>
    </row>
    <row r="23" spans="2:8" s="527" customFormat="1" ht="15.75">
      <c r="B23" s="535" t="s">
        <v>543</v>
      </c>
      <c r="C23" s="535" t="s">
        <v>558</v>
      </c>
      <c r="D23" s="535" t="s">
        <v>542</v>
      </c>
      <c r="E23" s="809" t="s">
        <v>34</v>
      </c>
      <c r="F23" s="810"/>
      <c r="G23" s="809" t="s">
        <v>541</v>
      </c>
      <c r="H23" s="810"/>
    </row>
    <row r="24" spans="2:8" ht="15" customHeight="1">
      <c r="B24" s="526">
        <v>1</v>
      </c>
      <c r="C24" s="556" t="s">
        <v>368</v>
      </c>
      <c r="D24" s="525" t="s">
        <v>1140</v>
      </c>
      <c r="E24" s="807" t="s">
        <v>1141</v>
      </c>
      <c r="F24" s="808"/>
      <c r="G24" s="811"/>
      <c r="H24" s="812"/>
    </row>
    <row r="25" spans="2:8">
      <c r="B25" s="526">
        <v>2</v>
      </c>
      <c r="C25" s="556"/>
      <c r="D25" s="525"/>
      <c r="E25" s="807"/>
      <c r="F25" s="808"/>
      <c r="G25" s="811"/>
      <c r="H25" s="812"/>
    </row>
    <row r="26" spans="2:8">
      <c r="B26" s="526">
        <v>3</v>
      </c>
      <c r="C26" s="556"/>
      <c r="D26" s="525"/>
      <c r="E26" s="807"/>
      <c r="F26" s="808"/>
      <c r="G26" s="811"/>
      <c r="H26" s="812"/>
    </row>
    <row r="27" spans="2:8">
      <c r="B27" s="526">
        <v>4</v>
      </c>
      <c r="C27" s="556"/>
      <c r="D27" s="525"/>
      <c r="E27" s="807"/>
      <c r="F27" s="808"/>
      <c r="G27" s="811"/>
      <c r="H27" s="812"/>
    </row>
    <row r="28" spans="2:8">
      <c r="B28" s="526">
        <v>5</v>
      </c>
      <c r="C28" s="556"/>
      <c r="D28" s="525"/>
      <c r="E28" s="807"/>
      <c r="F28" s="808"/>
      <c r="G28" s="811"/>
      <c r="H28" s="812"/>
    </row>
    <row r="29" spans="2:8">
      <c r="B29" s="526">
        <v>6</v>
      </c>
      <c r="C29" s="556"/>
      <c r="D29" s="525"/>
      <c r="E29" s="807"/>
      <c r="F29" s="808"/>
      <c r="G29" s="811"/>
      <c r="H29" s="812"/>
    </row>
    <row r="30" spans="2:8">
      <c r="B30" s="526">
        <v>7</v>
      </c>
      <c r="C30" s="556"/>
      <c r="D30" s="525"/>
      <c r="E30" s="807"/>
      <c r="F30" s="808"/>
      <c r="G30" s="811"/>
      <c r="H30" s="812"/>
    </row>
    <row r="31" spans="2:8">
      <c r="B31" s="526">
        <v>8</v>
      </c>
      <c r="C31" s="556"/>
      <c r="D31" s="525"/>
      <c r="E31" s="807"/>
      <c r="F31" s="808"/>
      <c r="G31" s="811"/>
      <c r="H31" s="812"/>
    </row>
    <row r="32" spans="2:8">
      <c r="B32" s="526">
        <v>9</v>
      </c>
      <c r="C32" s="556"/>
      <c r="D32" s="525"/>
      <c r="E32" s="807"/>
      <c r="F32" s="808"/>
      <c r="G32" s="811"/>
      <c r="H32" s="812"/>
    </row>
    <row r="33" spans="2:8">
      <c r="B33" s="526">
        <v>10</v>
      </c>
      <c r="C33" s="556"/>
      <c r="D33" s="525"/>
      <c r="E33" s="807"/>
      <c r="F33" s="808"/>
      <c r="G33" s="811"/>
      <c r="H33" s="812"/>
    </row>
    <row r="34" spans="2:8">
      <c r="B34" s="526" t="s">
        <v>477</v>
      </c>
      <c r="C34" s="556"/>
      <c r="D34" s="525"/>
      <c r="E34" s="807"/>
      <c r="F34" s="808"/>
      <c r="G34" s="811"/>
      <c r="H34" s="812"/>
    </row>
    <row r="36" spans="2:8" ht="30.75" customHeight="1">
      <c r="B36" s="67" t="s">
        <v>609</v>
      </c>
    </row>
    <row r="37" spans="2:8" ht="23.25" customHeight="1">
      <c r="B37" s="489" t="s">
        <v>614</v>
      </c>
      <c r="C37" s="524"/>
      <c r="D37" s="524"/>
      <c r="E37" s="524"/>
      <c r="F37" s="524"/>
      <c r="G37" s="524"/>
      <c r="H37" s="524"/>
    </row>
    <row r="39" spans="2:8" s="30" customFormat="1" ht="15.75">
      <c r="B39" s="535" t="s">
        <v>543</v>
      </c>
      <c r="C39" s="535" t="s">
        <v>558</v>
      </c>
      <c r="D39" s="535" t="s">
        <v>542</v>
      </c>
      <c r="E39" s="809" t="s">
        <v>34</v>
      </c>
      <c r="F39" s="810"/>
      <c r="G39" s="809" t="s">
        <v>541</v>
      </c>
      <c r="H39" s="810"/>
    </row>
    <row r="40" spans="2:8">
      <c r="B40" s="526">
        <v>1</v>
      </c>
      <c r="C40" s="556"/>
      <c r="D40" s="525"/>
      <c r="E40" s="807"/>
      <c r="F40" s="808"/>
      <c r="G40" s="811"/>
      <c r="H40" s="812"/>
    </row>
    <row r="41" spans="2:8">
      <c r="B41" s="526">
        <v>2</v>
      </c>
      <c r="C41" s="556"/>
      <c r="D41" s="525"/>
      <c r="E41" s="807"/>
      <c r="F41" s="808"/>
      <c r="G41" s="811"/>
      <c r="H41" s="812"/>
    </row>
    <row r="42" spans="2:8">
      <c r="B42" s="526">
        <v>3</v>
      </c>
      <c r="C42" s="556"/>
      <c r="D42" s="525"/>
      <c r="E42" s="807"/>
      <c r="F42" s="808"/>
      <c r="G42" s="811"/>
      <c r="H42" s="812"/>
    </row>
    <row r="43" spans="2:8">
      <c r="B43" s="526">
        <v>4</v>
      </c>
      <c r="C43" s="556"/>
      <c r="D43" s="525"/>
      <c r="E43" s="807"/>
      <c r="F43" s="808"/>
      <c r="G43" s="811"/>
      <c r="H43" s="812"/>
    </row>
    <row r="44" spans="2:8">
      <c r="B44" s="526">
        <v>5</v>
      </c>
      <c r="C44" s="556"/>
      <c r="D44" s="525"/>
      <c r="E44" s="807"/>
      <c r="F44" s="808"/>
      <c r="G44" s="811"/>
      <c r="H44" s="812"/>
    </row>
    <row r="45" spans="2:8">
      <c r="B45" s="526">
        <v>6</v>
      </c>
      <c r="C45" s="556"/>
      <c r="D45" s="525"/>
      <c r="E45" s="807"/>
      <c r="F45" s="808"/>
      <c r="G45" s="811"/>
      <c r="H45" s="812"/>
    </row>
    <row r="46" spans="2:8">
      <c r="B46" s="526">
        <v>7</v>
      </c>
      <c r="C46" s="556"/>
      <c r="D46" s="525"/>
      <c r="E46" s="807"/>
      <c r="F46" s="808"/>
      <c r="G46" s="811"/>
      <c r="H46" s="812"/>
    </row>
    <row r="47" spans="2:8">
      <c r="B47" s="526">
        <v>8</v>
      </c>
      <c r="C47" s="556"/>
      <c r="D47" s="525"/>
      <c r="E47" s="807"/>
      <c r="F47" s="808"/>
      <c r="G47" s="811"/>
      <c r="H47" s="812"/>
    </row>
    <row r="48" spans="2:8">
      <c r="B48" s="526">
        <v>9</v>
      </c>
      <c r="C48" s="556"/>
      <c r="D48" s="525"/>
      <c r="E48" s="807"/>
      <c r="F48" s="808"/>
      <c r="G48" s="811"/>
      <c r="H48" s="812"/>
    </row>
    <row r="49" spans="2:8">
      <c r="B49" s="526">
        <v>10</v>
      </c>
      <c r="C49" s="556"/>
      <c r="D49" s="525"/>
      <c r="E49" s="807"/>
      <c r="F49" s="808"/>
      <c r="G49" s="811"/>
      <c r="H49" s="812"/>
    </row>
    <row r="50" spans="2:8">
      <c r="B50" s="526" t="s">
        <v>477</v>
      </c>
      <c r="C50" s="556"/>
      <c r="D50" s="525"/>
      <c r="E50" s="807"/>
      <c r="F50" s="808"/>
      <c r="G50" s="811"/>
      <c r="H50" s="81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election activeCell="D5" sqref="D5"/>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row>
    <row r="10" spans="2:17" s="13" customFormat="1" ht="16.5" customHeight="1"/>
    <row r="11" spans="2:17" s="13" customFormat="1" ht="36.75" customHeight="1">
      <c r="B11" s="813" t="s">
        <v>885</v>
      </c>
      <c r="C11" s="813"/>
      <c r="D11" s="813"/>
      <c r="E11" s="813"/>
      <c r="F11" s="813"/>
      <c r="G11" s="813"/>
      <c r="H11" s="813"/>
      <c r="I11" s="813"/>
      <c r="J11" s="813"/>
      <c r="K11" s="813"/>
      <c r="L11" s="813"/>
      <c r="M11" s="813"/>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General Service 50 to 4,999 kW</v>
      </c>
      <c r="G13" s="208" t="str">
        <f>'1.  LRAMVA Summary'!G53</f>
        <v>Large Use</v>
      </c>
      <c r="H13" s="208" t="str">
        <f>'1.  LRAMVA Summary'!H53</f>
        <v>Large Use 2</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v>
      </c>
      <c r="I14" s="500" t="str">
        <f>'1.  LRAMVA Summary'!I54</f>
        <v>kW</v>
      </c>
      <c r="J14" s="500" t="str">
        <f>'1.  LRAMVA Summary'!J54</f>
        <v>kWh</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0</v>
      </c>
      <c r="D15" s="402"/>
      <c r="E15" s="402"/>
      <c r="F15" s="402"/>
      <c r="G15" s="402"/>
      <c r="H15" s="402"/>
      <c r="I15" s="402"/>
      <c r="J15" s="402"/>
      <c r="K15" s="402"/>
      <c r="L15" s="402"/>
      <c r="M15" s="402"/>
      <c r="N15" s="402"/>
      <c r="O15" s="402"/>
      <c r="P15" s="403"/>
      <c r="Q15" s="403"/>
    </row>
    <row r="16" spans="2:17" s="405" customFormat="1" ht="15.75" customHeight="1">
      <c r="B16" s="409" t="s">
        <v>28</v>
      </c>
      <c r="C16" s="541">
        <f>SUM(D16:Q16)</f>
        <v>0</v>
      </c>
      <c r="D16" s="401"/>
      <c r="E16" s="401"/>
      <c r="F16" s="401"/>
      <c r="G16" s="401"/>
      <c r="H16" s="401"/>
      <c r="I16" s="401"/>
      <c r="J16" s="401"/>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0</v>
      </c>
      <c r="E18" s="161">
        <f t="shared" si="0"/>
        <v>0</v>
      </c>
      <c r="F18" s="161">
        <f>IF(F14="kw",HLOOKUP(F14,F14:F16,3,FALSE),HLOOKUP(F14,F14:F16,2,FALSE))</f>
        <v>0</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50000000000003" customHeight="1">
      <c r="B20" s="408" t="s">
        <v>660</v>
      </c>
      <c r="C20" s="322"/>
      <c r="D20" s="322"/>
    </row>
    <row r="21" spans="2:17" s="389" customFormat="1" ht="21" customHeight="1">
      <c r="B21" s="408" t="s">
        <v>365</v>
      </c>
      <c r="C21" s="322" t="s">
        <v>412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v>2016</v>
      </c>
    </row>
    <row r="25" spans="2:17" s="2" customFormat="1" ht="15.75" customHeight="1"/>
    <row r="26" spans="2:17" s="2" customFormat="1" ht="42" customHeight="1">
      <c r="B26" s="813" t="s">
        <v>705</v>
      </c>
      <c r="C26" s="813"/>
      <c r="D26" s="813"/>
      <c r="E26" s="813"/>
      <c r="F26" s="813"/>
      <c r="G26" s="813"/>
      <c r="H26" s="813"/>
      <c r="I26" s="813"/>
      <c r="J26" s="813"/>
      <c r="K26" s="813"/>
      <c r="L26" s="813"/>
      <c r="M26" s="813"/>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General Service 50 to 4,999 kW</v>
      </c>
      <c r="G28" s="208" t="str">
        <f>'1.  LRAMVA Summary'!G53</f>
        <v>Large Use</v>
      </c>
      <c r="H28" s="208" t="str">
        <f>'1.  LRAMVA Summary'!H53</f>
        <v>Large Use 2</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v>
      </c>
      <c r="I29" s="500" t="str">
        <f>'1.  LRAMVA Summary'!I54</f>
        <v>kW</v>
      </c>
      <c r="J29" s="500" t="str">
        <f>'1.  LRAMVA Summary'!J54</f>
        <v>kWh</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93794629</v>
      </c>
      <c r="D30" s="410">
        <v>25640593</v>
      </c>
      <c r="E30" s="410">
        <v>8037776</v>
      </c>
      <c r="F30" s="410">
        <v>60116260</v>
      </c>
      <c r="G30" s="410"/>
      <c r="H30" s="410"/>
      <c r="I30" s="410"/>
      <c r="J30" s="410"/>
      <c r="K30" s="410"/>
      <c r="L30" s="410"/>
      <c r="M30" s="410"/>
      <c r="N30" s="410"/>
      <c r="O30" s="410"/>
      <c r="P30" s="410"/>
      <c r="Q30" s="403"/>
    </row>
    <row r="31" spans="2:17" s="405" customFormat="1" ht="15" customHeight="1">
      <c r="B31" s="409" t="s">
        <v>28</v>
      </c>
      <c r="C31" s="541">
        <f>SUM(D31:Q31)</f>
        <v>207346</v>
      </c>
      <c r="D31" s="401"/>
      <c r="E31" s="401"/>
      <c r="F31" s="401">
        <v>207346</v>
      </c>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25640593</v>
      </c>
      <c r="E33" s="161">
        <f>IF(E29="kw",HLOOKUP(E29,E29:E31,3,FALSE),HLOOKUP(E29,E29:E31,2,FALSE))</f>
        <v>8037776</v>
      </c>
      <c r="F33" s="161">
        <f>IF(F29="kw",HLOOKUP(F29,F29:F31,3,FALSE),HLOOKUP(F29,F29:F31,2,FALSE))</f>
        <v>207346</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t="s">
        <v>993</v>
      </c>
      <c r="D35" s="322"/>
      <c r="E35" s="56"/>
      <c r="F35" s="56"/>
      <c r="G35" s="56"/>
      <c r="H35" s="56"/>
      <c r="I35" s="56"/>
      <c r="J35" s="56"/>
      <c r="K35" s="56"/>
      <c r="L35" s="56"/>
      <c r="M35" s="56"/>
      <c r="N35" s="56"/>
      <c r="O35" s="56"/>
      <c r="P35" s="56"/>
      <c r="Q35" s="56"/>
    </row>
    <row r="36" spans="2:18" s="389" customFormat="1" ht="21" customHeight="1">
      <c r="B36" s="408" t="s">
        <v>365</v>
      </c>
      <c r="C36" s="322" t="s">
        <v>994</v>
      </c>
      <c r="D36" s="322"/>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13" t="s">
        <v>607</v>
      </c>
      <c r="C40" s="813"/>
      <c r="D40" s="813"/>
      <c r="E40" s="813"/>
      <c r="F40" s="813"/>
      <c r="G40" s="813"/>
      <c r="H40" s="813"/>
      <c r="I40" s="813"/>
      <c r="J40" s="813"/>
      <c r="K40" s="813"/>
      <c r="L40" s="813"/>
      <c r="M40" s="813"/>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General Service 50 to 4,999 kW</v>
      </c>
      <c r="G42" s="208" t="str">
        <f>'1.  LRAMVA Summary'!G53</f>
        <v>Large Use</v>
      </c>
      <c r="H42" s="208" t="str">
        <f>'1.  LRAMVA Summary'!H53</f>
        <v>Large Use 2</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v>
      </c>
      <c r="I43" s="504" t="str">
        <f>'1.  LRAMVA Summary'!I54</f>
        <v>kW</v>
      </c>
      <c r="J43" s="504" t="str">
        <f>'1.  LRAMVA Summary'!J54</f>
        <v>kWh</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7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6">
        <v>2016</v>
      </c>
      <c r="D55" s="159">
        <f>IF(ISBLANK($C$55),0,IF($C$55=$D$9,HLOOKUP(D43,D14:D18,5,FALSE),HLOOKUP(D43,D29:D33,5,FALSE)))</f>
        <v>25640593</v>
      </c>
      <c r="E55" s="159">
        <f>IF(ISBLANK($C$55),0,IF($C$55=$D$9,HLOOKUP(E43,E14:E18,5,FALSE),HLOOKUP(E43,E29:E33,5,FALSE)))</f>
        <v>8037776</v>
      </c>
      <c r="F55" s="159">
        <f>IF(ISBLANK($C$55),0,IF($C$55=$D$9,HLOOKUP(F43,F14:F18,5,FALSE),HLOOKUP(F43,F29:F33,5,FALSE)))</f>
        <v>207346</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6">
        <v>2016</v>
      </c>
      <c r="D56" s="159">
        <f>IF(ISBLANK($C$56),0,IF($C$56=$D$9,HLOOKUP(D43,D14:D18,5,FALSE),HLOOKUP(D43,D29:D33,5,FALSE)))</f>
        <v>25640593</v>
      </c>
      <c r="E56" s="159">
        <f t="shared" ref="E56:Q56" si="16">IF(ISBLANK($C$56),0,IF($C$56=$D$9,HLOOKUP(E43,E14:E18,5,FALSE),HLOOKUP(E43,E29:E33,5,FALSE)))</f>
        <v>8037776</v>
      </c>
      <c r="F56" s="159">
        <f t="shared" si="16"/>
        <v>207346</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6">
        <v>2016</v>
      </c>
      <c r="D57" s="159">
        <f>IF(ISBLANK($C$57),0,IF($C$57=$D$9,HLOOKUP(D43,D14:D18,5,FALSE),HLOOKUP(D43,D29:D33,5,FALSE)))</f>
        <v>25640593</v>
      </c>
      <c r="E57" s="159">
        <f t="shared" ref="E57:Q57" si="17">IF(ISBLANK($C$57),0,IF($C$57=$D$9,HLOOKUP(E43,E14:E18,5,FALSE),HLOOKUP(E43,E29:E33,5,FALSE)))</f>
        <v>8037776</v>
      </c>
      <c r="F57" s="159">
        <f t="shared" si="17"/>
        <v>207346</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6">
        <v>2016</v>
      </c>
      <c r="D58" s="159">
        <f>IF(ISBLANK($C$58),0,IF($C$58=$D$9,HLOOKUP(D43,D14:D18,5,FALSE),HLOOKUP(D43,D29:D33,5,FALSE)))</f>
        <v>25640593</v>
      </c>
      <c r="E58" s="159">
        <f t="shared" ref="E58:Q58" si="18">IF(ISBLANK($C$58),0,IF($C$58=$D$9,HLOOKUP(E43,E14:E18,5,FALSE),HLOOKUP(E43,E29:E33,5,FALSE)))</f>
        <v>8037776</v>
      </c>
      <c r="F58" s="159">
        <f t="shared" si="18"/>
        <v>207346</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6">
        <v>2016</v>
      </c>
      <c r="D59" s="159">
        <f>IF(ISBLANK($C$59),0,IF($C$59=$D$9,HLOOKUP(D43,D14:D18,5,FALSE),HLOOKUP(D43,D29:D33,5,FALSE)))</f>
        <v>25640593</v>
      </c>
      <c r="E59" s="159">
        <f t="shared" ref="E59:Q59" si="19">IF(ISBLANK($C$59),0,IF($C$59=$D$9,HLOOKUP(E43,E14:E18,5,FALSE),HLOOKUP(E43,E29:E33,5,FALSE)))</f>
        <v>8037776</v>
      </c>
      <c r="F59" s="159">
        <f>IF(ISBLANK($C$59),0,IF($C$59=$D$9,HLOOKUP(F43,F14:F18,5,FALSE),HLOOKUP(F43,F29:F33,5,FALSE)))</f>
        <v>207346</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6">
        <v>2016</v>
      </c>
      <c r="D60" s="159">
        <f>IF(ISBLANK($C$60),0,IF($C$60=$D$9,HLOOKUP(D43,D14:D18,5,FALSE),HLOOKUP(D43,D29:D33,5,FALSE)))</f>
        <v>25640593</v>
      </c>
      <c r="E60" s="159">
        <f t="shared" ref="E60:Q60" si="20">IF(ISBLANK($C$60),0,IF($C$60=$D$9,HLOOKUP(E43,E14:E18,5,FALSE),HLOOKUP(E43,E29:E33,5,FALSE)))</f>
        <v>8037776</v>
      </c>
      <c r="F60" s="159">
        <f t="shared" si="20"/>
        <v>207346</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995</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20" zoomScale="70" zoomScaleNormal="70" workbookViewId="0">
      <selection activeCell="P60" sqref="P60:Q60"/>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8" t="s">
        <v>171</v>
      </c>
      <c r="C4" s="68" t="s">
        <v>175</v>
      </c>
      <c r="D4" s="68"/>
      <c r="E4" s="38"/>
    </row>
    <row r="5" spans="1:25" ht="26.25" hidden="1" customHeight="1" outlineLevel="1" thickBot="1">
      <c r="B5" s="818"/>
      <c r="C5" s="69" t="s">
        <v>172</v>
      </c>
      <c r="D5" s="69"/>
      <c r="E5" s="38"/>
    </row>
    <row r="6" spans="1:25" ht="26.25" hidden="1" customHeight="1" outlineLevel="1" thickBot="1">
      <c r="B6" s="818"/>
      <c r="C6" s="821" t="s">
        <v>548</v>
      </c>
      <c r="D6" s="822"/>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3" t="s">
        <v>615</v>
      </c>
      <c r="C12" s="823"/>
      <c r="D12" s="823"/>
      <c r="E12" s="823"/>
      <c r="F12" s="823"/>
      <c r="G12" s="823"/>
      <c r="H12" s="823"/>
      <c r="I12" s="823"/>
      <c r="J12" s="823"/>
      <c r="K12" s="823"/>
      <c r="L12" s="823"/>
      <c r="M12" s="823"/>
      <c r="N12" s="823"/>
      <c r="O12" s="823"/>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996</v>
      </c>
      <c r="Q14" s="418" t="s">
        <v>987</v>
      </c>
    </row>
    <row r="15" spans="1:25" s="7" customFormat="1" ht="18.75" customHeight="1">
      <c r="B15" s="419" t="s">
        <v>188</v>
      </c>
      <c r="C15" s="819"/>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5"/>
      <c r="D16" s="685">
        <v>0</v>
      </c>
      <c r="E16" s="685">
        <v>0</v>
      </c>
      <c r="F16" s="685">
        <v>0</v>
      </c>
      <c r="G16" s="685">
        <v>0</v>
      </c>
      <c r="H16" s="685">
        <v>0</v>
      </c>
      <c r="I16" s="685">
        <v>0</v>
      </c>
      <c r="J16" s="685">
        <v>0</v>
      </c>
      <c r="K16" s="685">
        <v>0</v>
      </c>
      <c r="L16" s="685">
        <v>0</v>
      </c>
      <c r="M16" s="685">
        <v>0</v>
      </c>
      <c r="N16" s="685">
        <v>0</v>
      </c>
      <c r="O16" s="686">
        <v>0</v>
      </c>
      <c r="P16" s="686">
        <v>0</v>
      </c>
      <c r="Q16" s="686">
        <v>0</v>
      </c>
    </row>
    <row r="17" spans="1:17" s="87" customFormat="1" ht="17.25" customHeight="1">
      <c r="B17" s="423" t="s">
        <v>557</v>
      </c>
      <c r="C17" s="820"/>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14"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5"/>
      <c r="D19" s="35"/>
      <c r="E19" s="35"/>
      <c r="F19" s="35"/>
      <c r="G19" s="35"/>
      <c r="H19" s="35"/>
      <c r="I19" s="35"/>
      <c r="J19" s="35"/>
      <c r="K19" s="35"/>
      <c r="L19" s="35"/>
      <c r="M19" s="35"/>
      <c r="N19" s="35"/>
      <c r="O19" s="57"/>
      <c r="P19" s="57"/>
      <c r="Q19" s="57"/>
    </row>
    <row r="20" spans="1:17" s="7" customFormat="1" ht="15" customHeight="1" outlineLevel="1">
      <c r="B20" s="468" t="s">
        <v>509</v>
      </c>
      <c r="C20" s="815"/>
      <c r="D20" s="35"/>
      <c r="E20" s="35"/>
      <c r="F20" s="35"/>
      <c r="G20" s="35"/>
      <c r="H20" s="35"/>
      <c r="I20" s="35"/>
      <c r="J20" s="35"/>
      <c r="K20" s="35"/>
      <c r="L20" s="35"/>
      <c r="M20" s="35"/>
      <c r="N20" s="35"/>
      <c r="O20" s="57"/>
      <c r="P20" s="57"/>
      <c r="Q20" s="57"/>
    </row>
    <row r="21" spans="1:17" s="7" customFormat="1" ht="15" customHeight="1" outlineLevel="1">
      <c r="B21" s="468" t="s">
        <v>487</v>
      </c>
      <c r="C21" s="815"/>
      <c r="D21" s="35"/>
      <c r="E21" s="35"/>
      <c r="F21" s="35"/>
      <c r="G21" s="35"/>
      <c r="H21" s="35"/>
      <c r="I21" s="35"/>
      <c r="J21" s="35"/>
      <c r="K21" s="35"/>
      <c r="L21" s="35"/>
      <c r="M21" s="35"/>
      <c r="N21" s="35"/>
      <c r="O21" s="57"/>
      <c r="P21" s="57"/>
      <c r="Q21" s="57"/>
    </row>
    <row r="22" spans="1:17" s="7" customFormat="1" ht="14.25" customHeight="1">
      <c r="B22" s="468" t="s">
        <v>510</v>
      </c>
      <c r="C22" s="816"/>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4" t="str">
        <f>'2. LRAMVA Threshold'!E43</f>
        <v>kWh</v>
      </c>
      <c r="D25" s="35"/>
      <c r="E25" s="35"/>
      <c r="F25" s="35"/>
      <c r="G25" s="35"/>
      <c r="H25" s="35"/>
      <c r="I25" s="35"/>
      <c r="J25" s="35"/>
      <c r="K25" s="35"/>
      <c r="L25" s="35"/>
      <c r="M25" s="35"/>
      <c r="N25" s="35"/>
      <c r="O25" s="35"/>
      <c r="P25" s="35">
        <v>1.1599999999999999E-2</v>
      </c>
      <c r="Q25" s="35">
        <v>1.2E-2</v>
      </c>
    </row>
    <row r="26" spans="1:17" outlineLevel="1">
      <c r="B26" s="468" t="s">
        <v>508</v>
      </c>
      <c r="C26" s="815"/>
      <c r="D26" s="35"/>
      <c r="E26" s="35"/>
      <c r="F26" s="35"/>
      <c r="G26" s="35"/>
      <c r="H26" s="35"/>
      <c r="I26" s="35"/>
      <c r="J26" s="35"/>
      <c r="K26" s="35"/>
      <c r="L26" s="35"/>
      <c r="M26" s="35"/>
      <c r="N26" s="35"/>
      <c r="O26" s="35"/>
      <c r="P26" s="35"/>
      <c r="Q26" s="35"/>
    </row>
    <row r="27" spans="1:17" outlineLevel="1">
      <c r="B27" s="468" t="s">
        <v>509</v>
      </c>
      <c r="C27" s="815"/>
      <c r="D27" s="35"/>
      <c r="E27" s="35"/>
      <c r="F27" s="35"/>
      <c r="G27" s="35"/>
      <c r="H27" s="35"/>
      <c r="I27" s="35"/>
      <c r="J27" s="35"/>
      <c r="K27" s="35"/>
      <c r="L27" s="35"/>
      <c r="M27" s="35"/>
      <c r="N27" s="35"/>
      <c r="O27" s="35"/>
      <c r="P27" s="35"/>
      <c r="Q27" s="35"/>
    </row>
    <row r="28" spans="1:17" outlineLevel="1">
      <c r="B28" s="468" t="s">
        <v>487</v>
      </c>
      <c r="C28" s="815"/>
      <c r="D28" s="35"/>
      <c r="E28" s="35"/>
      <c r="F28" s="35"/>
      <c r="G28" s="35"/>
      <c r="H28" s="35"/>
      <c r="I28" s="35"/>
      <c r="J28" s="35"/>
      <c r="K28" s="35"/>
      <c r="L28" s="35"/>
      <c r="M28" s="35"/>
      <c r="N28" s="35"/>
      <c r="O28" s="35"/>
      <c r="P28" s="35"/>
      <c r="Q28" s="35"/>
    </row>
    <row r="29" spans="1:17">
      <c r="B29" s="468" t="s">
        <v>510</v>
      </c>
      <c r="C29" s="816"/>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1.1599999999999999E-2</v>
      </c>
      <c r="Q29" s="54">
        <f t="shared" ref="Q29" si="7">SUM(Q25:Q28)</f>
        <v>1.2E-2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1.1599999999999999E-2</v>
      </c>
      <c r="Q30" s="428">
        <f t="shared" si="8"/>
        <v>1.2E-2</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General Service 50 to 4,999 kW</v>
      </c>
      <c r="C32" s="814" t="str">
        <f>'2. LRAMVA Threshold'!F43</f>
        <v>kW</v>
      </c>
      <c r="D32" s="35"/>
      <c r="E32" s="35"/>
      <c r="F32" s="35"/>
      <c r="G32" s="35"/>
      <c r="H32" s="35"/>
      <c r="I32" s="35"/>
      <c r="J32" s="35"/>
      <c r="K32" s="35"/>
      <c r="L32" s="35"/>
      <c r="M32" s="35"/>
      <c r="N32" s="35"/>
      <c r="O32" s="35"/>
      <c r="P32" s="35">
        <v>2.7913000000000001</v>
      </c>
      <c r="Q32" s="35">
        <v>2.8862000000000001</v>
      </c>
    </row>
    <row r="33" spans="1:17" outlineLevel="1">
      <c r="B33" s="468" t="s">
        <v>508</v>
      </c>
      <c r="C33" s="815"/>
      <c r="D33" s="35"/>
      <c r="E33" s="35"/>
      <c r="F33" s="35"/>
      <c r="G33" s="35"/>
      <c r="H33" s="35"/>
      <c r="I33" s="35"/>
      <c r="J33" s="35"/>
      <c r="K33" s="35"/>
      <c r="L33" s="35"/>
      <c r="M33" s="35"/>
      <c r="N33" s="35"/>
      <c r="O33" s="35"/>
      <c r="P33" s="35"/>
      <c r="Q33" s="35"/>
    </row>
    <row r="34" spans="1:17" outlineLevel="1">
      <c r="B34" s="468" t="s">
        <v>509</v>
      </c>
      <c r="C34" s="815"/>
      <c r="D34" s="35"/>
      <c r="E34" s="35"/>
      <c r="F34" s="35"/>
      <c r="G34" s="35"/>
      <c r="H34" s="35"/>
      <c r="I34" s="35"/>
      <c r="J34" s="35"/>
      <c r="K34" s="35"/>
      <c r="L34" s="35"/>
      <c r="M34" s="35"/>
      <c r="N34" s="35"/>
      <c r="O34" s="35"/>
      <c r="P34" s="35"/>
      <c r="Q34" s="35"/>
    </row>
    <row r="35" spans="1:17" outlineLevel="1">
      <c r="B35" s="468" t="s">
        <v>487</v>
      </c>
      <c r="C35" s="815"/>
      <c r="D35" s="35"/>
      <c r="E35" s="35"/>
      <c r="F35" s="35"/>
      <c r="G35" s="35"/>
      <c r="H35" s="35"/>
      <c r="I35" s="35"/>
      <c r="J35" s="35"/>
      <c r="K35" s="35"/>
      <c r="L35" s="35"/>
      <c r="M35" s="35"/>
      <c r="N35" s="35"/>
      <c r="O35" s="35"/>
      <c r="P35" s="35"/>
      <c r="Q35" s="35"/>
    </row>
    <row r="36" spans="1:17">
      <c r="B36" s="468" t="s">
        <v>510</v>
      </c>
      <c r="C36" s="816"/>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2.7913000000000001</v>
      </c>
      <c r="Q36" s="54">
        <f t="shared" ref="Q36" si="11">SUM(Q32:Q35)</f>
        <v>2.8862000000000001</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2.7913000000000001</v>
      </c>
      <c r="Q37" s="428">
        <f t="shared" si="13"/>
        <v>2.8862000000000001</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t="str">
        <f>'1.  LRAMVA Summary'!B33</f>
        <v>Large Use</v>
      </c>
      <c r="C39" s="814" t="str">
        <f>'2. LRAMVA Threshold'!G43</f>
        <v>kW</v>
      </c>
      <c r="D39" s="35"/>
      <c r="E39" s="35"/>
      <c r="F39" s="35"/>
      <c r="G39" s="35"/>
      <c r="H39" s="35"/>
      <c r="I39" s="35"/>
      <c r="J39" s="35"/>
      <c r="K39" s="35"/>
      <c r="L39" s="35"/>
      <c r="M39" s="35"/>
      <c r="N39" s="35"/>
      <c r="O39" s="35"/>
      <c r="P39" s="35">
        <v>1.5290999999999999</v>
      </c>
      <c r="Q39" s="35">
        <v>1.5810999999999999</v>
      </c>
    </row>
    <row r="40" spans="1:17" outlineLevel="1">
      <c r="B40" s="468" t="s">
        <v>508</v>
      </c>
      <c r="C40" s="815"/>
      <c r="D40" s="35"/>
      <c r="E40" s="35"/>
      <c r="F40" s="35"/>
      <c r="G40" s="35"/>
      <c r="H40" s="35"/>
      <c r="I40" s="35"/>
      <c r="J40" s="35"/>
      <c r="K40" s="35"/>
      <c r="L40" s="35"/>
      <c r="M40" s="35"/>
      <c r="N40" s="35"/>
      <c r="O40" s="35"/>
      <c r="P40" s="35"/>
      <c r="Q40" s="35"/>
    </row>
    <row r="41" spans="1:17" outlineLevel="1">
      <c r="B41" s="468" t="s">
        <v>509</v>
      </c>
      <c r="C41" s="815"/>
      <c r="D41" s="35"/>
      <c r="E41" s="35"/>
      <c r="F41" s="35"/>
      <c r="G41" s="35"/>
      <c r="H41" s="35"/>
      <c r="I41" s="35"/>
      <c r="J41" s="35"/>
      <c r="K41" s="35"/>
      <c r="L41" s="35"/>
      <c r="M41" s="35"/>
      <c r="N41" s="35"/>
      <c r="O41" s="35"/>
      <c r="P41" s="35"/>
      <c r="Q41" s="35"/>
    </row>
    <row r="42" spans="1:17" outlineLevel="1">
      <c r="B42" s="468" t="s">
        <v>487</v>
      </c>
      <c r="C42" s="815"/>
      <c r="D42" s="35"/>
      <c r="E42" s="35"/>
      <c r="F42" s="35"/>
      <c r="G42" s="35"/>
      <c r="H42" s="35"/>
      <c r="I42" s="35"/>
      <c r="J42" s="35"/>
      <c r="K42" s="35"/>
      <c r="L42" s="35"/>
      <c r="M42" s="35"/>
      <c r="N42" s="35"/>
      <c r="O42" s="35"/>
      <c r="P42" s="35"/>
      <c r="Q42" s="35"/>
    </row>
    <row r="43" spans="1:17">
      <c r="B43" s="468" t="s">
        <v>510</v>
      </c>
      <c r="C43" s="816"/>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1.5290999999999999</v>
      </c>
      <c r="Q43" s="54">
        <f t="shared" ref="Q43" si="16">SUM(Q39:Q42)</f>
        <v>1.5810999999999999</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1.5290999999999999</v>
      </c>
      <c r="Q44" s="428">
        <f t="shared" si="18"/>
        <v>1.5810999999999999</v>
      </c>
    </row>
    <row r="45" spans="1:17" s="3" customFormat="1" ht="14.25">
      <c r="A45" s="4"/>
      <c r="B45" s="434"/>
      <c r="C45" s="431"/>
      <c r="D45" s="58"/>
      <c r="E45" s="58"/>
      <c r="F45" s="58"/>
      <c r="G45" s="58"/>
      <c r="H45" s="58"/>
      <c r="I45" s="58"/>
      <c r="J45" s="58"/>
      <c r="K45" s="58"/>
      <c r="L45" s="430"/>
      <c r="M45" s="430"/>
      <c r="N45" s="430"/>
      <c r="O45" s="430"/>
      <c r="P45" s="430"/>
      <c r="Q45" s="430"/>
    </row>
    <row r="46" spans="1:17" s="53" customFormat="1">
      <c r="A46" s="51"/>
      <c r="B46" s="523" t="str">
        <f>'1.  LRAMVA Summary'!B34</f>
        <v>Large Use 2</v>
      </c>
      <c r="C46" s="814" t="str">
        <f>'2. LRAMVA Threshold'!H43</f>
        <v>kW</v>
      </c>
      <c r="D46" s="35"/>
      <c r="E46" s="35"/>
      <c r="F46" s="35"/>
      <c r="G46" s="35"/>
      <c r="H46" s="35"/>
      <c r="I46" s="35"/>
      <c r="J46" s="35"/>
      <c r="K46" s="35"/>
      <c r="L46" s="35"/>
      <c r="M46" s="35"/>
      <c r="N46" s="35"/>
      <c r="O46" s="35"/>
      <c r="P46" s="35">
        <v>0.36259999999999998</v>
      </c>
      <c r="Q46" s="35">
        <v>0.37490000000000001</v>
      </c>
    </row>
    <row r="47" spans="1:17" outlineLevel="1">
      <c r="B47" s="468" t="s">
        <v>508</v>
      </c>
      <c r="C47" s="815"/>
      <c r="D47" s="35"/>
      <c r="E47" s="35"/>
      <c r="F47" s="35"/>
      <c r="G47" s="35"/>
      <c r="H47" s="35"/>
      <c r="I47" s="35"/>
      <c r="J47" s="35"/>
      <c r="K47" s="35"/>
      <c r="L47" s="35"/>
      <c r="M47" s="35"/>
      <c r="N47" s="35"/>
      <c r="O47" s="35"/>
      <c r="P47" s="35"/>
      <c r="Q47" s="35"/>
    </row>
    <row r="48" spans="1:17" outlineLevel="1">
      <c r="B48" s="468" t="s">
        <v>509</v>
      </c>
      <c r="C48" s="815"/>
      <c r="D48" s="35"/>
      <c r="E48" s="35"/>
      <c r="F48" s="35"/>
      <c r="G48" s="35"/>
      <c r="H48" s="35"/>
      <c r="I48" s="35"/>
      <c r="J48" s="35"/>
      <c r="K48" s="35"/>
      <c r="L48" s="35"/>
      <c r="M48" s="35"/>
      <c r="N48" s="35"/>
      <c r="O48" s="35"/>
      <c r="P48" s="35"/>
      <c r="Q48" s="35"/>
    </row>
    <row r="49" spans="1:17" outlineLevel="1">
      <c r="B49" s="468" t="s">
        <v>487</v>
      </c>
      <c r="C49" s="815"/>
      <c r="D49" s="35"/>
      <c r="E49" s="35"/>
      <c r="F49" s="35"/>
      <c r="G49" s="35"/>
      <c r="H49" s="35"/>
      <c r="I49" s="35"/>
      <c r="J49" s="35"/>
      <c r="K49" s="35"/>
      <c r="L49" s="35"/>
      <c r="M49" s="35"/>
      <c r="N49" s="35"/>
      <c r="O49" s="35"/>
      <c r="P49" s="35"/>
      <c r="Q49" s="35"/>
    </row>
    <row r="50" spans="1:17">
      <c r="B50" s="468" t="s">
        <v>510</v>
      </c>
      <c r="C50" s="816"/>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0.36259999999999998</v>
      </c>
      <c r="Q50" s="54">
        <f t="shared" ref="Q50" si="21">SUM(Q46:Q49)</f>
        <v>0.37490000000000001</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0.36259999999999998</v>
      </c>
      <c r="Q51" s="428">
        <f t="shared" si="23"/>
        <v>0.37490000000000001</v>
      </c>
    </row>
    <row r="52" spans="1:17" s="3" customFormat="1" ht="14.25">
      <c r="A52" s="4"/>
      <c r="B52" s="434"/>
      <c r="C52" s="431"/>
      <c r="D52" s="58"/>
      <c r="E52" s="58"/>
      <c r="F52" s="58"/>
      <c r="G52" s="58"/>
      <c r="H52" s="58"/>
      <c r="I52" s="58"/>
      <c r="J52" s="58"/>
      <c r="K52" s="58"/>
      <c r="L52" s="435"/>
      <c r="M52" s="435"/>
      <c r="N52" s="435"/>
      <c r="O52" s="435"/>
      <c r="P52" s="435"/>
      <c r="Q52" s="435"/>
    </row>
    <row r="53" spans="1:17" s="53" customFormat="1">
      <c r="A53" s="51"/>
      <c r="B53" s="523" t="str">
        <f>'1.  LRAMVA Summary'!B35</f>
        <v>Street Lighting</v>
      </c>
      <c r="C53" s="814" t="str">
        <f>'2. LRAMVA Threshold'!I43</f>
        <v>kW</v>
      </c>
      <c r="D53" s="35"/>
      <c r="E53" s="35"/>
      <c r="F53" s="35"/>
      <c r="G53" s="35"/>
      <c r="H53" s="35"/>
      <c r="I53" s="35"/>
      <c r="J53" s="35"/>
      <c r="K53" s="35"/>
      <c r="L53" s="35"/>
      <c r="M53" s="35"/>
      <c r="N53" s="35"/>
      <c r="O53" s="35"/>
      <c r="P53" s="35">
        <v>5.5240999999999998</v>
      </c>
      <c r="Q53" s="35">
        <v>5.7119</v>
      </c>
    </row>
    <row r="54" spans="1:17" outlineLevel="1">
      <c r="B54" s="468" t="s">
        <v>508</v>
      </c>
      <c r="C54" s="815"/>
      <c r="D54" s="35"/>
      <c r="E54" s="35"/>
      <c r="F54" s="35"/>
      <c r="G54" s="35"/>
      <c r="H54" s="35"/>
      <c r="I54" s="35"/>
      <c r="J54" s="35"/>
      <c r="K54" s="35"/>
      <c r="L54" s="35"/>
      <c r="M54" s="35"/>
      <c r="N54" s="35"/>
      <c r="O54" s="35"/>
      <c r="P54" s="35"/>
      <c r="Q54" s="35"/>
    </row>
    <row r="55" spans="1:17" outlineLevel="1">
      <c r="B55" s="468" t="s">
        <v>509</v>
      </c>
      <c r="C55" s="815"/>
      <c r="D55" s="35"/>
      <c r="E55" s="35"/>
      <c r="F55" s="35"/>
      <c r="G55" s="35"/>
      <c r="H55" s="35"/>
      <c r="I55" s="35"/>
      <c r="J55" s="35"/>
      <c r="K55" s="35"/>
      <c r="L55" s="35"/>
      <c r="M55" s="35"/>
      <c r="N55" s="35"/>
      <c r="O55" s="35"/>
      <c r="P55" s="35"/>
      <c r="Q55" s="35"/>
    </row>
    <row r="56" spans="1:17" outlineLevel="1">
      <c r="B56" s="468" t="s">
        <v>487</v>
      </c>
      <c r="C56" s="815"/>
      <c r="D56" s="35"/>
      <c r="E56" s="35"/>
      <c r="F56" s="35"/>
      <c r="G56" s="35"/>
      <c r="H56" s="35"/>
      <c r="I56" s="35"/>
      <c r="J56" s="35"/>
      <c r="K56" s="35"/>
      <c r="L56" s="35"/>
      <c r="M56" s="35"/>
      <c r="N56" s="35"/>
      <c r="O56" s="35"/>
      <c r="P56" s="35"/>
      <c r="Q56" s="35"/>
    </row>
    <row r="57" spans="1:17">
      <c r="B57" s="468" t="s">
        <v>510</v>
      </c>
      <c r="C57" s="816"/>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5.5240999999999998</v>
      </c>
      <c r="Q57" s="54">
        <f t="shared" ref="Q57" si="26">SUM(Q53:Q56)</f>
        <v>5.7119</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5.5240999999999998</v>
      </c>
      <c r="Q58" s="428">
        <f t="shared" si="28"/>
        <v>5.7119</v>
      </c>
    </row>
    <row r="59" spans="1:17" s="3" customFormat="1" ht="14.25">
      <c r="A59" s="4"/>
      <c r="B59" s="434"/>
      <c r="C59" s="431"/>
      <c r="D59" s="58"/>
      <c r="E59" s="58"/>
      <c r="F59" s="58"/>
      <c r="G59" s="58"/>
      <c r="H59" s="58"/>
      <c r="I59" s="58"/>
      <c r="J59" s="58"/>
      <c r="K59" s="58"/>
      <c r="L59" s="435"/>
      <c r="M59" s="435"/>
      <c r="N59" s="435"/>
      <c r="O59" s="435"/>
      <c r="P59" s="435"/>
      <c r="Q59" s="435"/>
    </row>
    <row r="60" spans="1:17" s="53" customFormat="1">
      <c r="A60" s="51"/>
      <c r="B60" s="523" t="str">
        <f>'1.  LRAMVA Summary'!B36</f>
        <v>Unmetered Scattered Load</v>
      </c>
      <c r="C60" s="814" t="str">
        <f>'2. LRAMVA Threshold'!J43</f>
        <v>kWh</v>
      </c>
      <c r="D60" s="35"/>
      <c r="E60" s="35"/>
      <c r="F60" s="35"/>
      <c r="G60" s="35"/>
      <c r="H60" s="35"/>
      <c r="I60" s="35"/>
      <c r="J60" s="35"/>
      <c r="K60" s="35"/>
      <c r="L60" s="35"/>
      <c r="M60" s="35"/>
      <c r="N60" s="35"/>
      <c r="O60" s="35"/>
      <c r="P60" s="35">
        <v>1.43E-2</v>
      </c>
      <c r="Q60" s="35">
        <v>1.4800000000000001E-2</v>
      </c>
    </row>
    <row r="61" spans="1:17" outlineLevel="1">
      <c r="B61" s="468" t="s">
        <v>508</v>
      </c>
      <c r="C61" s="815"/>
      <c r="D61" s="35"/>
      <c r="E61" s="35"/>
      <c r="F61" s="35"/>
      <c r="G61" s="35"/>
      <c r="H61" s="35"/>
      <c r="I61" s="35"/>
      <c r="J61" s="35"/>
      <c r="K61" s="35"/>
      <c r="L61" s="35"/>
      <c r="M61" s="35"/>
      <c r="N61" s="35"/>
      <c r="O61" s="35"/>
      <c r="P61" s="35"/>
      <c r="Q61" s="35"/>
    </row>
    <row r="62" spans="1:17" outlineLevel="1">
      <c r="B62" s="468" t="s">
        <v>509</v>
      </c>
      <c r="C62" s="815"/>
      <c r="D62" s="35"/>
      <c r="E62" s="35"/>
      <c r="F62" s="35"/>
      <c r="G62" s="35"/>
      <c r="H62" s="35"/>
      <c r="I62" s="35"/>
      <c r="J62" s="35"/>
      <c r="K62" s="35"/>
      <c r="L62" s="35"/>
      <c r="M62" s="35"/>
      <c r="N62" s="35"/>
      <c r="O62" s="35"/>
      <c r="P62" s="35"/>
      <c r="Q62" s="35"/>
    </row>
    <row r="63" spans="1:17" outlineLevel="1">
      <c r="B63" s="468" t="s">
        <v>487</v>
      </c>
      <c r="C63" s="815"/>
      <c r="D63" s="35"/>
      <c r="E63" s="35"/>
      <c r="F63" s="35"/>
      <c r="G63" s="35"/>
      <c r="H63" s="35"/>
      <c r="I63" s="35"/>
      <c r="J63" s="35"/>
      <c r="K63" s="35"/>
      <c r="L63" s="35"/>
      <c r="M63" s="35"/>
      <c r="N63" s="35"/>
      <c r="O63" s="35"/>
      <c r="P63" s="35"/>
      <c r="Q63" s="35"/>
    </row>
    <row r="64" spans="1:17">
      <c r="B64" s="468" t="s">
        <v>510</v>
      </c>
      <c r="C64" s="816"/>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1.43E-2</v>
      </c>
      <c r="Q64" s="54">
        <f t="shared" ref="Q64" si="31">SUM(Q60:Q63)</f>
        <v>1.4800000000000001E-2</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1.43E-2</v>
      </c>
      <c r="Q65" s="428">
        <f t="shared" si="33"/>
        <v>1.4800000000000001E-2</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814">
        <f>'2. LRAMVA Threshold'!K43</f>
        <v>0</v>
      </c>
      <c r="D67" s="35"/>
      <c r="E67" s="35"/>
      <c r="F67" s="35"/>
      <c r="G67" s="35"/>
      <c r="H67" s="35"/>
      <c r="I67" s="35"/>
      <c r="J67" s="35"/>
      <c r="K67" s="35"/>
      <c r="L67" s="35"/>
      <c r="M67" s="35"/>
      <c r="N67" s="35"/>
      <c r="O67" s="35"/>
      <c r="P67" s="35"/>
      <c r="Q67" s="35"/>
    </row>
    <row r="68" spans="1:17" outlineLevel="1">
      <c r="B68" s="468" t="s">
        <v>508</v>
      </c>
      <c r="C68" s="815"/>
      <c r="D68" s="35"/>
      <c r="E68" s="35"/>
      <c r="F68" s="35"/>
      <c r="G68" s="35"/>
      <c r="H68" s="35"/>
      <c r="I68" s="35"/>
      <c r="J68" s="35"/>
      <c r="K68" s="35"/>
      <c r="L68" s="35"/>
      <c r="M68" s="35"/>
      <c r="N68" s="35"/>
      <c r="O68" s="35"/>
      <c r="P68" s="35"/>
      <c r="Q68" s="35"/>
    </row>
    <row r="69" spans="1:17" outlineLevel="1">
      <c r="B69" s="468" t="s">
        <v>509</v>
      </c>
      <c r="C69" s="815"/>
      <c r="D69" s="35"/>
      <c r="E69" s="35"/>
      <c r="F69" s="35"/>
      <c r="G69" s="35"/>
      <c r="H69" s="35"/>
      <c r="I69" s="35"/>
      <c r="J69" s="35"/>
      <c r="K69" s="35"/>
      <c r="L69" s="35"/>
      <c r="M69" s="35"/>
      <c r="N69" s="35"/>
      <c r="O69" s="35"/>
      <c r="P69" s="35"/>
      <c r="Q69" s="35"/>
    </row>
    <row r="70" spans="1:17" outlineLevel="1">
      <c r="B70" s="468" t="s">
        <v>487</v>
      </c>
      <c r="C70" s="815"/>
      <c r="D70" s="35"/>
      <c r="E70" s="35"/>
      <c r="F70" s="35"/>
      <c r="G70" s="35"/>
      <c r="H70" s="35"/>
      <c r="I70" s="35"/>
      <c r="J70" s="35"/>
      <c r="K70" s="35"/>
      <c r="L70" s="35"/>
      <c r="M70" s="35"/>
      <c r="N70" s="35"/>
      <c r="O70" s="35"/>
      <c r="P70" s="35"/>
      <c r="Q70" s="35"/>
    </row>
    <row r="71" spans="1:17">
      <c r="B71" s="468" t="s">
        <v>510</v>
      </c>
      <c r="C71" s="816"/>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14">
        <f>'2. LRAMVA Threshold'!L43</f>
        <v>0</v>
      </c>
      <c r="D74" s="35"/>
      <c r="E74" s="35"/>
      <c r="F74" s="35"/>
      <c r="G74" s="35"/>
      <c r="H74" s="35"/>
      <c r="I74" s="35"/>
      <c r="J74" s="35"/>
      <c r="K74" s="35"/>
      <c r="L74" s="35"/>
      <c r="M74" s="35"/>
      <c r="N74" s="35"/>
      <c r="O74" s="35"/>
      <c r="P74" s="35"/>
      <c r="Q74" s="35"/>
    </row>
    <row r="75" spans="1:17" outlineLevel="1">
      <c r="B75" s="468" t="s">
        <v>508</v>
      </c>
      <c r="C75" s="815"/>
      <c r="D75" s="35"/>
      <c r="E75" s="35"/>
      <c r="F75" s="35"/>
      <c r="G75" s="35"/>
      <c r="H75" s="35"/>
      <c r="I75" s="35"/>
      <c r="J75" s="35"/>
      <c r="K75" s="35"/>
      <c r="L75" s="35"/>
      <c r="M75" s="35"/>
      <c r="N75" s="35"/>
      <c r="O75" s="35"/>
      <c r="P75" s="35"/>
      <c r="Q75" s="35"/>
    </row>
    <row r="76" spans="1:17" outlineLevel="1">
      <c r="B76" s="468" t="s">
        <v>509</v>
      </c>
      <c r="C76" s="815"/>
      <c r="D76" s="35"/>
      <c r="E76" s="35"/>
      <c r="F76" s="35"/>
      <c r="G76" s="35"/>
      <c r="H76" s="35"/>
      <c r="I76" s="35"/>
      <c r="J76" s="35"/>
      <c r="K76" s="35"/>
      <c r="L76" s="35"/>
      <c r="M76" s="35"/>
      <c r="N76" s="35"/>
      <c r="O76" s="35"/>
      <c r="P76" s="35"/>
      <c r="Q76" s="35"/>
    </row>
    <row r="77" spans="1:17" outlineLevel="1">
      <c r="B77" s="468" t="s">
        <v>487</v>
      </c>
      <c r="C77" s="815"/>
      <c r="D77" s="35"/>
      <c r="E77" s="35"/>
      <c r="F77" s="35"/>
      <c r="G77" s="35"/>
      <c r="H77" s="35"/>
      <c r="I77" s="35"/>
      <c r="J77" s="35"/>
      <c r="K77" s="35"/>
      <c r="L77" s="35"/>
      <c r="M77" s="35"/>
      <c r="N77" s="35"/>
      <c r="O77" s="35"/>
      <c r="P77" s="35"/>
      <c r="Q77" s="35"/>
    </row>
    <row r="78" spans="1:17">
      <c r="B78" s="468" t="s">
        <v>510</v>
      </c>
      <c r="C78" s="816"/>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14">
        <f>'2. LRAMVA Threshold'!M43</f>
        <v>0</v>
      </c>
      <c r="D81" s="35"/>
      <c r="E81" s="35"/>
      <c r="F81" s="35"/>
      <c r="G81" s="35"/>
      <c r="H81" s="35"/>
      <c r="I81" s="35"/>
      <c r="J81" s="35"/>
      <c r="K81" s="35"/>
      <c r="L81" s="35"/>
      <c r="M81" s="35"/>
      <c r="N81" s="35"/>
      <c r="O81" s="35"/>
      <c r="P81" s="35"/>
      <c r="Q81" s="35"/>
    </row>
    <row r="82" spans="1:17" outlineLevel="1">
      <c r="B82" s="468" t="s">
        <v>508</v>
      </c>
      <c r="C82" s="815"/>
      <c r="D82" s="35"/>
      <c r="E82" s="35"/>
      <c r="F82" s="35"/>
      <c r="G82" s="35"/>
      <c r="H82" s="35"/>
      <c r="I82" s="35"/>
      <c r="J82" s="35"/>
      <c r="K82" s="35"/>
      <c r="L82" s="35"/>
      <c r="M82" s="35"/>
      <c r="N82" s="35"/>
      <c r="O82" s="35"/>
      <c r="P82" s="35"/>
      <c r="Q82" s="35"/>
    </row>
    <row r="83" spans="1:17" outlineLevel="1">
      <c r="B83" s="468" t="s">
        <v>509</v>
      </c>
      <c r="C83" s="815"/>
      <c r="D83" s="35"/>
      <c r="E83" s="35"/>
      <c r="F83" s="35"/>
      <c r="G83" s="35"/>
      <c r="H83" s="35"/>
      <c r="I83" s="35"/>
      <c r="J83" s="35"/>
      <c r="K83" s="35"/>
      <c r="L83" s="35"/>
      <c r="M83" s="35"/>
      <c r="N83" s="35"/>
      <c r="O83" s="35"/>
      <c r="P83" s="35"/>
      <c r="Q83" s="35"/>
    </row>
    <row r="84" spans="1:17" outlineLevel="1">
      <c r="B84" s="468" t="s">
        <v>487</v>
      </c>
      <c r="C84" s="815"/>
      <c r="D84" s="35"/>
      <c r="E84" s="35"/>
      <c r="F84" s="35"/>
      <c r="G84" s="35"/>
      <c r="H84" s="35"/>
      <c r="I84" s="35"/>
      <c r="J84" s="35"/>
      <c r="K84" s="35"/>
      <c r="L84" s="35"/>
      <c r="M84" s="35"/>
      <c r="N84" s="35"/>
      <c r="O84" s="35"/>
      <c r="P84" s="35"/>
      <c r="Q84" s="35"/>
    </row>
    <row r="85" spans="1:17">
      <c r="B85" s="468" t="s">
        <v>510</v>
      </c>
      <c r="C85" s="816"/>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14">
        <f>'2. LRAMVA Threshold'!N43</f>
        <v>0</v>
      </c>
      <c r="D88" s="35"/>
      <c r="E88" s="35"/>
      <c r="F88" s="35"/>
      <c r="G88" s="35"/>
      <c r="H88" s="35"/>
      <c r="I88" s="35"/>
      <c r="J88" s="35"/>
      <c r="K88" s="35"/>
      <c r="L88" s="35"/>
      <c r="M88" s="35"/>
      <c r="N88" s="35"/>
      <c r="O88" s="35"/>
      <c r="P88" s="35"/>
      <c r="Q88" s="35"/>
    </row>
    <row r="89" spans="1:17" outlineLevel="1">
      <c r="B89" s="468" t="s">
        <v>508</v>
      </c>
      <c r="C89" s="815"/>
      <c r="D89" s="35"/>
      <c r="E89" s="35"/>
      <c r="F89" s="35"/>
      <c r="G89" s="35"/>
      <c r="H89" s="35"/>
      <c r="I89" s="35"/>
      <c r="J89" s="35"/>
      <c r="K89" s="35"/>
      <c r="L89" s="35"/>
      <c r="M89" s="35"/>
      <c r="N89" s="35"/>
      <c r="O89" s="35"/>
      <c r="P89" s="35"/>
      <c r="Q89" s="35"/>
    </row>
    <row r="90" spans="1:17" outlineLevel="1">
      <c r="B90" s="468" t="s">
        <v>509</v>
      </c>
      <c r="C90" s="815"/>
      <c r="D90" s="35"/>
      <c r="E90" s="35"/>
      <c r="F90" s="35"/>
      <c r="G90" s="35"/>
      <c r="H90" s="35"/>
      <c r="I90" s="35"/>
      <c r="J90" s="35"/>
      <c r="K90" s="35"/>
      <c r="L90" s="35"/>
      <c r="M90" s="35"/>
      <c r="N90" s="35"/>
      <c r="O90" s="35"/>
      <c r="P90" s="35"/>
      <c r="Q90" s="35"/>
    </row>
    <row r="91" spans="1:17" outlineLevel="1">
      <c r="B91" s="468" t="s">
        <v>487</v>
      </c>
      <c r="C91" s="815"/>
      <c r="D91" s="35"/>
      <c r="E91" s="35"/>
      <c r="F91" s="35"/>
      <c r="G91" s="35"/>
      <c r="H91" s="35"/>
      <c r="I91" s="35"/>
      <c r="J91" s="35"/>
      <c r="K91" s="35"/>
      <c r="L91" s="35"/>
      <c r="M91" s="35"/>
      <c r="N91" s="35"/>
      <c r="O91" s="35"/>
      <c r="P91" s="35"/>
      <c r="Q91" s="35"/>
    </row>
    <row r="92" spans="1:17">
      <c r="B92" s="468" t="s">
        <v>510</v>
      </c>
      <c r="C92" s="816"/>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14">
        <f>'2. LRAMVA Threshold'!O43</f>
        <v>0</v>
      </c>
      <c r="D95" s="35"/>
      <c r="E95" s="35"/>
      <c r="F95" s="35"/>
      <c r="G95" s="35"/>
      <c r="H95" s="35"/>
      <c r="I95" s="35"/>
      <c r="J95" s="35"/>
      <c r="K95" s="35"/>
      <c r="L95" s="35"/>
      <c r="M95" s="35"/>
      <c r="N95" s="35"/>
      <c r="O95" s="35"/>
      <c r="P95" s="35"/>
      <c r="Q95" s="35"/>
    </row>
    <row r="96" spans="1:17" outlineLevel="1">
      <c r="B96" s="468" t="s">
        <v>508</v>
      </c>
      <c r="C96" s="815"/>
      <c r="D96" s="35"/>
      <c r="E96" s="35"/>
      <c r="F96" s="35"/>
      <c r="G96" s="35"/>
      <c r="H96" s="35"/>
      <c r="I96" s="35"/>
      <c r="J96" s="35"/>
      <c r="K96" s="35"/>
      <c r="L96" s="35"/>
      <c r="M96" s="35"/>
      <c r="N96" s="35"/>
      <c r="O96" s="35"/>
      <c r="P96" s="35"/>
      <c r="Q96" s="35"/>
    </row>
    <row r="97" spans="1:17" outlineLevel="1">
      <c r="B97" s="468" t="s">
        <v>509</v>
      </c>
      <c r="C97" s="815"/>
      <c r="D97" s="35"/>
      <c r="E97" s="35"/>
      <c r="F97" s="35"/>
      <c r="G97" s="35"/>
      <c r="H97" s="35"/>
      <c r="I97" s="35"/>
      <c r="J97" s="35"/>
      <c r="K97" s="35"/>
      <c r="L97" s="35"/>
      <c r="M97" s="35"/>
      <c r="N97" s="35"/>
      <c r="O97" s="35"/>
      <c r="P97" s="35"/>
      <c r="Q97" s="35"/>
    </row>
    <row r="98" spans="1:17" outlineLevel="1">
      <c r="B98" s="468" t="s">
        <v>487</v>
      </c>
      <c r="C98" s="815"/>
      <c r="D98" s="35"/>
      <c r="E98" s="35"/>
      <c r="F98" s="35"/>
      <c r="G98" s="35"/>
      <c r="H98" s="35"/>
      <c r="I98" s="35"/>
      <c r="J98" s="35"/>
      <c r="K98" s="35"/>
      <c r="L98" s="35"/>
      <c r="M98" s="35"/>
      <c r="N98" s="35"/>
      <c r="O98" s="35"/>
      <c r="P98" s="35"/>
      <c r="Q98" s="35"/>
    </row>
    <row r="99" spans="1:17">
      <c r="B99" s="468" t="s">
        <v>510</v>
      </c>
      <c r="C99" s="816"/>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14">
        <f>'2. LRAMVA Threshold'!P43</f>
        <v>0</v>
      </c>
      <c r="D102" s="35"/>
      <c r="E102" s="35"/>
      <c r="F102" s="35"/>
      <c r="G102" s="35"/>
      <c r="H102" s="35"/>
      <c r="I102" s="35"/>
      <c r="J102" s="35"/>
      <c r="K102" s="35"/>
      <c r="L102" s="35"/>
      <c r="M102" s="35"/>
      <c r="N102" s="35"/>
      <c r="O102" s="35"/>
      <c r="P102" s="35"/>
      <c r="Q102" s="35"/>
    </row>
    <row r="103" spans="1:17" outlineLevel="1">
      <c r="B103" s="468" t="s">
        <v>508</v>
      </c>
      <c r="C103" s="815"/>
      <c r="D103" s="35"/>
      <c r="E103" s="35"/>
      <c r="F103" s="35"/>
      <c r="G103" s="35"/>
      <c r="H103" s="35"/>
      <c r="I103" s="35"/>
      <c r="J103" s="35"/>
      <c r="K103" s="35"/>
      <c r="L103" s="35"/>
      <c r="M103" s="35"/>
      <c r="N103" s="35"/>
      <c r="O103" s="35"/>
      <c r="P103" s="35"/>
      <c r="Q103" s="35"/>
    </row>
    <row r="104" spans="1:17" outlineLevel="1">
      <c r="B104" s="468" t="s">
        <v>509</v>
      </c>
      <c r="C104" s="815"/>
      <c r="D104" s="35"/>
      <c r="E104" s="35"/>
      <c r="F104" s="35"/>
      <c r="G104" s="35"/>
      <c r="H104" s="35"/>
      <c r="I104" s="35"/>
      <c r="J104" s="35"/>
      <c r="K104" s="35"/>
      <c r="L104" s="35"/>
      <c r="M104" s="35"/>
      <c r="N104" s="35"/>
      <c r="O104" s="35"/>
      <c r="P104" s="35"/>
      <c r="Q104" s="35"/>
    </row>
    <row r="105" spans="1:17" outlineLevel="1">
      <c r="B105" s="468" t="s">
        <v>487</v>
      </c>
      <c r="C105" s="815"/>
      <c r="D105" s="35"/>
      <c r="E105" s="35"/>
      <c r="F105" s="35"/>
      <c r="G105" s="35"/>
      <c r="H105" s="35"/>
      <c r="I105" s="35"/>
      <c r="J105" s="35"/>
      <c r="K105" s="35"/>
      <c r="L105" s="35"/>
      <c r="M105" s="35"/>
      <c r="N105" s="35"/>
      <c r="O105" s="35"/>
      <c r="P105" s="35"/>
      <c r="Q105" s="35"/>
    </row>
    <row r="106" spans="1:17">
      <c r="B106" s="468" t="s">
        <v>510</v>
      </c>
      <c r="C106" s="816"/>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14">
        <f>'2. LRAMVA Threshold'!Q43</f>
        <v>0</v>
      </c>
      <c r="D109" s="35"/>
      <c r="E109" s="35"/>
      <c r="F109" s="35"/>
      <c r="G109" s="35"/>
      <c r="H109" s="35"/>
      <c r="I109" s="35"/>
      <c r="J109" s="35"/>
      <c r="K109" s="35"/>
      <c r="L109" s="35"/>
      <c r="M109" s="35"/>
      <c r="N109" s="35"/>
      <c r="O109" s="35"/>
      <c r="P109" s="35"/>
      <c r="Q109" s="35"/>
    </row>
    <row r="110" spans="1:17" outlineLevel="1">
      <c r="B110" s="468" t="s">
        <v>508</v>
      </c>
      <c r="C110" s="815"/>
      <c r="D110" s="35"/>
      <c r="E110" s="35"/>
      <c r="F110" s="35"/>
      <c r="G110" s="35"/>
      <c r="H110" s="35"/>
      <c r="I110" s="35"/>
      <c r="J110" s="35"/>
      <c r="K110" s="35"/>
      <c r="L110" s="35"/>
      <c r="M110" s="35"/>
      <c r="N110" s="35"/>
      <c r="O110" s="35"/>
      <c r="P110" s="35"/>
      <c r="Q110" s="35"/>
    </row>
    <row r="111" spans="1:17" outlineLevel="1">
      <c r="B111" s="468" t="s">
        <v>509</v>
      </c>
      <c r="C111" s="815"/>
      <c r="D111" s="35"/>
      <c r="E111" s="35"/>
      <c r="F111" s="35"/>
      <c r="G111" s="35"/>
      <c r="H111" s="35"/>
      <c r="I111" s="35"/>
      <c r="J111" s="35"/>
      <c r="K111" s="35"/>
      <c r="L111" s="35"/>
      <c r="M111" s="35"/>
      <c r="N111" s="35"/>
      <c r="O111" s="35"/>
      <c r="P111" s="35"/>
      <c r="Q111" s="35"/>
    </row>
    <row r="112" spans="1:17" outlineLevel="1">
      <c r="B112" s="468" t="s">
        <v>487</v>
      </c>
      <c r="C112" s="815"/>
      <c r="D112" s="35"/>
      <c r="E112" s="35"/>
      <c r="F112" s="35"/>
      <c r="G112" s="35"/>
      <c r="H112" s="35"/>
      <c r="I112" s="35"/>
      <c r="J112" s="35"/>
      <c r="K112" s="35"/>
      <c r="L112" s="35"/>
      <c r="M112" s="35"/>
      <c r="N112" s="35"/>
      <c r="O112" s="35"/>
      <c r="P112" s="35"/>
      <c r="Q112" s="35"/>
    </row>
    <row r="113" spans="1:17">
      <c r="B113" s="468" t="s">
        <v>510</v>
      </c>
      <c r="C113" s="816"/>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25">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75">
      <c r="B119" s="93" t="s">
        <v>481</v>
      </c>
    </row>
    <row r="120" spans="1:17" ht="75.75" customHeight="1">
      <c r="B120" s="817" t="s">
        <v>662</v>
      </c>
      <c r="C120" s="817"/>
      <c r="D120" s="817"/>
      <c r="E120" s="817"/>
      <c r="F120" s="817"/>
      <c r="G120" s="817"/>
      <c r="H120" s="817"/>
      <c r="I120" s="817"/>
      <c r="J120" s="817"/>
      <c r="K120" s="817"/>
      <c r="L120" s="817"/>
      <c r="M120" s="817"/>
      <c r="N120" s="817"/>
      <c r="O120" s="817"/>
      <c r="P120" s="817"/>
      <c r="Q120" s="817"/>
    </row>
    <row r="121" spans="1:17" ht="9" customHeight="1">
      <c r="B121" s="93"/>
    </row>
    <row r="122" spans="1:17" ht="63.75" customHeight="1">
      <c r="B122" s="209" t="s">
        <v>234</v>
      </c>
      <c r="C122" s="209" t="str">
        <f>'1.  LRAMVA Summary'!D53</f>
        <v>Residential</v>
      </c>
      <c r="D122" s="209" t="str">
        <f>'1.  LRAMVA Summary'!E53</f>
        <v>GS&lt;50 kW</v>
      </c>
      <c r="E122" s="209" t="str">
        <f>'1.  LRAMVA Summary'!F53</f>
        <v>General Service 50 to 4,999 kW</v>
      </c>
      <c r="F122" s="209" t="str">
        <f>'1.  LRAMVA Summary'!G53</f>
        <v>Large Use</v>
      </c>
      <c r="G122" s="209" t="str">
        <f>'1.  LRAMVA Summary'!H53</f>
        <v>Large Use 2</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v>
      </c>
      <c r="H123" s="507" t="str">
        <f>'1.  LRAMVA Summary'!I54</f>
        <v>kW</v>
      </c>
      <c r="I123" s="507" t="str">
        <f>'1.  LRAMVA Summary'!J54</f>
        <v>kWh</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8">
        <f t="shared" ref="C127:C135" si="83">HLOOKUP(B127,$E$15:$P$114,9,FALSE)</f>
        <v>0</v>
      </c>
      <c r="D127" s="728">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8">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9">
        <f t="shared" si="83"/>
        <v>0</v>
      </c>
      <c r="D130" s="728">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8">
        <f t="shared" si="83"/>
        <v>0</v>
      </c>
      <c r="D133" s="728">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7">
        <v>2021</v>
      </c>
      <c r="C134" s="592">
        <f t="shared" si="83"/>
        <v>0</v>
      </c>
      <c r="D134" s="593">
        <f t="shared" si="84"/>
        <v>0</v>
      </c>
      <c r="E134" s="690">
        <f t="shared" si="71"/>
        <v>0</v>
      </c>
      <c r="F134" s="689">
        <f t="shared" si="72"/>
        <v>0</v>
      </c>
      <c r="G134" s="690">
        <f t="shared" si="73"/>
        <v>0</v>
      </c>
      <c r="H134" s="689">
        <f t="shared" si="74"/>
        <v>0</v>
      </c>
      <c r="I134" s="690">
        <f t="shared" si="75"/>
        <v>0</v>
      </c>
      <c r="J134" s="690">
        <f t="shared" si="76"/>
        <v>0</v>
      </c>
      <c r="K134" s="690">
        <f t="shared" si="77"/>
        <v>0</v>
      </c>
      <c r="L134" s="690">
        <f t="shared" si="78"/>
        <v>0</v>
      </c>
      <c r="M134" s="690">
        <f t="shared" si="79"/>
        <v>0</v>
      </c>
      <c r="N134" s="690">
        <f t="shared" si="80"/>
        <v>0</v>
      </c>
      <c r="O134" s="690">
        <f t="shared" si="81"/>
        <v>0</v>
      </c>
      <c r="P134" s="690">
        <f t="shared" si="82"/>
        <v>0</v>
      </c>
      <c r="Q134" s="690" t="e">
        <f t="shared" si="82"/>
        <v>#N/A</v>
      </c>
    </row>
    <row r="135" spans="2:17">
      <c r="B135" s="760">
        <v>2022</v>
      </c>
      <c r="C135" s="592">
        <f t="shared" si="83"/>
        <v>0</v>
      </c>
      <c r="D135" s="761">
        <f>HLOOKUP(B135,$E$15:$P$114,16,FALSE)</f>
        <v>1.1599999999999999E-2</v>
      </c>
      <c r="E135" s="762">
        <f t="shared" si="71"/>
        <v>2.7913000000000001</v>
      </c>
      <c r="F135" s="763">
        <f t="shared" si="72"/>
        <v>1.5290999999999999</v>
      </c>
      <c r="G135" s="762">
        <f t="shared" si="73"/>
        <v>0.36259999999999998</v>
      </c>
      <c r="H135" s="763">
        <f t="shared" si="74"/>
        <v>5.5240999999999998</v>
      </c>
      <c r="I135" s="762">
        <f t="shared" si="75"/>
        <v>1.43E-2</v>
      </c>
      <c r="J135" s="762">
        <f t="shared" si="76"/>
        <v>0</v>
      </c>
      <c r="K135" s="762">
        <f t="shared" si="77"/>
        <v>0</v>
      </c>
      <c r="L135" s="762">
        <f t="shared" si="78"/>
        <v>0</v>
      </c>
      <c r="M135" s="762">
        <f t="shared" si="79"/>
        <v>0</v>
      </c>
      <c r="N135" s="762">
        <f t="shared" si="80"/>
        <v>0</v>
      </c>
      <c r="O135" s="762">
        <f t="shared" si="81"/>
        <v>0</v>
      </c>
      <c r="P135" s="762">
        <f t="shared" si="82"/>
        <v>0</v>
      </c>
      <c r="Q135" s="762" t="e">
        <f t="shared" si="82"/>
        <v>#N/A</v>
      </c>
    </row>
    <row r="136" spans="2:17">
      <c r="B136" s="764">
        <v>2023</v>
      </c>
      <c r="C136" s="732">
        <f>HLOOKUP(B136,$E$15:$Q$114,9,FALSE)</f>
        <v>0</v>
      </c>
      <c r="D136" s="730">
        <f>HLOOKUP(B136,$E$15:$Q$114,16,FALSE)</f>
        <v>1.2E-2</v>
      </c>
      <c r="E136" s="765">
        <f>HLOOKUP(B136,$E$15:$Q$114,23,FALSE)</f>
        <v>2.8862000000000001</v>
      </c>
      <c r="F136" s="766">
        <f>HLOOKUP(B136,$E$15:$Q$114,30,FALSE)</f>
        <v>1.5810999999999999</v>
      </c>
      <c r="G136" s="765">
        <f>HLOOKUP(B136,$E$15:$Q$114,37,FALSE)</f>
        <v>0.37490000000000001</v>
      </c>
      <c r="H136" s="766">
        <f>HLOOKUP(B136,$E$15:$Q$114,44,FALSE)</f>
        <v>5.7119</v>
      </c>
      <c r="I136" s="765">
        <f>HLOOKUP(B136,$E$15:$Q$114,51,FALSE)</f>
        <v>1.4800000000000001E-2</v>
      </c>
      <c r="J136" s="765">
        <f>HLOOKUP(B136,$E$15:$Q$114,58,FALSE)</f>
        <v>0</v>
      </c>
      <c r="K136" s="765">
        <f>HLOOKUP(B136,$E$15:$Q$114,65,FALSE)</f>
        <v>0</v>
      </c>
      <c r="L136" s="765">
        <f>HLOOKUP(B136,$E$15:$Q$114,72,FALSE)</f>
        <v>0</v>
      </c>
      <c r="M136" s="765">
        <f>HLOOKUP(B136,$E$15:$Q$114,79,FALSE)</f>
        <v>0</v>
      </c>
      <c r="N136" s="765">
        <f>HLOOKUP(B136,$E$15:$Q$114,86,FALSE)</f>
        <v>0</v>
      </c>
      <c r="O136" s="765">
        <f>HLOOKUP(B136,$E$15:$Q$114,93,FALSE)</f>
        <v>0</v>
      </c>
      <c r="P136" s="765">
        <f>HLOOKUP(B136,$E$15:$Q$114,100,FALSE)</f>
        <v>0</v>
      </c>
      <c r="Q136" s="765" t="e">
        <f t="shared" ref="Q136" si="85">HLOOKUP(C136,$E$15:$P$114,100,FALSE)</f>
        <v>#N/A</v>
      </c>
    </row>
    <row r="137" spans="2:17" ht="18.75" customHeight="1">
      <c r="B137" s="438" t="s">
        <v>626</v>
      </c>
      <c r="C137" s="731"/>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X527" zoomScale="70" zoomScaleNormal="70" zoomScaleSheetLayoutView="80" zoomScalePageLayoutView="85" workbookViewId="0">
      <selection activeCell="Q517" sqref="Q517"/>
    </sheetView>
  </sheetViews>
  <sheetFormatPr defaultColWidth="9" defaultRowHeight="14.25" outlineLevelRow="1" outlineLevelCol="1"/>
  <cols>
    <col min="1" max="1" width="4.5703125" style="448" customWidth="1"/>
    <col min="2" max="2" width="43.5703125" style="218" customWidth="1"/>
    <col min="3" max="3" width="14" style="218" customWidth="1"/>
    <col min="4" max="4" width="18" style="217" customWidth="1"/>
    <col min="5" max="8" width="10.42578125" style="217" customWidth="1" outlineLevel="1"/>
    <col min="9" max="19" width="9" style="217" customWidth="1" outlineLevel="1"/>
    <col min="20" max="20" width="11.28515625" style="217" customWidth="1" outlineLevel="1"/>
    <col min="21" max="21" width="12.42578125" style="217" customWidth="1" outlineLevel="1"/>
    <col min="22" max="22" width="17.5703125" style="217" customWidth="1"/>
    <col min="23" max="38" width="9.42578125" style="217" customWidth="1" outlineLevel="1"/>
    <col min="39" max="39" width="14" style="219" customWidth="1"/>
    <col min="40" max="40" width="14.5703125" style="219" customWidth="1"/>
    <col min="41" max="41" width="17" style="219" customWidth="1"/>
    <col min="42" max="42" width="17.5703125" style="219" customWidth="1"/>
    <col min="43" max="49" width="14.5703125" style="219" customWidth="1"/>
    <col min="50" max="52" width="15" style="219" customWidth="1"/>
    <col min="53" max="53" width="14.28515625" style="219" customWidth="1"/>
    <col min="54" max="54" width="14.5703125" style="217" customWidth="1"/>
    <col min="55" max="55" width="15" style="217" customWidth="1"/>
    <col min="56" max="56" width="14" style="217" customWidth="1"/>
    <col min="57" max="57" width="9.5703125" style="217" customWidth="1"/>
    <col min="58" max="58" width="11" style="217" customWidth="1"/>
    <col min="59" max="59" width="12" style="217" customWidth="1"/>
    <col min="60" max="60" width="6.42578125" style="217" bestFit="1" customWidth="1"/>
    <col min="61" max="65" width="9" style="217"/>
    <col min="66" max="66" width="6.42578125" style="217" bestFit="1" customWidth="1"/>
    <col min="67" max="16384" width="9" style="217"/>
  </cols>
  <sheetData>
    <row r="1" spans="1:53" ht="164.25" customHeight="1"/>
    <row r="2" spans="1:53" ht="23.25" customHeight="1" thickBot="1"/>
    <row r="3" spans="1:53" ht="25.5" customHeight="1" thickBot="1">
      <c r="B3" s="837"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7"/>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1" t="s">
        <v>548</v>
      </c>
      <c r="D5" s="822"/>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7" t="s">
        <v>502</v>
      </c>
      <c r="C7" s="838" t="s">
        <v>884</v>
      </c>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379"/>
      <c r="AN7" s="379"/>
      <c r="AO7" s="379"/>
      <c r="AP7" s="379"/>
      <c r="AQ7" s="379"/>
      <c r="AR7" s="379"/>
      <c r="AS7" s="379"/>
      <c r="AT7" s="379"/>
      <c r="AU7" s="379"/>
      <c r="AV7" s="379"/>
      <c r="AW7" s="379"/>
      <c r="AX7" s="379"/>
      <c r="AY7" s="379"/>
      <c r="AZ7" s="379"/>
      <c r="BA7" s="379"/>
    </row>
    <row r="8" spans="1:53" s="232" customFormat="1" ht="58.5" customHeight="1">
      <c r="A8" s="448"/>
      <c r="B8" s="837"/>
      <c r="C8" s="838" t="s">
        <v>573</v>
      </c>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379"/>
      <c r="AN8" s="379"/>
      <c r="AO8" s="379"/>
      <c r="AP8" s="379"/>
      <c r="AQ8" s="379"/>
      <c r="AR8" s="379"/>
      <c r="AS8" s="379"/>
      <c r="AT8" s="379"/>
      <c r="AU8" s="379"/>
      <c r="AV8" s="379"/>
      <c r="AW8" s="379"/>
      <c r="AX8" s="379"/>
      <c r="AY8" s="379"/>
      <c r="AZ8" s="379"/>
      <c r="BA8" s="379"/>
    </row>
    <row r="9" spans="1:53" s="232" customFormat="1" ht="57.75" customHeight="1">
      <c r="A9" s="448"/>
      <c r="B9" s="234"/>
      <c r="C9" s="838" t="s">
        <v>572</v>
      </c>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379"/>
      <c r="AN9" s="379"/>
      <c r="AO9" s="379"/>
      <c r="AP9" s="379"/>
      <c r="AQ9" s="379"/>
      <c r="AR9" s="379"/>
      <c r="AS9" s="379"/>
      <c r="AT9" s="379"/>
      <c r="AU9" s="379"/>
      <c r="AV9" s="379"/>
      <c r="AW9" s="379"/>
      <c r="AX9" s="379"/>
      <c r="AY9" s="379"/>
      <c r="AZ9" s="379"/>
      <c r="BA9" s="379"/>
    </row>
    <row r="10" spans="1:53" ht="41.25" customHeight="1">
      <c r="B10" s="236"/>
      <c r="C10" s="838" t="s">
        <v>628</v>
      </c>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379"/>
      <c r="AN10" s="379"/>
      <c r="AO10" s="379"/>
      <c r="AP10" s="379"/>
      <c r="AQ10" s="379"/>
      <c r="AR10" s="379"/>
      <c r="AS10" s="379"/>
      <c r="AT10" s="379"/>
      <c r="AU10" s="379"/>
      <c r="AV10" s="379"/>
      <c r="AW10" s="379"/>
      <c r="AX10" s="379"/>
      <c r="AY10" s="379"/>
      <c r="AZ10" s="379"/>
      <c r="BA10" s="379"/>
    </row>
    <row r="11" spans="1:53" ht="53.25" customHeight="1">
      <c r="C11" s="838" t="s">
        <v>616</v>
      </c>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7"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7"/>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7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7" t="s">
        <v>211</v>
      </c>
      <c r="C19" s="829" t="s">
        <v>33</v>
      </c>
      <c r="D19" s="244" t="s">
        <v>421</v>
      </c>
      <c r="E19" s="833" t="s">
        <v>209</v>
      </c>
      <c r="F19" s="834"/>
      <c r="G19" s="834"/>
      <c r="H19" s="834"/>
      <c r="I19" s="834"/>
      <c r="J19" s="834"/>
      <c r="K19" s="834"/>
      <c r="L19" s="834"/>
      <c r="M19" s="834"/>
      <c r="N19" s="834"/>
      <c r="O19" s="834"/>
      <c r="P19" s="834"/>
      <c r="Q19" s="834"/>
      <c r="R19" s="834"/>
      <c r="S19" s="834"/>
      <c r="T19" s="835"/>
      <c r="U19" s="831" t="s">
        <v>213</v>
      </c>
      <c r="V19" s="244" t="s">
        <v>422</v>
      </c>
      <c r="W19" s="824" t="s">
        <v>212</v>
      </c>
      <c r="X19" s="825"/>
      <c r="Y19" s="825"/>
      <c r="Z19" s="825"/>
      <c r="AA19" s="825"/>
      <c r="AB19" s="825"/>
      <c r="AC19" s="825"/>
      <c r="AD19" s="825"/>
      <c r="AE19" s="825"/>
      <c r="AF19" s="825"/>
      <c r="AG19" s="825"/>
      <c r="AH19" s="825"/>
      <c r="AI19" s="825"/>
      <c r="AJ19" s="825"/>
      <c r="AK19" s="825"/>
      <c r="AL19" s="836"/>
      <c r="AM19" s="824" t="s">
        <v>242</v>
      </c>
      <c r="AN19" s="825"/>
      <c r="AO19" s="825"/>
      <c r="AP19" s="825"/>
      <c r="AQ19" s="825"/>
      <c r="AR19" s="825"/>
      <c r="AS19" s="825"/>
      <c r="AT19" s="825"/>
      <c r="AU19" s="825"/>
      <c r="AV19" s="825"/>
      <c r="AW19" s="825"/>
      <c r="AX19" s="825"/>
      <c r="AY19" s="825"/>
      <c r="AZ19" s="825"/>
      <c r="BA19" s="826"/>
    </row>
    <row r="20" spans="1:53" s="243" customFormat="1" ht="59.25" customHeight="1">
      <c r="A20" s="448"/>
      <c r="B20" s="828"/>
      <c r="C20" s="830"/>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2"/>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General Service 50 to 4,999 kW</v>
      </c>
      <c r="AP20" s="246" t="str">
        <f>'1.  LRAMVA Summary'!G53</f>
        <v>Large Use</v>
      </c>
      <c r="AQ20" s="246" t="str">
        <f>'1.  LRAMVA Summary'!H53</f>
        <v>Large Use 2</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 t="shared" ref="AN23:AZ23" si="0">AN22</f>
        <v>0</v>
      </c>
      <c r="AO23" s="362">
        <f t="shared" si="0"/>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7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 t="shared" ref="AN26:AZ26" si="1">AN25</f>
        <v>0</v>
      </c>
      <c r="AO26" s="362">
        <f t="shared" si="1"/>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7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 t="shared" ref="AN29:AZ29" si="2">AN28</f>
        <v>0</v>
      </c>
      <c r="AO29" s="362">
        <f t="shared" si="2"/>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 t="shared" ref="AN32:AZ32" si="3">AN31</f>
        <v>0</v>
      </c>
      <c r="AO32" s="362">
        <f t="shared" si="3"/>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 t="shared" ref="AN35:AZ35" si="4">AN34</f>
        <v>0</v>
      </c>
      <c r="AO35" s="362">
        <f t="shared" si="4"/>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 t="shared" ref="AN38:AZ38" si="5">AN37</f>
        <v>0</v>
      </c>
      <c r="AO38" s="362">
        <f t="shared" si="5"/>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 t="shared" ref="AN41:AZ41" si="6">AN40</f>
        <v>0</v>
      </c>
      <c r="AO41" s="362">
        <f t="shared" si="6"/>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 t="shared" ref="AN44:AZ44" si="7">AN43</f>
        <v>0</v>
      </c>
      <c r="AO44" s="362">
        <f t="shared" si="7"/>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 t="shared" ref="AN47:AZ47" si="8">AN46</f>
        <v>0</v>
      </c>
      <c r="AO47" s="362">
        <f t="shared" si="8"/>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7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 t="shared" ref="AN51:AZ51" si="9">AN50</f>
        <v>0</v>
      </c>
      <c r="AO51" s="362">
        <f t="shared" si="9"/>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 t="shared" ref="AN54:AZ54" si="10">AN53</f>
        <v>0</v>
      </c>
      <c r="AO54" s="362">
        <f t="shared" si="10"/>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 t="shared" ref="AN57:AZ57" si="11">AN56</f>
        <v>0</v>
      </c>
      <c r="AO57" s="362">
        <f t="shared" si="11"/>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 t="shared" ref="AN60:AZ60" si="12">AN59</f>
        <v>0</v>
      </c>
      <c r="AO60" s="362">
        <f t="shared" si="12"/>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 t="shared" ref="AN63:AZ63" si="13">AN62</f>
        <v>0</v>
      </c>
      <c r="AO63" s="362">
        <f t="shared" si="13"/>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 t="shared" ref="AN66:AZ66" si="14">AN65</f>
        <v>0</v>
      </c>
      <c r="AO66" s="362">
        <f t="shared" si="14"/>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 t="shared" ref="AN69:AZ69" si="15">AN68</f>
        <v>0</v>
      </c>
      <c r="AO69" s="362">
        <f t="shared" si="15"/>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 t="shared" ref="AN72:AZ72" si="16">AN71</f>
        <v>0</v>
      </c>
      <c r="AO72" s="362">
        <f t="shared" si="16"/>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7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 t="shared" ref="AN76:AZ76" si="17">AN75</f>
        <v>0</v>
      </c>
      <c r="AO76" s="362">
        <f t="shared" si="17"/>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 t="shared" ref="AN79:AZ79" si="18">AN78</f>
        <v>0</v>
      </c>
      <c r="AO79" s="362">
        <f t="shared" si="18"/>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 t="shared" ref="AN82:AZ82" si="19">AN81</f>
        <v>0</v>
      </c>
      <c r="AO82" s="362">
        <f t="shared" si="19"/>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 t="shared" ref="AN85:AZ85" si="20">AN84</f>
        <v>0</v>
      </c>
      <c r="AO85" s="362">
        <f t="shared" si="20"/>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 t="shared" ref="AN88:AZ88" si="21">AN87</f>
        <v>0</v>
      </c>
      <c r="AO88" s="362">
        <f t="shared" si="21"/>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7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 t="shared" ref="AN92:AZ92" si="22">AN91</f>
        <v>0</v>
      </c>
      <c r="AO92" s="362">
        <f t="shared" si="22"/>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7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 t="shared" ref="AN96:AZ96" si="23">AN95</f>
        <v>0</v>
      </c>
      <c r="AO96" s="362">
        <f t="shared" si="23"/>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 t="shared" ref="AN99:AZ99" si="24">AN98</f>
        <v>0</v>
      </c>
      <c r="AO99" s="362">
        <f t="shared" si="24"/>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7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 t="shared" ref="AN103:AZ103" si="25">AN102</f>
        <v>0</v>
      </c>
      <c r="AO103" s="362">
        <f t="shared" si="25"/>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 t="shared" ref="AN106:AZ106" si="26">AN105</f>
        <v>0</v>
      </c>
      <c r="AO106" s="362">
        <f t="shared" si="26"/>
        <v>0</v>
      </c>
      <c r="AP106" s="362">
        <f t="shared" si="26"/>
        <v>0</v>
      </c>
      <c r="AQ106" s="362">
        <f t="shared" si="26"/>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7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 t="shared" ref="AN109:AZ109" si="27">AN108</f>
        <v>0</v>
      </c>
      <c r="AO109" s="362">
        <f t="shared" si="27"/>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 t="shared" si="27"/>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Z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 t="shared" si="28"/>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7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75" collapsed="1">
      <c r="A127" s="448"/>
      <c r="B127" s="286" t="s">
        <v>237</v>
      </c>
      <c r="C127" s="287"/>
      <c r="D127" s="287">
        <f>SUM(D22:D125)</f>
        <v>0</v>
      </c>
      <c r="E127" s="287">
        <f t="shared" ref="E127:T127" si="33">SUM(E22:E125)</f>
        <v>0</v>
      </c>
      <c r="F127" s="287">
        <f t="shared" si="33"/>
        <v>0</v>
      </c>
      <c r="G127" s="287">
        <f t="shared" si="33"/>
        <v>0</v>
      </c>
      <c r="H127" s="287">
        <f t="shared" si="33"/>
        <v>0</v>
      </c>
      <c r="I127" s="287">
        <f t="shared" si="33"/>
        <v>0</v>
      </c>
      <c r="J127" s="287">
        <f t="shared" si="33"/>
        <v>0</v>
      </c>
      <c r="K127" s="287">
        <f t="shared" si="33"/>
        <v>0</v>
      </c>
      <c r="L127" s="287">
        <f t="shared" si="33"/>
        <v>0</v>
      </c>
      <c r="M127" s="287">
        <f t="shared" si="33"/>
        <v>0</v>
      </c>
      <c r="N127" s="287">
        <f>SUM(N22:N125)</f>
        <v>0</v>
      </c>
      <c r="O127" s="287">
        <f t="shared" si="33"/>
        <v>0</v>
      </c>
      <c r="P127" s="287">
        <f t="shared" si="33"/>
        <v>0</v>
      </c>
      <c r="Q127" s="287">
        <f t="shared" si="33"/>
        <v>0</v>
      </c>
      <c r="R127" s="287">
        <f t="shared" si="33"/>
        <v>0</v>
      </c>
      <c r="S127" s="287">
        <f t="shared" si="33"/>
        <v>0</v>
      </c>
      <c r="T127" s="287">
        <f t="shared" si="33"/>
        <v>0</v>
      </c>
      <c r="U127" s="287"/>
      <c r="V127" s="287">
        <f>SUM(V22:V125)</f>
        <v>0</v>
      </c>
      <c r="W127" s="287">
        <f t="shared" ref="W127:AL127" si="34">SUM(W22:W125)</f>
        <v>0</v>
      </c>
      <c r="X127" s="287">
        <f t="shared" si="34"/>
        <v>0</v>
      </c>
      <c r="Y127" s="287">
        <f t="shared" si="34"/>
        <v>0</v>
      </c>
      <c r="Z127" s="287">
        <f t="shared" si="34"/>
        <v>0</v>
      </c>
      <c r="AA127" s="287">
        <f t="shared" si="34"/>
        <v>0</v>
      </c>
      <c r="AB127" s="287">
        <f t="shared" si="34"/>
        <v>0</v>
      </c>
      <c r="AC127" s="287">
        <f t="shared" si="34"/>
        <v>0</v>
      </c>
      <c r="AD127" s="287">
        <f t="shared" si="34"/>
        <v>0</v>
      </c>
      <c r="AE127" s="287">
        <f t="shared" si="34"/>
        <v>0</v>
      </c>
      <c r="AF127" s="287">
        <f t="shared" si="34"/>
        <v>0</v>
      </c>
      <c r="AG127" s="287">
        <f t="shared" si="34"/>
        <v>0</v>
      </c>
      <c r="AH127" s="287">
        <f t="shared" si="34"/>
        <v>0</v>
      </c>
      <c r="AI127" s="287">
        <f t="shared" si="34"/>
        <v>0</v>
      </c>
      <c r="AJ127" s="287">
        <f t="shared" si="34"/>
        <v>0</v>
      </c>
      <c r="AK127" s="287">
        <f t="shared" si="34"/>
        <v>0</v>
      </c>
      <c r="AL127" s="287">
        <f t="shared" si="34"/>
        <v>0</v>
      </c>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7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3">
        <f>HLOOKUP(AM$20,'3.  Distribution Rates'!$C$122:$P$133,3,FALSE)</f>
        <v>0</v>
      </c>
      <c r="AN130" s="733">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7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5">AM127*AM130</f>
        <v>0</v>
      </c>
      <c r="AN131" s="302">
        <f t="shared" si="35"/>
        <v>0</v>
      </c>
      <c r="AO131" s="303">
        <f t="shared" si="35"/>
        <v>0</v>
      </c>
      <c r="AP131" s="303">
        <f t="shared" si="35"/>
        <v>0</v>
      </c>
      <c r="AQ131" s="303">
        <f t="shared" si="35"/>
        <v>0</v>
      </c>
      <c r="AR131" s="303">
        <f t="shared" si="35"/>
        <v>0</v>
      </c>
      <c r="AS131" s="303">
        <f>AS127*AS130</f>
        <v>0</v>
      </c>
      <c r="AT131" s="303">
        <f t="shared" ref="AT131:AZ131" si="36">AT127*AT130</f>
        <v>0</v>
      </c>
      <c r="AU131" s="303">
        <f t="shared" si="36"/>
        <v>0</v>
      </c>
      <c r="AV131" s="303">
        <f t="shared" si="36"/>
        <v>0</v>
      </c>
      <c r="AW131" s="303">
        <f t="shared" si="36"/>
        <v>0</v>
      </c>
      <c r="AX131" s="303">
        <f t="shared" si="36"/>
        <v>0</v>
      </c>
      <c r="AY131" s="303">
        <f t="shared" si="36"/>
        <v>0</v>
      </c>
      <c r="AZ131" s="303">
        <f t="shared" si="36"/>
        <v>0</v>
      </c>
      <c r="BA131" s="359">
        <f>SUM(AM131:AZ131)</f>
        <v>0</v>
      </c>
    </row>
    <row r="132" spans="1:54" s="263" customFormat="1" ht="15.7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7">AM128*AM130</f>
        <v>0</v>
      </c>
      <c r="AN132" s="303">
        <f t="shared" si="37"/>
        <v>0</v>
      </c>
      <c r="AO132" s="303">
        <f t="shared" si="37"/>
        <v>0</v>
      </c>
      <c r="AP132" s="303">
        <f t="shared" si="37"/>
        <v>0</v>
      </c>
      <c r="AQ132" s="303">
        <f t="shared" si="37"/>
        <v>0</v>
      </c>
      <c r="AR132" s="303">
        <f t="shared" si="37"/>
        <v>0</v>
      </c>
      <c r="AS132" s="303">
        <f>AS128*AS130</f>
        <v>0</v>
      </c>
      <c r="AT132" s="303">
        <f t="shared" ref="AT132:AZ132" si="38">AT128*AT130</f>
        <v>0</v>
      </c>
      <c r="AU132" s="303">
        <f t="shared" si="38"/>
        <v>0</v>
      </c>
      <c r="AV132" s="303">
        <f t="shared" si="38"/>
        <v>0</v>
      </c>
      <c r="AW132" s="303">
        <f t="shared" si="38"/>
        <v>0</v>
      </c>
      <c r="AX132" s="303">
        <f t="shared" si="38"/>
        <v>0</v>
      </c>
      <c r="AY132" s="303">
        <f t="shared" si="38"/>
        <v>0</v>
      </c>
      <c r="AZ132" s="303">
        <f t="shared" si="38"/>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9">IF(AP21="kW",SUMPRODUCT($U$22:$U$125,$W$22:$W$125,AP22:AP125),SUMPRODUCT($E$22:$E$125,AP22:AP125))</f>
        <v>0</v>
      </c>
      <c r="AQ135" s="251">
        <f t="shared" si="39"/>
        <v>0</v>
      </c>
      <c r="AR135" s="251">
        <f t="shared" si="39"/>
        <v>0</v>
      </c>
      <c r="AS135" s="251">
        <f t="shared" si="39"/>
        <v>0</v>
      </c>
      <c r="AT135" s="251">
        <f t="shared" si="39"/>
        <v>0</v>
      </c>
      <c r="AU135" s="251">
        <f t="shared" si="39"/>
        <v>0</v>
      </c>
      <c r="AV135" s="251">
        <f t="shared" si="39"/>
        <v>0</v>
      </c>
      <c r="AW135" s="251">
        <f t="shared" si="39"/>
        <v>0</v>
      </c>
      <c r="AX135" s="251">
        <f t="shared" si="39"/>
        <v>0</v>
      </c>
      <c r="AY135" s="251">
        <f t="shared" si="39"/>
        <v>0</v>
      </c>
      <c r="AZ135" s="251">
        <f t="shared" si="39"/>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40">IF(AP21="kW",SUMPRODUCT($U$22:$U$125,$X$22:$X$125,AP22:AP125),SUMPRODUCT($F$22:$F$125,AP22:AP125))</f>
        <v>0</v>
      </c>
      <c r="AQ136" s="251">
        <f t="shared" si="40"/>
        <v>0</v>
      </c>
      <c r="AR136" s="251">
        <f t="shared" si="40"/>
        <v>0</v>
      </c>
      <c r="AS136" s="251">
        <f t="shared" si="40"/>
        <v>0</v>
      </c>
      <c r="AT136" s="251">
        <f t="shared" si="40"/>
        <v>0</v>
      </c>
      <c r="AU136" s="251">
        <f t="shared" si="40"/>
        <v>0</v>
      </c>
      <c r="AV136" s="251">
        <f t="shared" si="40"/>
        <v>0</v>
      </c>
      <c r="AW136" s="251">
        <f t="shared" si="40"/>
        <v>0</v>
      </c>
      <c r="AX136" s="251">
        <f t="shared" si="40"/>
        <v>0</v>
      </c>
      <c r="AY136" s="251">
        <f t="shared" si="40"/>
        <v>0</v>
      </c>
      <c r="AZ136" s="251">
        <f t="shared" si="40"/>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41">IF(AP21="kW",SUMPRODUCT($U$22:$U$125,$Y$22:$Y$125,AP22:AP125),SUMPRODUCT($G$22:$G$125,AP22:AP125))</f>
        <v>0</v>
      </c>
      <c r="AQ137" s="251">
        <f t="shared" si="41"/>
        <v>0</v>
      </c>
      <c r="AR137" s="251">
        <f t="shared" si="41"/>
        <v>0</v>
      </c>
      <c r="AS137" s="251">
        <f t="shared" si="41"/>
        <v>0</v>
      </c>
      <c r="AT137" s="251">
        <f t="shared" si="41"/>
        <v>0</v>
      </c>
      <c r="AU137" s="251">
        <f t="shared" si="41"/>
        <v>0</v>
      </c>
      <c r="AV137" s="251">
        <f t="shared" si="41"/>
        <v>0</v>
      </c>
      <c r="AW137" s="251">
        <f t="shared" si="41"/>
        <v>0</v>
      </c>
      <c r="AX137" s="251">
        <f t="shared" si="41"/>
        <v>0</v>
      </c>
      <c r="AY137" s="251">
        <f t="shared" si="41"/>
        <v>0</v>
      </c>
      <c r="AZ137" s="251">
        <f t="shared" si="41"/>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2">IF(AP21="kW",SUMPRODUCT($U$22:$U$125,$Z$22:$Z$125,AP22:AP125),SUMPRODUCT($H$22:$H$125,AP22:AP125))</f>
        <v>0</v>
      </c>
      <c r="AQ138" s="251">
        <f t="shared" si="42"/>
        <v>0</v>
      </c>
      <c r="AR138" s="251">
        <f t="shared" si="42"/>
        <v>0</v>
      </c>
      <c r="AS138" s="251">
        <f t="shared" si="42"/>
        <v>0</v>
      </c>
      <c r="AT138" s="251">
        <f t="shared" si="42"/>
        <v>0</v>
      </c>
      <c r="AU138" s="251">
        <f t="shared" si="42"/>
        <v>0</v>
      </c>
      <c r="AV138" s="251">
        <f t="shared" si="42"/>
        <v>0</v>
      </c>
      <c r="AW138" s="251">
        <f t="shared" si="42"/>
        <v>0</v>
      </c>
      <c r="AX138" s="251">
        <f t="shared" si="42"/>
        <v>0</v>
      </c>
      <c r="AY138" s="251">
        <f t="shared" si="42"/>
        <v>0</v>
      </c>
      <c r="AZ138" s="251">
        <f t="shared" si="42"/>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3">IF(AP21="kW",SUMPRODUCT($U$22:$U$125,$AA$22:$AA$125,AP22:AP125),SUMPRODUCT($I$22:$I$125,AP22:AP125))</f>
        <v>0</v>
      </c>
      <c r="AQ139" s="251">
        <f t="shared" si="43"/>
        <v>0</v>
      </c>
      <c r="AR139" s="251">
        <f t="shared" si="43"/>
        <v>0</v>
      </c>
      <c r="AS139" s="251">
        <f t="shared" si="43"/>
        <v>0</v>
      </c>
      <c r="AT139" s="251">
        <f t="shared" si="43"/>
        <v>0</v>
      </c>
      <c r="AU139" s="251">
        <f t="shared" si="43"/>
        <v>0</v>
      </c>
      <c r="AV139" s="251">
        <f t="shared" si="43"/>
        <v>0</v>
      </c>
      <c r="AW139" s="251">
        <f t="shared" si="43"/>
        <v>0</v>
      </c>
      <c r="AX139" s="251">
        <f t="shared" si="43"/>
        <v>0</v>
      </c>
      <c r="AY139" s="251">
        <f t="shared" si="43"/>
        <v>0</v>
      </c>
      <c r="AZ139" s="251">
        <f t="shared" si="43"/>
        <v>0</v>
      </c>
      <c r="BA139" s="295"/>
    </row>
    <row r="140" spans="1:54" s="243" customFormat="1" ht="1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4">IF(AP21="kW",SUMPRODUCT($U$22:$U$125,$AB$22:$AB$125,AP22:AP125),SUMPRODUCT($J$22:$J$125,AP22:AP125))</f>
        <v>0</v>
      </c>
      <c r="AQ140" s="251">
        <f t="shared" si="44"/>
        <v>0</v>
      </c>
      <c r="AR140" s="251">
        <f t="shared" si="44"/>
        <v>0</v>
      </c>
      <c r="AS140" s="251">
        <f t="shared" si="44"/>
        <v>0</v>
      </c>
      <c r="AT140" s="251">
        <f t="shared" si="44"/>
        <v>0</v>
      </c>
      <c r="AU140" s="251">
        <f t="shared" si="44"/>
        <v>0</v>
      </c>
      <c r="AV140" s="251">
        <f t="shared" si="44"/>
        <v>0</v>
      </c>
      <c r="AW140" s="251">
        <f t="shared" si="44"/>
        <v>0</v>
      </c>
      <c r="AX140" s="251">
        <f t="shared" si="44"/>
        <v>0</v>
      </c>
      <c r="AY140" s="251">
        <f t="shared" si="44"/>
        <v>0</v>
      </c>
      <c r="AZ140" s="251">
        <f t="shared" si="44"/>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5">IF(AP21="kW",SUMPRODUCT($U$22:$U$125,$AC$22:$AC$125,AP22:AP125),SUMPRODUCT($K$22:$K$125,AP22:AP125))</f>
        <v>0</v>
      </c>
      <c r="AQ141" s="251">
        <f t="shared" si="45"/>
        <v>0</v>
      </c>
      <c r="AR141" s="251">
        <f t="shared" si="45"/>
        <v>0</v>
      </c>
      <c r="AS141" s="251">
        <f t="shared" si="45"/>
        <v>0</v>
      </c>
      <c r="AT141" s="251">
        <f t="shared" si="45"/>
        <v>0</v>
      </c>
      <c r="AU141" s="251">
        <f t="shared" si="45"/>
        <v>0</v>
      </c>
      <c r="AV141" s="251">
        <f t="shared" si="45"/>
        <v>0</v>
      </c>
      <c r="AW141" s="251">
        <f t="shared" si="45"/>
        <v>0</v>
      </c>
      <c r="AX141" s="251">
        <f t="shared" si="45"/>
        <v>0</v>
      </c>
      <c r="AY141" s="251">
        <f t="shared" si="45"/>
        <v>0</v>
      </c>
      <c r="AZ141" s="251">
        <f t="shared" si="45"/>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6">IF(AP21="kW",SUMPRODUCT($U$22:$U$125,$AD$22:$AD$125,AP22:AP125),SUMPRODUCT($L$22:$L$125,AP22:AP125))</f>
        <v>0</v>
      </c>
      <c r="AQ142" s="251">
        <f t="shared" si="46"/>
        <v>0</v>
      </c>
      <c r="AR142" s="251">
        <f t="shared" si="46"/>
        <v>0</v>
      </c>
      <c r="AS142" s="251">
        <f t="shared" si="46"/>
        <v>0</v>
      </c>
      <c r="AT142" s="251">
        <f t="shared" si="46"/>
        <v>0</v>
      </c>
      <c r="AU142" s="251">
        <f t="shared" si="46"/>
        <v>0</v>
      </c>
      <c r="AV142" s="251">
        <f t="shared" si="46"/>
        <v>0</v>
      </c>
      <c r="AW142" s="251">
        <f t="shared" si="46"/>
        <v>0</v>
      </c>
      <c r="AX142" s="251">
        <f t="shared" si="46"/>
        <v>0</v>
      </c>
      <c r="AY142" s="251">
        <f t="shared" si="46"/>
        <v>0</v>
      </c>
      <c r="AZ142" s="251">
        <f t="shared" si="46"/>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7">IF(AP21="kW",SUMPRODUCT($U$22:$U$125,$AE$22:$AE$125,AP22:AP125),SUMPRODUCT($M$22:$M$125,AP22:AP125))</f>
        <v>0</v>
      </c>
      <c r="AQ143" s="251">
        <f t="shared" si="47"/>
        <v>0</v>
      </c>
      <c r="AR143" s="251">
        <f t="shared" si="47"/>
        <v>0</v>
      </c>
      <c r="AS143" s="251">
        <f t="shared" si="47"/>
        <v>0</v>
      </c>
      <c r="AT143" s="251">
        <f t="shared" si="47"/>
        <v>0</v>
      </c>
      <c r="AU143" s="251">
        <f t="shared" si="47"/>
        <v>0</v>
      </c>
      <c r="AV143" s="251">
        <f t="shared" si="47"/>
        <v>0</v>
      </c>
      <c r="AW143" s="251">
        <f t="shared" si="47"/>
        <v>0</v>
      </c>
      <c r="AX143" s="251">
        <f t="shared" si="47"/>
        <v>0</v>
      </c>
      <c r="AY143" s="251">
        <f t="shared" si="47"/>
        <v>0</v>
      </c>
      <c r="AZ143" s="251">
        <f t="shared" si="47"/>
        <v>0</v>
      </c>
      <c r="BA143" s="295"/>
    </row>
    <row r="144" spans="1:54" s="243" customFormat="1" ht="1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8">IF(AP21="kW",SUMPRODUCT($U$22:$U$125,$AF$22:$AF$125,AP22:AP125),SUMPRODUCT($N$22:$N$125,AP22:AP125))</f>
        <v>0</v>
      </c>
      <c r="AQ144" s="251">
        <f t="shared" si="48"/>
        <v>0</v>
      </c>
      <c r="AR144" s="251">
        <f t="shared" si="48"/>
        <v>0</v>
      </c>
      <c r="AS144" s="251">
        <f t="shared" si="48"/>
        <v>0</v>
      </c>
      <c r="AT144" s="251">
        <f t="shared" si="48"/>
        <v>0</v>
      </c>
      <c r="AU144" s="251">
        <f t="shared" si="48"/>
        <v>0</v>
      </c>
      <c r="AV144" s="251">
        <f t="shared" si="48"/>
        <v>0</v>
      </c>
      <c r="AW144" s="251">
        <f t="shared" si="48"/>
        <v>0</v>
      </c>
      <c r="AX144" s="251">
        <f t="shared" si="48"/>
        <v>0</v>
      </c>
      <c r="AY144" s="251">
        <f t="shared" si="48"/>
        <v>0</v>
      </c>
      <c r="AZ144" s="251">
        <f t="shared" si="48"/>
        <v>0</v>
      </c>
      <c r="BA144" s="295"/>
    </row>
    <row r="145" spans="1:54" s="243" customFormat="1" ht="1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9">IF(AP21="kW",SUMPRODUCT($U$22:$U$125,$AG$22:$AG$125,AP22:AP125),SUMPRODUCT($O$22:$O$125,AP22:AP125))</f>
        <v>0</v>
      </c>
      <c r="AQ145" s="251">
        <f t="shared" si="49"/>
        <v>0</v>
      </c>
      <c r="AR145" s="251">
        <f t="shared" si="49"/>
        <v>0</v>
      </c>
      <c r="AS145" s="251">
        <f t="shared" si="49"/>
        <v>0</v>
      </c>
      <c r="AT145" s="251">
        <f t="shared" si="49"/>
        <v>0</v>
      </c>
      <c r="AU145" s="251">
        <f t="shared" si="49"/>
        <v>0</v>
      </c>
      <c r="AV145" s="251">
        <f t="shared" si="49"/>
        <v>0</v>
      </c>
      <c r="AW145" s="251">
        <f t="shared" si="49"/>
        <v>0</v>
      </c>
      <c r="AX145" s="251">
        <f t="shared" si="49"/>
        <v>0</v>
      </c>
      <c r="AY145" s="251">
        <f t="shared" si="49"/>
        <v>0</v>
      </c>
      <c r="AZ145" s="251">
        <f t="shared" si="49"/>
        <v>0</v>
      </c>
      <c r="BA145" s="295"/>
    </row>
    <row r="146" spans="1:54" s="243" customFormat="1" ht="1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50">IF(AP21="kW",SUMPRODUCT($U$22:$U$125,$AH$22:$AH$125,AP22:AP125),SUMPRODUCT($P$22:$P$125,AP22:AP125))</f>
        <v>0</v>
      </c>
      <c r="AQ146" s="251">
        <f t="shared" si="50"/>
        <v>0</v>
      </c>
      <c r="AR146" s="251">
        <f t="shared" si="50"/>
        <v>0</v>
      </c>
      <c r="AS146" s="251">
        <f t="shared" si="50"/>
        <v>0</v>
      </c>
      <c r="AT146" s="251">
        <f t="shared" si="50"/>
        <v>0</v>
      </c>
      <c r="AU146" s="251">
        <f t="shared" si="50"/>
        <v>0</v>
      </c>
      <c r="AV146" s="251">
        <f t="shared" si="50"/>
        <v>0</v>
      </c>
      <c r="AW146" s="251">
        <f t="shared" si="50"/>
        <v>0</v>
      </c>
      <c r="AX146" s="251">
        <f t="shared" si="50"/>
        <v>0</v>
      </c>
      <c r="AY146" s="251">
        <f t="shared" si="50"/>
        <v>0</v>
      </c>
      <c r="AZ146" s="251">
        <f t="shared" si="50"/>
        <v>0</v>
      </c>
      <c r="BA146" s="295"/>
    </row>
    <row r="147" spans="1:54" s="243" customFormat="1" ht="1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51">IF(AP21="kW",SUMPRODUCT($U$22:$U$125,$AI$22:$AI$125,AP22:AP125),SUMPRODUCT($Q$22:$Q$125,AP22:AP125))</f>
        <v>0</v>
      </c>
      <c r="AQ147" s="251">
        <f t="shared" si="51"/>
        <v>0</v>
      </c>
      <c r="AR147" s="251">
        <f t="shared" si="51"/>
        <v>0</v>
      </c>
      <c r="AS147" s="251">
        <f t="shared" si="51"/>
        <v>0</v>
      </c>
      <c r="AT147" s="251">
        <f t="shared" si="51"/>
        <v>0</v>
      </c>
      <c r="AU147" s="251">
        <f t="shared" si="51"/>
        <v>0</v>
      </c>
      <c r="AV147" s="251">
        <f t="shared" si="51"/>
        <v>0</v>
      </c>
      <c r="AW147" s="251">
        <f t="shared" si="51"/>
        <v>0</v>
      </c>
      <c r="AX147" s="251">
        <f t="shared" si="51"/>
        <v>0</v>
      </c>
      <c r="AY147" s="251">
        <f t="shared" si="51"/>
        <v>0</v>
      </c>
      <c r="AZ147" s="251">
        <f t="shared" si="51"/>
        <v>0</v>
      </c>
      <c r="BA147" s="295"/>
    </row>
    <row r="148" spans="1:54" s="243" customFormat="1" ht="1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2">IF(AP21="kW",SUMPRODUCT($U$22:$U$125,$AJ$22:$AJ$125,AP22:AP125),SUMPRODUCT($R$22:$R$125,AP22:AP125))</f>
        <v>0</v>
      </c>
      <c r="AQ148" s="251">
        <f t="shared" si="52"/>
        <v>0</v>
      </c>
      <c r="AR148" s="251">
        <f t="shared" si="52"/>
        <v>0</v>
      </c>
      <c r="AS148" s="251">
        <f t="shared" si="52"/>
        <v>0</v>
      </c>
      <c r="AT148" s="251">
        <f t="shared" si="52"/>
        <v>0</v>
      </c>
      <c r="AU148" s="251">
        <f t="shared" si="52"/>
        <v>0</v>
      </c>
      <c r="AV148" s="251">
        <f t="shared" si="52"/>
        <v>0</v>
      </c>
      <c r="AW148" s="251">
        <f t="shared" si="52"/>
        <v>0</v>
      </c>
      <c r="AX148" s="251">
        <f t="shared" si="52"/>
        <v>0</v>
      </c>
      <c r="AY148" s="251">
        <f t="shared" si="52"/>
        <v>0</v>
      </c>
      <c r="AZ148" s="251">
        <f t="shared" si="52"/>
        <v>0</v>
      </c>
      <c r="BA148" s="295"/>
    </row>
    <row r="149" spans="1:54" s="243" customFormat="1" ht="1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3">IF(AP21="kW",SUMPRODUCT($U$22:$U$125,$AK$22:$AK$125,AP22:AP125),SUMPRODUCT($S$22:$S$125,AP22:AP125))</f>
        <v>0</v>
      </c>
      <c r="AQ149" s="251">
        <f t="shared" si="53"/>
        <v>0</v>
      </c>
      <c r="AR149" s="251">
        <f t="shared" si="53"/>
        <v>0</v>
      </c>
      <c r="AS149" s="251">
        <f t="shared" si="53"/>
        <v>0</v>
      </c>
      <c r="AT149" s="251">
        <f t="shared" si="53"/>
        <v>0</v>
      </c>
      <c r="AU149" s="251">
        <f t="shared" si="53"/>
        <v>0</v>
      </c>
      <c r="AV149" s="251">
        <f t="shared" si="53"/>
        <v>0</v>
      </c>
      <c r="AW149" s="251">
        <f t="shared" si="53"/>
        <v>0</v>
      </c>
      <c r="AX149" s="251">
        <f t="shared" si="53"/>
        <v>0</v>
      </c>
      <c r="AY149" s="251">
        <f t="shared" si="53"/>
        <v>0</v>
      </c>
      <c r="AZ149" s="251">
        <f t="shared" si="53"/>
        <v>0</v>
      </c>
      <c r="BA149" s="295"/>
    </row>
    <row r="150" spans="1:54" ht="1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4">IF(AP21="kW",SUMPRODUCT($U$22:$U$125,$AL$22:$AL$125,AP22:AP125),SUMPRODUCT($T$22:$T$125,AP22:AP125))</f>
        <v>0</v>
      </c>
      <c r="AQ150" s="285">
        <f t="shared" si="54"/>
        <v>0</v>
      </c>
      <c r="AR150" s="285">
        <f t="shared" si="54"/>
        <v>0</v>
      </c>
      <c r="AS150" s="285">
        <f t="shared" si="54"/>
        <v>0</v>
      </c>
      <c r="AT150" s="285">
        <f t="shared" si="54"/>
        <v>0</v>
      </c>
      <c r="AU150" s="285">
        <f t="shared" si="54"/>
        <v>0</v>
      </c>
      <c r="AV150" s="285">
        <f t="shared" si="54"/>
        <v>0</v>
      </c>
      <c r="AW150" s="285">
        <f t="shared" si="54"/>
        <v>0</v>
      </c>
      <c r="AX150" s="285">
        <f t="shared" si="54"/>
        <v>0</v>
      </c>
      <c r="AY150" s="285">
        <f t="shared" si="54"/>
        <v>0</v>
      </c>
      <c r="AZ150" s="285">
        <f t="shared" si="54"/>
        <v>0</v>
      </c>
      <c r="BA150" s="705"/>
      <c r="BB150" s="321"/>
    </row>
    <row r="151" spans="1:54" ht="1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7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7" t="s">
        <v>211</v>
      </c>
      <c r="C157" s="829" t="s">
        <v>33</v>
      </c>
      <c r="D157" s="244" t="s">
        <v>421</v>
      </c>
      <c r="E157" s="833" t="s">
        <v>209</v>
      </c>
      <c r="F157" s="834"/>
      <c r="G157" s="834"/>
      <c r="H157" s="834"/>
      <c r="I157" s="834"/>
      <c r="J157" s="834"/>
      <c r="K157" s="834"/>
      <c r="L157" s="834"/>
      <c r="M157" s="834"/>
      <c r="N157" s="834"/>
      <c r="O157" s="834"/>
      <c r="P157" s="834"/>
      <c r="Q157" s="834"/>
      <c r="R157" s="834"/>
      <c r="S157" s="834"/>
      <c r="T157" s="835"/>
      <c r="U157" s="831" t="s">
        <v>213</v>
      </c>
      <c r="V157" s="244" t="s">
        <v>422</v>
      </c>
      <c r="W157" s="824" t="s">
        <v>212</v>
      </c>
      <c r="X157" s="825"/>
      <c r="Y157" s="825"/>
      <c r="Z157" s="825"/>
      <c r="AA157" s="825"/>
      <c r="AB157" s="825"/>
      <c r="AC157" s="825"/>
      <c r="AD157" s="825"/>
      <c r="AE157" s="825"/>
      <c r="AF157" s="825"/>
      <c r="AG157" s="825"/>
      <c r="AH157" s="825"/>
      <c r="AI157" s="825"/>
      <c r="AJ157" s="825"/>
      <c r="AK157" s="825"/>
      <c r="AL157" s="836"/>
      <c r="AM157" s="824" t="s">
        <v>242</v>
      </c>
      <c r="AN157" s="825"/>
      <c r="AO157" s="825"/>
      <c r="AP157" s="825"/>
      <c r="AQ157" s="825"/>
      <c r="AR157" s="825"/>
      <c r="AS157" s="825"/>
      <c r="AT157" s="825"/>
      <c r="AU157" s="825"/>
      <c r="AV157" s="825"/>
      <c r="AW157" s="825"/>
      <c r="AX157" s="825"/>
      <c r="AY157" s="825"/>
      <c r="AZ157" s="825"/>
      <c r="BA157" s="826"/>
    </row>
    <row r="158" spans="1:54" ht="60.75" customHeight="1">
      <c r="B158" s="828"/>
      <c r="C158" s="830"/>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2"/>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General Service 50 to 4,999 kW</v>
      </c>
      <c r="AP158" s="245" t="str">
        <f>'1.  LRAMVA Summary'!G53</f>
        <v>Large Use</v>
      </c>
      <c r="AQ158" s="245" t="str">
        <f>'1.  LRAMVA Summary'!H53</f>
        <v>Large Use 2</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 t="shared" ref="AN161:AZ161" si="55">AN160</f>
        <v>0</v>
      </c>
      <c r="AO161" s="362">
        <f t="shared" si="55"/>
        <v>0</v>
      </c>
      <c r="AP161" s="362">
        <f t="shared" si="55"/>
        <v>0</v>
      </c>
      <c r="AQ161" s="362">
        <f t="shared" si="55"/>
        <v>0</v>
      </c>
      <c r="AR161" s="362">
        <f t="shared" si="55"/>
        <v>0</v>
      </c>
      <c r="AS161" s="362">
        <f t="shared" si="55"/>
        <v>0</v>
      </c>
      <c r="AT161" s="362">
        <f t="shared" si="55"/>
        <v>0</v>
      </c>
      <c r="AU161" s="362">
        <f t="shared" si="55"/>
        <v>0</v>
      </c>
      <c r="AV161" s="362">
        <f t="shared" si="55"/>
        <v>0</v>
      </c>
      <c r="AW161" s="362">
        <f t="shared" si="55"/>
        <v>0</v>
      </c>
      <c r="AX161" s="362">
        <f t="shared" si="55"/>
        <v>0</v>
      </c>
      <c r="AY161" s="362">
        <f t="shared" si="55"/>
        <v>0</v>
      </c>
      <c r="AZ161" s="362">
        <f t="shared" si="55"/>
        <v>0</v>
      </c>
      <c r="BA161" s="444"/>
    </row>
    <row r="162" spans="1:53" ht="15.7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 t="shared" ref="AN164:AZ164" si="56">AN163</f>
        <v>0</v>
      </c>
      <c r="AO164" s="362">
        <f t="shared" si="56"/>
        <v>0</v>
      </c>
      <c r="AP164" s="362">
        <f t="shared" si="56"/>
        <v>0</v>
      </c>
      <c r="AQ164" s="362">
        <f t="shared" si="56"/>
        <v>0</v>
      </c>
      <c r="AR164" s="362">
        <f t="shared" si="56"/>
        <v>0</v>
      </c>
      <c r="AS164" s="362">
        <f t="shared" si="56"/>
        <v>0</v>
      </c>
      <c r="AT164" s="362">
        <f t="shared" si="56"/>
        <v>0</v>
      </c>
      <c r="AU164" s="362">
        <f t="shared" si="56"/>
        <v>0</v>
      </c>
      <c r="AV164" s="362">
        <f t="shared" si="56"/>
        <v>0</v>
      </c>
      <c r="AW164" s="362">
        <f t="shared" si="56"/>
        <v>0</v>
      </c>
      <c r="AX164" s="362">
        <f t="shared" si="56"/>
        <v>0</v>
      </c>
      <c r="AY164" s="362">
        <f t="shared" si="56"/>
        <v>0</v>
      </c>
      <c r="AZ164" s="362">
        <f t="shared" si="56"/>
        <v>0</v>
      </c>
      <c r="BA164" s="444"/>
    </row>
    <row r="165" spans="1:53" ht="15.7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 t="shared" ref="AN167:AZ167" si="57">AN166</f>
        <v>0</v>
      </c>
      <c r="AO167" s="362">
        <f t="shared" si="57"/>
        <v>0</v>
      </c>
      <c r="AP167" s="362">
        <f t="shared" si="57"/>
        <v>0</v>
      </c>
      <c r="AQ167" s="362">
        <f t="shared" si="57"/>
        <v>0</v>
      </c>
      <c r="AR167" s="362">
        <f t="shared" si="57"/>
        <v>0</v>
      </c>
      <c r="AS167" s="362">
        <f t="shared" si="57"/>
        <v>0</v>
      </c>
      <c r="AT167" s="362">
        <f t="shared" si="57"/>
        <v>0</v>
      </c>
      <c r="AU167" s="362">
        <f t="shared" si="57"/>
        <v>0</v>
      </c>
      <c r="AV167" s="362">
        <f t="shared" si="57"/>
        <v>0</v>
      </c>
      <c r="AW167" s="362">
        <f t="shared" si="57"/>
        <v>0</v>
      </c>
      <c r="AX167" s="362">
        <f t="shared" si="57"/>
        <v>0</v>
      </c>
      <c r="AY167" s="362">
        <f t="shared" si="57"/>
        <v>0</v>
      </c>
      <c r="AZ167" s="362">
        <f t="shared" si="57"/>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 t="shared" ref="AN170:AZ170" si="58">AN169</f>
        <v>0</v>
      </c>
      <c r="AO170" s="362">
        <f t="shared" si="58"/>
        <v>0</v>
      </c>
      <c r="AP170" s="362">
        <f t="shared" si="58"/>
        <v>0</v>
      </c>
      <c r="AQ170" s="362">
        <f t="shared" si="58"/>
        <v>0</v>
      </c>
      <c r="AR170" s="362">
        <f t="shared" si="58"/>
        <v>0</v>
      </c>
      <c r="AS170" s="362">
        <f t="shared" si="58"/>
        <v>0</v>
      </c>
      <c r="AT170" s="362">
        <f t="shared" si="58"/>
        <v>0</v>
      </c>
      <c r="AU170" s="362">
        <f t="shared" si="58"/>
        <v>0</v>
      </c>
      <c r="AV170" s="362">
        <f t="shared" si="58"/>
        <v>0</v>
      </c>
      <c r="AW170" s="362">
        <f t="shared" si="58"/>
        <v>0</v>
      </c>
      <c r="AX170" s="362">
        <f t="shared" si="58"/>
        <v>0</v>
      </c>
      <c r="AY170" s="362">
        <f t="shared" si="58"/>
        <v>0</v>
      </c>
      <c r="AZ170" s="362">
        <f t="shared" si="58"/>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 t="shared" ref="AN173:AZ173" si="59">AN172</f>
        <v>0</v>
      </c>
      <c r="AO173" s="362">
        <f t="shared" si="59"/>
        <v>0</v>
      </c>
      <c r="AP173" s="362">
        <f t="shared" si="59"/>
        <v>0</v>
      </c>
      <c r="AQ173" s="362">
        <f t="shared" si="59"/>
        <v>0</v>
      </c>
      <c r="AR173" s="362">
        <f t="shared" si="59"/>
        <v>0</v>
      </c>
      <c r="AS173" s="362">
        <f t="shared" si="59"/>
        <v>0</v>
      </c>
      <c r="AT173" s="362">
        <f t="shared" si="59"/>
        <v>0</v>
      </c>
      <c r="AU173" s="362">
        <f t="shared" si="59"/>
        <v>0</v>
      </c>
      <c r="AV173" s="362">
        <f t="shared" si="59"/>
        <v>0</v>
      </c>
      <c r="AW173" s="362">
        <f t="shared" si="59"/>
        <v>0</v>
      </c>
      <c r="AX173" s="362">
        <f t="shared" si="59"/>
        <v>0</v>
      </c>
      <c r="AY173" s="362">
        <f t="shared" si="59"/>
        <v>0</v>
      </c>
      <c r="AZ173" s="362">
        <f t="shared" si="59"/>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 t="shared" ref="AN176:AZ176" si="60">AN175</f>
        <v>0</v>
      </c>
      <c r="AO176" s="362">
        <f t="shared" si="60"/>
        <v>0</v>
      </c>
      <c r="AP176" s="362">
        <f t="shared" si="60"/>
        <v>0</v>
      </c>
      <c r="AQ176" s="362">
        <f t="shared" si="60"/>
        <v>0</v>
      </c>
      <c r="AR176" s="362">
        <f t="shared" si="60"/>
        <v>0</v>
      </c>
      <c r="AS176" s="362">
        <f t="shared" si="60"/>
        <v>0</v>
      </c>
      <c r="AT176" s="362">
        <f t="shared" si="60"/>
        <v>0</v>
      </c>
      <c r="AU176" s="362">
        <f t="shared" si="60"/>
        <v>0</v>
      </c>
      <c r="AV176" s="362">
        <f t="shared" si="60"/>
        <v>0</v>
      </c>
      <c r="AW176" s="362">
        <f t="shared" si="60"/>
        <v>0</v>
      </c>
      <c r="AX176" s="362">
        <f t="shared" si="60"/>
        <v>0</v>
      </c>
      <c r="AY176" s="362">
        <f t="shared" si="60"/>
        <v>0</v>
      </c>
      <c r="AZ176" s="362">
        <f t="shared" si="60"/>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 t="shared" ref="AN179:AZ179" si="61">AN178</f>
        <v>0</v>
      </c>
      <c r="AO179" s="362">
        <f t="shared" si="61"/>
        <v>0</v>
      </c>
      <c r="AP179" s="362">
        <f t="shared" si="61"/>
        <v>0</v>
      </c>
      <c r="AQ179" s="362">
        <f t="shared" si="61"/>
        <v>0</v>
      </c>
      <c r="AR179" s="362">
        <f t="shared" si="61"/>
        <v>0</v>
      </c>
      <c r="AS179" s="362">
        <f t="shared" si="61"/>
        <v>0</v>
      </c>
      <c r="AT179" s="362">
        <f t="shared" si="61"/>
        <v>0</v>
      </c>
      <c r="AU179" s="362">
        <f t="shared" si="61"/>
        <v>0</v>
      </c>
      <c r="AV179" s="362">
        <f t="shared" si="61"/>
        <v>0</v>
      </c>
      <c r="AW179" s="362">
        <f t="shared" si="61"/>
        <v>0</v>
      </c>
      <c r="AX179" s="362">
        <f t="shared" si="61"/>
        <v>0</v>
      </c>
      <c r="AY179" s="362">
        <f t="shared" si="61"/>
        <v>0</v>
      </c>
      <c r="AZ179" s="362">
        <f t="shared" si="61"/>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 t="shared" ref="AN182:AZ182" si="62">AN181</f>
        <v>0</v>
      </c>
      <c r="AO182" s="362">
        <f t="shared" si="62"/>
        <v>0</v>
      </c>
      <c r="AP182" s="362">
        <f t="shared" si="62"/>
        <v>0</v>
      </c>
      <c r="AQ182" s="362">
        <f t="shared" si="62"/>
        <v>0</v>
      </c>
      <c r="AR182" s="362">
        <f t="shared" si="62"/>
        <v>0</v>
      </c>
      <c r="AS182" s="362">
        <f t="shared" si="62"/>
        <v>0</v>
      </c>
      <c r="AT182" s="362">
        <f t="shared" si="62"/>
        <v>0</v>
      </c>
      <c r="AU182" s="362">
        <f t="shared" si="62"/>
        <v>0</v>
      </c>
      <c r="AV182" s="362">
        <f t="shared" si="62"/>
        <v>0</v>
      </c>
      <c r="AW182" s="362">
        <f t="shared" si="62"/>
        <v>0</v>
      </c>
      <c r="AX182" s="362">
        <f t="shared" si="62"/>
        <v>0</v>
      </c>
      <c r="AY182" s="362">
        <f t="shared" si="62"/>
        <v>0</v>
      </c>
      <c r="AZ182" s="362">
        <f t="shared" si="62"/>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 t="shared" ref="AN185:AZ185" si="63">AN184</f>
        <v>0</v>
      </c>
      <c r="AO185" s="362">
        <f t="shared" si="63"/>
        <v>0</v>
      </c>
      <c r="AP185" s="362">
        <f t="shared" si="63"/>
        <v>0</v>
      </c>
      <c r="AQ185" s="362">
        <f t="shared" si="63"/>
        <v>0</v>
      </c>
      <c r="AR185" s="362">
        <f t="shared" si="63"/>
        <v>0</v>
      </c>
      <c r="AS185" s="362">
        <f t="shared" si="63"/>
        <v>0</v>
      </c>
      <c r="AT185" s="362">
        <f t="shared" si="63"/>
        <v>0</v>
      </c>
      <c r="AU185" s="362">
        <f t="shared" si="63"/>
        <v>0</v>
      </c>
      <c r="AV185" s="362">
        <f t="shared" si="63"/>
        <v>0</v>
      </c>
      <c r="AW185" s="362">
        <f t="shared" si="63"/>
        <v>0</v>
      </c>
      <c r="AX185" s="362">
        <f t="shared" si="63"/>
        <v>0</v>
      </c>
      <c r="AY185" s="362">
        <f t="shared" si="63"/>
        <v>0</v>
      </c>
      <c r="AZ185" s="362">
        <f t="shared" si="63"/>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7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 t="shared" ref="AN189:AZ189" si="64">AN188</f>
        <v>0</v>
      </c>
      <c r="AO189" s="362">
        <f t="shared" si="64"/>
        <v>0</v>
      </c>
      <c r="AP189" s="362">
        <f t="shared" si="64"/>
        <v>0</v>
      </c>
      <c r="AQ189" s="362">
        <f t="shared" si="64"/>
        <v>0</v>
      </c>
      <c r="AR189" s="362">
        <f t="shared" si="64"/>
        <v>0</v>
      </c>
      <c r="AS189" s="362">
        <f t="shared" si="64"/>
        <v>0</v>
      </c>
      <c r="AT189" s="362">
        <f t="shared" si="64"/>
        <v>0</v>
      </c>
      <c r="AU189" s="362">
        <f t="shared" si="64"/>
        <v>0</v>
      </c>
      <c r="AV189" s="362">
        <f t="shared" si="64"/>
        <v>0</v>
      </c>
      <c r="AW189" s="362">
        <f t="shared" si="64"/>
        <v>0</v>
      </c>
      <c r="AX189" s="362">
        <f t="shared" si="64"/>
        <v>0</v>
      </c>
      <c r="AY189" s="362">
        <f t="shared" si="64"/>
        <v>0</v>
      </c>
      <c r="AZ189" s="362">
        <f t="shared" si="64"/>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 t="shared" ref="AN192:AZ192" si="65">AN191</f>
        <v>0</v>
      </c>
      <c r="AO192" s="362">
        <f t="shared" si="65"/>
        <v>0</v>
      </c>
      <c r="AP192" s="362">
        <f t="shared" si="65"/>
        <v>0</v>
      </c>
      <c r="AQ192" s="362">
        <f t="shared" si="65"/>
        <v>0</v>
      </c>
      <c r="AR192" s="362">
        <f t="shared" si="65"/>
        <v>0</v>
      </c>
      <c r="AS192" s="362">
        <f t="shared" si="65"/>
        <v>0</v>
      </c>
      <c r="AT192" s="362">
        <f t="shared" si="65"/>
        <v>0</v>
      </c>
      <c r="AU192" s="362">
        <f t="shared" si="65"/>
        <v>0</v>
      </c>
      <c r="AV192" s="362">
        <f t="shared" si="65"/>
        <v>0</v>
      </c>
      <c r="AW192" s="362">
        <f t="shared" si="65"/>
        <v>0</v>
      </c>
      <c r="AX192" s="362">
        <f t="shared" si="65"/>
        <v>0</v>
      </c>
      <c r="AY192" s="362">
        <f t="shared" si="65"/>
        <v>0</v>
      </c>
      <c r="AZ192" s="362">
        <f t="shared" si="65"/>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 t="shared" ref="AN195:AZ195" si="66">AN194</f>
        <v>0</v>
      </c>
      <c r="AO195" s="362">
        <f t="shared" si="66"/>
        <v>0</v>
      </c>
      <c r="AP195" s="362">
        <f t="shared" si="66"/>
        <v>0</v>
      </c>
      <c r="AQ195" s="362">
        <f t="shared" si="66"/>
        <v>0</v>
      </c>
      <c r="AR195" s="362">
        <f t="shared" si="66"/>
        <v>0</v>
      </c>
      <c r="AS195" s="362">
        <f t="shared" si="66"/>
        <v>0</v>
      </c>
      <c r="AT195" s="362">
        <f t="shared" si="66"/>
        <v>0</v>
      </c>
      <c r="AU195" s="362">
        <f t="shared" si="66"/>
        <v>0</v>
      </c>
      <c r="AV195" s="362">
        <f t="shared" si="66"/>
        <v>0</v>
      </c>
      <c r="AW195" s="362">
        <f t="shared" si="66"/>
        <v>0</v>
      </c>
      <c r="AX195" s="362">
        <f t="shared" si="66"/>
        <v>0</v>
      </c>
      <c r="AY195" s="362">
        <f t="shared" si="66"/>
        <v>0</v>
      </c>
      <c r="AZ195" s="362">
        <f t="shared" si="66"/>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 t="shared" ref="AN198:AZ198" si="67">AN197</f>
        <v>0</v>
      </c>
      <c r="AO198" s="362">
        <f t="shared" si="67"/>
        <v>0</v>
      </c>
      <c r="AP198" s="362">
        <f t="shared" si="67"/>
        <v>0</v>
      </c>
      <c r="AQ198" s="362">
        <f t="shared" si="67"/>
        <v>0</v>
      </c>
      <c r="AR198" s="362">
        <f t="shared" si="67"/>
        <v>0</v>
      </c>
      <c r="AS198" s="362">
        <f t="shared" si="67"/>
        <v>0</v>
      </c>
      <c r="AT198" s="362">
        <f t="shared" si="67"/>
        <v>0</v>
      </c>
      <c r="AU198" s="362">
        <f t="shared" si="67"/>
        <v>0</v>
      </c>
      <c r="AV198" s="362">
        <f t="shared" si="67"/>
        <v>0</v>
      </c>
      <c r="AW198" s="362">
        <f t="shared" si="67"/>
        <v>0</v>
      </c>
      <c r="AX198" s="362">
        <f t="shared" si="67"/>
        <v>0</v>
      </c>
      <c r="AY198" s="362">
        <f t="shared" si="67"/>
        <v>0</v>
      </c>
      <c r="AZ198" s="362">
        <f t="shared" si="67"/>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 t="shared" ref="AN201:AZ201" si="68">AN200</f>
        <v>0</v>
      </c>
      <c r="AO201" s="362">
        <f t="shared" si="68"/>
        <v>0</v>
      </c>
      <c r="AP201" s="362">
        <f t="shared" si="68"/>
        <v>0</v>
      </c>
      <c r="AQ201" s="362">
        <f t="shared" si="68"/>
        <v>0</v>
      </c>
      <c r="AR201" s="362">
        <f t="shared" si="68"/>
        <v>0</v>
      </c>
      <c r="AS201" s="362">
        <f t="shared" si="68"/>
        <v>0</v>
      </c>
      <c r="AT201" s="362">
        <f t="shared" si="68"/>
        <v>0</v>
      </c>
      <c r="AU201" s="362">
        <f t="shared" si="68"/>
        <v>0</v>
      </c>
      <c r="AV201" s="362">
        <f t="shared" si="68"/>
        <v>0</v>
      </c>
      <c r="AW201" s="362">
        <f t="shared" si="68"/>
        <v>0</v>
      </c>
      <c r="AX201" s="362">
        <f t="shared" si="68"/>
        <v>0</v>
      </c>
      <c r="AY201" s="362">
        <f t="shared" si="68"/>
        <v>0</v>
      </c>
      <c r="AZ201" s="362">
        <f t="shared" si="68"/>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 t="shared" ref="AN204:AZ204" si="69">AN203</f>
        <v>0</v>
      </c>
      <c r="AO204" s="362">
        <f t="shared" si="69"/>
        <v>0</v>
      </c>
      <c r="AP204" s="362">
        <f t="shared" si="69"/>
        <v>0</v>
      </c>
      <c r="AQ204" s="362">
        <f t="shared" si="69"/>
        <v>0</v>
      </c>
      <c r="AR204" s="362">
        <f t="shared" si="69"/>
        <v>0</v>
      </c>
      <c r="AS204" s="362">
        <f t="shared" si="69"/>
        <v>0</v>
      </c>
      <c r="AT204" s="362">
        <f t="shared" si="69"/>
        <v>0</v>
      </c>
      <c r="AU204" s="362">
        <f t="shared" si="69"/>
        <v>0</v>
      </c>
      <c r="AV204" s="362">
        <f t="shared" si="69"/>
        <v>0</v>
      </c>
      <c r="AW204" s="362">
        <f t="shared" si="69"/>
        <v>0</v>
      </c>
      <c r="AX204" s="362">
        <f t="shared" si="69"/>
        <v>0</v>
      </c>
      <c r="AY204" s="362">
        <f t="shared" si="69"/>
        <v>0</v>
      </c>
      <c r="AZ204" s="362">
        <f t="shared" si="69"/>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 t="shared" ref="AN207:AZ207" si="70">AN206</f>
        <v>0</v>
      </c>
      <c r="AO207" s="362">
        <f t="shared" si="70"/>
        <v>0</v>
      </c>
      <c r="AP207" s="362">
        <f t="shared" si="70"/>
        <v>0</v>
      </c>
      <c r="AQ207" s="362">
        <f t="shared" si="70"/>
        <v>0</v>
      </c>
      <c r="AR207" s="362">
        <f t="shared" si="70"/>
        <v>0</v>
      </c>
      <c r="AS207" s="362">
        <f t="shared" si="70"/>
        <v>0</v>
      </c>
      <c r="AT207" s="362">
        <f t="shared" si="70"/>
        <v>0</v>
      </c>
      <c r="AU207" s="362">
        <f t="shared" si="70"/>
        <v>0</v>
      </c>
      <c r="AV207" s="362">
        <f t="shared" si="70"/>
        <v>0</v>
      </c>
      <c r="AW207" s="362">
        <f t="shared" si="70"/>
        <v>0</v>
      </c>
      <c r="AX207" s="362">
        <f t="shared" si="70"/>
        <v>0</v>
      </c>
      <c r="AY207" s="362">
        <f t="shared" si="70"/>
        <v>0</v>
      </c>
      <c r="AZ207" s="362">
        <f t="shared" si="70"/>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 t="shared" ref="AN210:AZ210" si="71">AN209</f>
        <v>0</v>
      </c>
      <c r="AO210" s="362">
        <f t="shared" si="71"/>
        <v>0</v>
      </c>
      <c r="AP210" s="362">
        <f t="shared" si="71"/>
        <v>0</v>
      </c>
      <c r="AQ210" s="362">
        <f t="shared" si="71"/>
        <v>0</v>
      </c>
      <c r="AR210" s="362">
        <f t="shared" si="71"/>
        <v>0</v>
      </c>
      <c r="AS210" s="362">
        <f t="shared" si="71"/>
        <v>0</v>
      </c>
      <c r="AT210" s="362">
        <f t="shared" si="71"/>
        <v>0</v>
      </c>
      <c r="AU210" s="362">
        <f t="shared" si="71"/>
        <v>0</v>
      </c>
      <c r="AV210" s="362">
        <f t="shared" si="71"/>
        <v>0</v>
      </c>
      <c r="AW210" s="362">
        <f t="shared" si="71"/>
        <v>0</v>
      </c>
      <c r="AX210" s="362">
        <f t="shared" si="71"/>
        <v>0</v>
      </c>
      <c r="AY210" s="362">
        <f t="shared" si="71"/>
        <v>0</v>
      </c>
      <c r="AZ210" s="362">
        <f t="shared" si="71"/>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7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 t="shared" ref="AN214:AZ214" si="72">AN213</f>
        <v>0</v>
      </c>
      <c r="AO214" s="362">
        <f t="shared" si="72"/>
        <v>0</v>
      </c>
      <c r="AP214" s="362">
        <f t="shared" si="72"/>
        <v>0</v>
      </c>
      <c r="AQ214" s="362">
        <f t="shared" si="72"/>
        <v>0</v>
      </c>
      <c r="AR214" s="362">
        <f t="shared" si="72"/>
        <v>0</v>
      </c>
      <c r="AS214" s="362">
        <f t="shared" si="72"/>
        <v>0</v>
      </c>
      <c r="AT214" s="362">
        <f t="shared" si="72"/>
        <v>0</v>
      </c>
      <c r="AU214" s="362">
        <f t="shared" si="72"/>
        <v>0</v>
      </c>
      <c r="AV214" s="362">
        <f t="shared" si="72"/>
        <v>0</v>
      </c>
      <c r="AW214" s="362">
        <f t="shared" si="72"/>
        <v>0</v>
      </c>
      <c r="AX214" s="362">
        <f t="shared" si="72"/>
        <v>0</v>
      </c>
      <c r="AY214" s="362">
        <f t="shared" si="72"/>
        <v>0</v>
      </c>
      <c r="AZ214" s="362">
        <f t="shared" si="72"/>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 t="shared" ref="AN217:AZ217" si="73">AN216</f>
        <v>0</v>
      </c>
      <c r="AO217" s="362">
        <f t="shared" si="73"/>
        <v>0</v>
      </c>
      <c r="AP217" s="362">
        <f t="shared" si="73"/>
        <v>0</v>
      </c>
      <c r="AQ217" s="362">
        <f t="shared" si="73"/>
        <v>0</v>
      </c>
      <c r="AR217" s="362">
        <f t="shared" si="73"/>
        <v>0</v>
      </c>
      <c r="AS217" s="362">
        <f t="shared" si="73"/>
        <v>0</v>
      </c>
      <c r="AT217" s="362">
        <f t="shared" si="73"/>
        <v>0</v>
      </c>
      <c r="AU217" s="362">
        <f t="shared" si="73"/>
        <v>0</v>
      </c>
      <c r="AV217" s="362">
        <f t="shared" si="73"/>
        <v>0</v>
      </c>
      <c r="AW217" s="362">
        <f t="shared" si="73"/>
        <v>0</v>
      </c>
      <c r="AX217" s="362">
        <f t="shared" si="73"/>
        <v>0</v>
      </c>
      <c r="AY217" s="362">
        <f t="shared" si="73"/>
        <v>0</v>
      </c>
      <c r="AZ217" s="362">
        <f t="shared" si="73"/>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 t="shared" ref="AN220:AZ220" si="74">AN219</f>
        <v>0</v>
      </c>
      <c r="AO220" s="362">
        <f t="shared" si="74"/>
        <v>0</v>
      </c>
      <c r="AP220" s="362">
        <f t="shared" si="74"/>
        <v>0</v>
      </c>
      <c r="AQ220" s="362">
        <f t="shared" si="74"/>
        <v>0</v>
      </c>
      <c r="AR220" s="362">
        <f t="shared" si="74"/>
        <v>0</v>
      </c>
      <c r="AS220" s="362">
        <f t="shared" si="74"/>
        <v>0</v>
      </c>
      <c r="AT220" s="362">
        <f t="shared" si="74"/>
        <v>0</v>
      </c>
      <c r="AU220" s="362">
        <f t="shared" si="74"/>
        <v>0</v>
      </c>
      <c r="AV220" s="362">
        <f t="shared" si="74"/>
        <v>0</v>
      </c>
      <c r="AW220" s="362">
        <f t="shared" si="74"/>
        <v>0</v>
      </c>
      <c r="AX220" s="362">
        <f t="shared" si="74"/>
        <v>0</v>
      </c>
      <c r="AY220" s="362">
        <f t="shared" si="74"/>
        <v>0</v>
      </c>
      <c r="AZ220" s="362">
        <f t="shared" si="74"/>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 t="shared" ref="AN223:AZ223" si="75">AN222</f>
        <v>0</v>
      </c>
      <c r="AO223" s="362">
        <f t="shared" si="75"/>
        <v>0</v>
      </c>
      <c r="AP223" s="362">
        <f t="shared" si="75"/>
        <v>0</v>
      </c>
      <c r="AQ223" s="362">
        <f t="shared" si="75"/>
        <v>0</v>
      </c>
      <c r="AR223" s="362">
        <f t="shared" si="75"/>
        <v>0</v>
      </c>
      <c r="AS223" s="362">
        <f t="shared" si="75"/>
        <v>0</v>
      </c>
      <c r="AT223" s="362">
        <f t="shared" si="75"/>
        <v>0</v>
      </c>
      <c r="AU223" s="362">
        <f t="shared" si="75"/>
        <v>0</v>
      </c>
      <c r="AV223" s="362">
        <f t="shared" si="75"/>
        <v>0</v>
      </c>
      <c r="AW223" s="362">
        <f t="shared" si="75"/>
        <v>0</v>
      </c>
      <c r="AX223" s="362">
        <f t="shared" si="75"/>
        <v>0</v>
      </c>
      <c r="AY223" s="362">
        <f t="shared" si="75"/>
        <v>0</v>
      </c>
      <c r="AZ223" s="362">
        <f t="shared" si="75"/>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 t="shared" ref="AN226:AZ226" si="76">AN225</f>
        <v>0</v>
      </c>
      <c r="AO226" s="362">
        <f t="shared" si="76"/>
        <v>0</v>
      </c>
      <c r="AP226" s="362">
        <f t="shared" si="76"/>
        <v>0</v>
      </c>
      <c r="AQ226" s="362">
        <f t="shared" si="76"/>
        <v>0</v>
      </c>
      <c r="AR226" s="362">
        <f t="shared" si="76"/>
        <v>0</v>
      </c>
      <c r="AS226" s="362">
        <f t="shared" si="76"/>
        <v>0</v>
      </c>
      <c r="AT226" s="362">
        <f t="shared" si="76"/>
        <v>0</v>
      </c>
      <c r="AU226" s="362">
        <f t="shared" si="76"/>
        <v>0</v>
      </c>
      <c r="AV226" s="362">
        <f t="shared" si="76"/>
        <v>0</v>
      </c>
      <c r="AW226" s="362">
        <f t="shared" si="76"/>
        <v>0</v>
      </c>
      <c r="AX226" s="362">
        <f t="shared" si="76"/>
        <v>0</v>
      </c>
      <c r="AY226" s="362">
        <f t="shared" si="76"/>
        <v>0</v>
      </c>
      <c r="AZ226" s="362">
        <f t="shared" si="76"/>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7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 t="shared" ref="AN230:AZ230" si="77">AN229</f>
        <v>0</v>
      </c>
      <c r="AO230" s="362">
        <f t="shared" si="77"/>
        <v>0</v>
      </c>
      <c r="AP230" s="362">
        <f t="shared" si="77"/>
        <v>0</v>
      </c>
      <c r="AQ230" s="362">
        <f t="shared" si="77"/>
        <v>0</v>
      </c>
      <c r="AR230" s="362">
        <f t="shared" si="77"/>
        <v>0</v>
      </c>
      <c r="AS230" s="362">
        <f t="shared" si="77"/>
        <v>0</v>
      </c>
      <c r="AT230" s="362">
        <f t="shared" si="77"/>
        <v>0</v>
      </c>
      <c r="AU230" s="362">
        <f t="shared" si="77"/>
        <v>0</v>
      </c>
      <c r="AV230" s="362">
        <f t="shared" si="77"/>
        <v>0</v>
      </c>
      <c r="AW230" s="362">
        <f t="shared" si="77"/>
        <v>0</v>
      </c>
      <c r="AX230" s="362">
        <f t="shared" si="77"/>
        <v>0</v>
      </c>
      <c r="AY230" s="362">
        <f t="shared" si="77"/>
        <v>0</v>
      </c>
      <c r="AZ230" s="362">
        <f t="shared" si="77"/>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7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 t="shared" ref="AN234:AZ234" si="78">AN233</f>
        <v>0</v>
      </c>
      <c r="AO234" s="362">
        <f t="shared" si="78"/>
        <v>0</v>
      </c>
      <c r="AP234" s="362">
        <f t="shared" si="78"/>
        <v>0</v>
      </c>
      <c r="AQ234" s="362">
        <f t="shared" si="78"/>
        <v>0</v>
      </c>
      <c r="AR234" s="362">
        <f t="shared" si="78"/>
        <v>0</v>
      </c>
      <c r="AS234" s="362">
        <f t="shared" si="78"/>
        <v>0</v>
      </c>
      <c r="AT234" s="362">
        <f t="shared" si="78"/>
        <v>0</v>
      </c>
      <c r="AU234" s="362">
        <f t="shared" si="78"/>
        <v>0</v>
      </c>
      <c r="AV234" s="362">
        <f t="shared" si="78"/>
        <v>0</v>
      </c>
      <c r="AW234" s="362">
        <f t="shared" si="78"/>
        <v>0</v>
      </c>
      <c r="AX234" s="362">
        <f t="shared" si="78"/>
        <v>0</v>
      </c>
      <c r="AY234" s="362">
        <f t="shared" si="78"/>
        <v>0</v>
      </c>
      <c r="AZ234" s="362">
        <f t="shared" si="78"/>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 t="shared" ref="AN237:AZ237" si="79">AN236</f>
        <v>0</v>
      </c>
      <c r="AO237" s="362">
        <f t="shared" si="79"/>
        <v>0</v>
      </c>
      <c r="AP237" s="362">
        <f t="shared" si="79"/>
        <v>0</v>
      </c>
      <c r="AQ237" s="362">
        <f t="shared" si="79"/>
        <v>0</v>
      </c>
      <c r="AR237" s="362">
        <f t="shared" si="79"/>
        <v>0</v>
      </c>
      <c r="AS237" s="362">
        <f t="shared" si="79"/>
        <v>0</v>
      </c>
      <c r="AT237" s="362">
        <f t="shared" si="79"/>
        <v>0</v>
      </c>
      <c r="AU237" s="362">
        <f t="shared" si="79"/>
        <v>0</v>
      </c>
      <c r="AV237" s="362">
        <f t="shared" si="79"/>
        <v>0</v>
      </c>
      <c r="AW237" s="362">
        <f t="shared" si="79"/>
        <v>0</v>
      </c>
      <c r="AX237" s="362">
        <f t="shared" si="79"/>
        <v>0</v>
      </c>
      <c r="AY237" s="362">
        <f t="shared" si="79"/>
        <v>0</v>
      </c>
      <c r="AZ237" s="362">
        <f t="shared" si="79"/>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7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 t="shared" ref="AN241:AZ241" si="80">AN240</f>
        <v>0</v>
      </c>
      <c r="AO241" s="362">
        <f t="shared" si="80"/>
        <v>0</v>
      </c>
      <c r="AP241" s="362">
        <f t="shared" si="80"/>
        <v>0</v>
      </c>
      <c r="AQ241" s="362">
        <f t="shared" si="80"/>
        <v>0</v>
      </c>
      <c r="AR241" s="362">
        <f t="shared" si="80"/>
        <v>0</v>
      </c>
      <c r="AS241" s="362">
        <f t="shared" si="80"/>
        <v>0</v>
      </c>
      <c r="AT241" s="362">
        <f t="shared" si="80"/>
        <v>0</v>
      </c>
      <c r="AU241" s="362">
        <f t="shared" si="80"/>
        <v>0</v>
      </c>
      <c r="AV241" s="362">
        <f t="shared" si="80"/>
        <v>0</v>
      </c>
      <c r="AW241" s="362">
        <f t="shared" si="80"/>
        <v>0</v>
      </c>
      <c r="AX241" s="362">
        <f t="shared" si="80"/>
        <v>0</v>
      </c>
      <c r="AY241" s="362">
        <f t="shared" si="80"/>
        <v>0</v>
      </c>
      <c r="AZ241" s="362">
        <f t="shared" si="80"/>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 t="shared" ref="AN244:AZ244" si="81">AN243</f>
        <v>0</v>
      </c>
      <c r="AO244" s="362">
        <f t="shared" si="81"/>
        <v>0</v>
      </c>
      <c r="AP244" s="362">
        <f t="shared" si="81"/>
        <v>0</v>
      </c>
      <c r="AQ244" s="362">
        <f t="shared" si="81"/>
        <v>0</v>
      </c>
      <c r="AR244" s="362">
        <f t="shared" si="81"/>
        <v>0</v>
      </c>
      <c r="AS244" s="362">
        <f t="shared" si="81"/>
        <v>0</v>
      </c>
      <c r="AT244" s="362">
        <f t="shared" si="81"/>
        <v>0</v>
      </c>
      <c r="AU244" s="362">
        <f t="shared" si="81"/>
        <v>0</v>
      </c>
      <c r="AV244" s="362">
        <f t="shared" si="81"/>
        <v>0</v>
      </c>
      <c r="AW244" s="362">
        <f t="shared" si="81"/>
        <v>0</v>
      </c>
      <c r="AX244" s="362">
        <f t="shared" si="81"/>
        <v>0</v>
      </c>
      <c r="AY244" s="362">
        <f t="shared" si="81"/>
        <v>0</v>
      </c>
      <c r="AZ244" s="362">
        <f t="shared" si="81"/>
        <v>0</v>
      </c>
      <c r="BA244" s="444"/>
    </row>
    <row r="245" spans="1:53" ht="15.7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 t="shared" ref="AN247:AZ247" si="82">AN246</f>
        <v>0</v>
      </c>
      <c r="AO247" s="362">
        <f t="shared" si="82"/>
        <v>0</v>
      </c>
      <c r="AP247" s="362">
        <f t="shared" si="82"/>
        <v>0</v>
      </c>
      <c r="AQ247" s="362">
        <f t="shared" si="82"/>
        <v>0</v>
      </c>
      <c r="AR247" s="362">
        <f t="shared" si="82"/>
        <v>0</v>
      </c>
      <c r="AS247" s="362">
        <f t="shared" si="82"/>
        <v>0</v>
      </c>
      <c r="AT247" s="362">
        <f t="shared" si="82"/>
        <v>0</v>
      </c>
      <c r="AU247" s="362">
        <f t="shared" si="82"/>
        <v>0</v>
      </c>
      <c r="AV247" s="362">
        <f t="shared" si="82"/>
        <v>0</v>
      </c>
      <c r="AW247" s="362">
        <f t="shared" si="82"/>
        <v>0</v>
      </c>
      <c r="AX247" s="362">
        <f t="shared" si="82"/>
        <v>0</v>
      </c>
      <c r="AY247" s="362">
        <f t="shared" si="82"/>
        <v>0</v>
      </c>
      <c r="AZ247" s="362">
        <f t="shared" si="82"/>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3">AN249</f>
        <v>0</v>
      </c>
      <c r="AO250" s="362">
        <f t="shared" si="83"/>
        <v>0</v>
      </c>
      <c r="AP250" s="362">
        <f t="shared" si="83"/>
        <v>0</v>
      </c>
      <c r="AQ250" s="362">
        <f t="shared" si="83"/>
        <v>0</v>
      </c>
      <c r="AR250" s="362">
        <f t="shared" si="83"/>
        <v>0</v>
      </c>
      <c r="AS250" s="362">
        <f t="shared" si="83"/>
        <v>0</v>
      </c>
      <c r="AT250" s="362">
        <f t="shared" si="83"/>
        <v>0</v>
      </c>
      <c r="AU250" s="362">
        <f t="shared" si="83"/>
        <v>0</v>
      </c>
      <c r="AV250" s="362">
        <f t="shared" si="83"/>
        <v>0</v>
      </c>
      <c r="AW250" s="362">
        <f t="shared" si="83"/>
        <v>0</v>
      </c>
      <c r="AX250" s="362">
        <f t="shared" si="83"/>
        <v>0</v>
      </c>
      <c r="AY250" s="362">
        <f t="shared" si="83"/>
        <v>0</v>
      </c>
      <c r="AZ250" s="362">
        <f t="shared" si="83"/>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4">AN252</f>
        <v>0</v>
      </c>
      <c r="AO253" s="362">
        <f t="shared" si="84"/>
        <v>0</v>
      </c>
      <c r="AP253" s="362">
        <f t="shared" si="84"/>
        <v>0</v>
      </c>
      <c r="AQ253" s="362">
        <f t="shared" si="84"/>
        <v>0</v>
      </c>
      <c r="AR253" s="362">
        <f t="shared" si="84"/>
        <v>0</v>
      </c>
      <c r="AS253" s="362">
        <f t="shared" si="84"/>
        <v>0</v>
      </c>
      <c r="AT253" s="362">
        <f t="shared" si="84"/>
        <v>0</v>
      </c>
      <c r="AU253" s="362">
        <f t="shared" si="84"/>
        <v>0</v>
      </c>
      <c r="AV253" s="362">
        <f t="shared" si="84"/>
        <v>0</v>
      </c>
      <c r="AW253" s="362">
        <f t="shared" si="84"/>
        <v>0</v>
      </c>
      <c r="AX253" s="362">
        <f t="shared" si="84"/>
        <v>0</v>
      </c>
      <c r="AY253" s="362">
        <f t="shared" si="84"/>
        <v>0</v>
      </c>
      <c r="AZ253" s="362">
        <f t="shared" si="84"/>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7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5">AN256</f>
        <v>0</v>
      </c>
      <c r="AO257" s="362">
        <f t="shared" si="85"/>
        <v>0</v>
      </c>
      <c r="AP257" s="362">
        <f t="shared" si="85"/>
        <v>0</v>
      </c>
      <c r="AQ257" s="362">
        <f t="shared" si="85"/>
        <v>0</v>
      </c>
      <c r="AR257" s="362">
        <f t="shared" si="85"/>
        <v>0</v>
      </c>
      <c r="AS257" s="362">
        <f t="shared" si="85"/>
        <v>0</v>
      </c>
      <c r="AT257" s="362">
        <f t="shared" si="85"/>
        <v>0</v>
      </c>
      <c r="AU257" s="362">
        <f t="shared" si="85"/>
        <v>0</v>
      </c>
      <c r="AV257" s="362">
        <f t="shared" si="85"/>
        <v>0</v>
      </c>
      <c r="AW257" s="362">
        <f t="shared" si="85"/>
        <v>0</v>
      </c>
      <c r="AX257" s="362">
        <f t="shared" si="85"/>
        <v>0</v>
      </c>
      <c r="AY257" s="362">
        <f t="shared" si="85"/>
        <v>0</v>
      </c>
      <c r="AZ257" s="362">
        <f t="shared" si="85"/>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6">AN259</f>
        <v>0</v>
      </c>
      <c r="AO260" s="362">
        <f t="shared" si="86"/>
        <v>0</v>
      </c>
      <c r="AP260" s="362">
        <f t="shared" si="86"/>
        <v>0</v>
      </c>
      <c r="AQ260" s="362">
        <f t="shared" si="86"/>
        <v>0</v>
      </c>
      <c r="AR260" s="362">
        <f t="shared" si="86"/>
        <v>0</v>
      </c>
      <c r="AS260" s="362">
        <f t="shared" si="86"/>
        <v>0</v>
      </c>
      <c r="AT260" s="362">
        <f t="shared" si="86"/>
        <v>0</v>
      </c>
      <c r="AU260" s="362">
        <f t="shared" si="86"/>
        <v>0</v>
      </c>
      <c r="AV260" s="362">
        <f t="shared" si="86"/>
        <v>0</v>
      </c>
      <c r="AW260" s="362">
        <f t="shared" si="86"/>
        <v>0</v>
      </c>
      <c r="AX260" s="362">
        <f t="shared" si="86"/>
        <v>0</v>
      </c>
      <c r="AY260" s="362">
        <f t="shared" si="86"/>
        <v>0</v>
      </c>
      <c r="AZ260" s="362">
        <f t="shared" si="86"/>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7">AN262</f>
        <v>0</v>
      </c>
      <c r="AO263" s="362">
        <f t="shared" si="87"/>
        <v>0</v>
      </c>
      <c r="AP263" s="362">
        <f t="shared" si="87"/>
        <v>0</v>
      </c>
      <c r="AQ263" s="362">
        <f t="shared" si="87"/>
        <v>0</v>
      </c>
      <c r="AR263" s="362">
        <f t="shared" si="87"/>
        <v>0</v>
      </c>
      <c r="AS263" s="362">
        <f t="shared" si="87"/>
        <v>0</v>
      </c>
      <c r="AT263" s="362">
        <f t="shared" si="87"/>
        <v>0</v>
      </c>
      <c r="AU263" s="362">
        <f t="shared" si="87"/>
        <v>0</v>
      </c>
      <c r="AV263" s="362">
        <f t="shared" si="87"/>
        <v>0</v>
      </c>
      <c r="AW263" s="362">
        <f t="shared" si="87"/>
        <v>0</v>
      </c>
      <c r="AX263" s="362">
        <f t="shared" si="87"/>
        <v>0</v>
      </c>
      <c r="AY263" s="362">
        <f t="shared" si="87"/>
        <v>0</v>
      </c>
      <c r="AZ263" s="362">
        <f t="shared" si="87"/>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75" collapsed="1">
      <c r="B265" s="286" t="s">
        <v>244</v>
      </c>
      <c r="C265" s="288"/>
      <c r="D265" s="288">
        <f>SUM(D160:D263)</f>
        <v>0</v>
      </c>
      <c r="E265" s="288">
        <f t="shared" ref="E265:T265" si="88">SUM(E160:E263)</f>
        <v>0</v>
      </c>
      <c r="F265" s="288">
        <f t="shared" si="88"/>
        <v>0</v>
      </c>
      <c r="G265" s="288">
        <f t="shared" si="88"/>
        <v>0</v>
      </c>
      <c r="H265" s="288">
        <f t="shared" si="88"/>
        <v>0</v>
      </c>
      <c r="I265" s="288">
        <f t="shared" si="88"/>
        <v>0</v>
      </c>
      <c r="J265" s="288">
        <f t="shared" si="88"/>
        <v>0</v>
      </c>
      <c r="K265" s="288">
        <f t="shared" si="88"/>
        <v>0</v>
      </c>
      <c r="L265" s="288">
        <f t="shared" si="88"/>
        <v>0</v>
      </c>
      <c r="M265" s="288">
        <f t="shared" si="88"/>
        <v>0</v>
      </c>
      <c r="N265" s="288">
        <f t="shared" si="88"/>
        <v>0</v>
      </c>
      <c r="O265" s="288">
        <f t="shared" si="88"/>
        <v>0</v>
      </c>
      <c r="P265" s="288">
        <f t="shared" si="88"/>
        <v>0</v>
      </c>
      <c r="Q265" s="288">
        <f t="shared" si="88"/>
        <v>0</v>
      </c>
      <c r="R265" s="288">
        <f t="shared" si="88"/>
        <v>0</v>
      </c>
      <c r="S265" s="288">
        <f t="shared" si="88"/>
        <v>0</v>
      </c>
      <c r="T265" s="288">
        <f t="shared" si="88"/>
        <v>0</v>
      </c>
      <c r="U265" s="288"/>
      <c r="V265" s="288">
        <f>SUM(V160:V263)</f>
        <v>0</v>
      </c>
      <c r="W265" s="288">
        <f t="shared" ref="W265:AL265" si="89">SUM(W160:W263)</f>
        <v>0</v>
      </c>
      <c r="X265" s="288">
        <f t="shared" si="89"/>
        <v>0</v>
      </c>
      <c r="Y265" s="288">
        <f t="shared" si="89"/>
        <v>0</v>
      </c>
      <c r="Z265" s="288">
        <f t="shared" si="89"/>
        <v>0</v>
      </c>
      <c r="AA265" s="288">
        <f t="shared" si="89"/>
        <v>0</v>
      </c>
      <c r="AB265" s="288">
        <f t="shared" si="89"/>
        <v>0</v>
      </c>
      <c r="AC265" s="288">
        <f t="shared" si="89"/>
        <v>0</v>
      </c>
      <c r="AD265" s="288">
        <f t="shared" si="89"/>
        <v>0</v>
      </c>
      <c r="AE265" s="288">
        <f t="shared" si="89"/>
        <v>0</v>
      </c>
      <c r="AF265" s="288">
        <f t="shared" si="89"/>
        <v>0</v>
      </c>
      <c r="AG265" s="288">
        <f t="shared" si="89"/>
        <v>0</v>
      </c>
      <c r="AH265" s="288">
        <f t="shared" si="89"/>
        <v>0</v>
      </c>
      <c r="AI265" s="288">
        <f t="shared" si="89"/>
        <v>0</v>
      </c>
      <c r="AJ265" s="288">
        <f t="shared" si="89"/>
        <v>0</v>
      </c>
      <c r="AK265" s="288">
        <f t="shared" si="89"/>
        <v>0</v>
      </c>
      <c r="AL265" s="288">
        <f t="shared" si="89"/>
        <v>0</v>
      </c>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7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3">
        <f>HLOOKUP(AM$20,'3.  Distribution Rates'!$C$122:$P$133,4,FALSE)</f>
        <v>0</v>
      </c>
      <c r="AN268" s="733">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90">AO135*AO268</f>
        <v>0</v>
      </c>
      <c r="AP269" s="331">
        <f t="shared" si="90"/>
        <v>0</v>
      </c>
      <c r="AQ269" s="331">
        <f t="shared" si="90"/>
        <v>0</v>
      </c>
      <c r="AR269" s="331">
        <f t="shared" si="90"/>
        <v>0</v>
      </c>
      <c r="AS269" s="331">
        <f t="shared" si="90"/>
        <v>0</v>
      </c>
      <c r="AT269" s="331">
        <f t="shared" si="90"/>
        <v>0</v>
      </c>
      <c r="AU269" s="331">
        <f t="shared" si="90"/>
        <v>0</v>
      </c>
      <c r="AV269" s="331">
        <f t="shared" si="90"/>
        <v>0</v>
      </c>
      <c r="AW269" s="331">
        <f t="shared" si="90"/>
        <v>0</v>
      </c>
      <c r="AX269" s="331">
        <f t="shared" si="90"/>
        <v>0</v>
      </c>
      <c r="AY269" s="331">
        <f t="shared" si="90"/>
        <v>0</v>
      </c>
      <c r="AZ269" s="331">
        <f t="shared" si="90"/>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91">AM265*AM268</f>
        <v>0</v>
      </c>
      <c r="AN270" s="331">
        <f t="shared" si="91"/>
        <v>0</v>
      </c>
      <c r="AO270" s="332">
        <f t="shared" si="91"/>
        <v>0</v>
      </c>
      <c r="AP270" s="331">
        <f t="shared" si="91"/>
        <v>0</v>
      </c>
      <c r="AQ270" s="331">
        <f t="shared" si="91"/>
        <v>0</v>
      </c>
      <c r="AR270" s="332">
        <f t="shared" si="91"/>
        <v>0</v>
      </c>
      <c r="AS270" s="331">
        <f t="shared" si="91"/>
        <v>0</v>
      </c>
      <c r="AT270" s="331">
        <f t="shared" si="91"/>
        <v>0</v>
      </c>
      <c r="AU270" s="332">
        <f t="shared" si="91"/>
        <v>0</v>
      </c>
      <c r="AV270" s="331">
        <f t="shared" si="91"/>
        <v>0</v>
      </c>
      <c r="AW270" s="331">
        <f t="shared" si="91"/>
        <v>0</v>
      </c>
      <c r="AX270" s="332">
        <f t="shared" si="91"/>
        <v>0</v>
      </c>
      <c r="AY270" s="331">
        <f t="shared" si="91"/>
        <v>0</v>
      </c>
      <c r="AZ270" s="331">
        <f t="shared" si="91"/>
        <v>0</v>
      </c>
      <c r="BA270" s="543">
        <f>SUM(AM270:AZ270)</f>
        <v>0</v>
      </c>
    </row>
    <row r="271" spans="1:53" s="333" customFormat="1" ht="15.7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92">SUM(AN269:AN270)</f>
        <v>0</v>
      </c>
      <c r="AO271" s="302">
        <f t="shared" si="92"/>
        <v>0</v>
      </c>
      <c r="AP271" s="302">
        <f t="shared" si="92"/>
        <v>0</v>
      </c>
      <c r="AQ271" s="302">
        <f t="shared" si="92"/>
        <v>0</v>
      </c>
      <c r="AR271" s="302">
        <f t="shared" si="92"/>
        <v>0</v>
      </c>
      <c r="AS271" s="302">
        <f t="shared" si="92"/>
        <v>0</v>
      </c>
      <c r="AT271" s="302">
        <f t="shared" ref="AT271:AZ271" si="93">SUM(AT269:AT270)</f>
        <v>0</v>
      </c>
      <c r="AU271" s="302">
        <f t="shared" si="93"/>
        <v>0</v>
      </c>
      <c r="AV271" s="302">
        <f t="shared" si="93"/>
        <v>0</v>
      </c>
      <c r="AW271" s="302">
        <f t="shared" si="93"/>
        <v>0</v>
      </c>
      <c r="AX271" s="302">
        <f t="shared" si="93"/>
        <v>0</v>
      </c>
      <c r="AY271" s="302">
        <f t="shared" si="93"/>
        <v>0</v>
      </c>
      <c r="AZ271" s="302">
        <f t="shared" si="93"/>
        <v>0</v>
      </c>
      <c r="BA271" s="359">
        <f>SUM(BA269:BA270)</f>
        <v>0</v>
      </c>
    </row>
    <row r="272" spans="1:53" s="333" customFormat="1" ht="15.7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4">AM266*AM268</f>
        <v>0</v>
      </c>
      <c r="AN272" s="303">
        <f t="shared" si="94"/>
        <v>0</v>
      </c>
      <c r="AO272" s="303">
        <f t="shared" si="94"/>
        <v>0</v>
      </c>
      <c r="AP272" s="303">
        <f t="shared" si="94"/>
        <v>0</v>
      </c>
      <c r="AQ272" s="303">
        <f t="shared" si="94"/>
        <v>0</v>
      </c>
      <c r="AR272" s="303">
        <f t="shared" si="94"/>
        <v>0</v>
      </c>
      <c r="AS272" s="303">
        <f t="shared" si="94"/>
        <v>0</v>
      </c>
      <c r="AT272" s="303">
        <f t="shared" ref="AT272:AZ272" si="95">AT266*AT268</f>
        <v>0</v>
      </c>
      <c r="AU272" s="303">
        <f t="shared" si="95"/>
        <v>0</v>
      </c>
      <c r="AV272" s="303">
        <f t="shared" si="95"/>
        <v>0</v>
      </c>
      <c r="AW272" s="303">
        <f t="shared" si="95"/>
        <v>0</v>
      </c>
      <c r="AX272" s="303">
        <f t="shared" si="95"/>
        <v>0</v>
      </c>
      <c r="AY272" s="303">
        <f t="shared" si="95"/>
        <v>0</v>
      </c>
      <c r="AZ272" s="303">
        <f t="shared" si="95"/>
        <v>0</v>
      </c>
      <c r="BA272" s="359">
        <f>SUM(AM272:AZ272)</f>
        <v>0</v>
      </c>
    </row>
    <row r="273" spans="1:55" s="333" customFormat="1" ht="15.7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6">IF(AP159="kW",SUMPRODUCT($U$160:$U$263,$AD$160:$AD$263,AP160:AP263),SUMPRODUCT($L$160:$L$263,AP160:AP263))</f>
        <v>0</v>
      </c>
      <c r="AQ282" s="251">
        <f t="shared" si="96"/>
        <v>0</v>
      </c>
      <c r="AR282" s="251">
        <f t="shared" si="96"/>
        <v>0</v>
      </c>
      <c r="AS282" s="251">
        <f t="shared" si="96"/>
        <v>0</v>
      </c>
      <c r="AT282" s="251">
        <f t="shared" si="96"/>
        <v>0</v>
      </c>
      <c r="AU282" s="251">
        <f t="shared" si="96"/>
        <v>0</v>
      </c>
      <c r="AV282" s="251">
        <f t="shared" si="96"/>
        <v>0</v>
      </c>
      <c r="AW282" s="251">
        <f t="shared" si="96"/>
        <v>0</v>
      </c>
      <c r="AX282" s="251">
        <f t="shared" si="96"/>
        <v>0</v>
      </c>
      <c r="AY282" s="251">
        <f t="shared" si="96"/>
        <v>0</v>
      </c>
      <c r="AZ282" s="251">
        <f t="shared" si="96"/>
        <v>0</v>
      </c>
      <c r="BA282" s="295"/>
    </row>
    <row r="283" spans="1:55" ht="1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7">IF(AP159="kW",SUMPRODUCT($U$160:$U$263,$AE$160:$AE$263,AP160:AP263),SUMPRODUCT($M$160:$M$263,AP160:AP263))</f>
        <v>0</v>
      </c>
      <c r="AQ283" s="251">
        <f t="shared" si="97"/>
        <v>0</v>
      </c>
      <c r="AR283" s="251">
        <f t="shared" si="97"/>
        <v>0</v>
      </c>
      <c r="AS283" s="251">
        <f t="shared" si="97"/>
        <v>0</v>
      </c>
      <c r="AT283" s="251">
        <f t="shared" si="97"/>
        <v>0</v>
      </c>
      <c r="AU283" s="251">
        <f t="shared" si="97"/>
        <v>0</v>
      </c>
      <c r="AV283" s="251">
        <f t="shared" si="97"/>
        <v>0</v>
      </c>
      <c r="AW283" s="251">
        <f t="shared" si="97"/>
        <v>0</v>
      </c>
      <c r="AX283" s="251">
        <f t="shared" si="97"/>
        <v>0</v>
      </c>
      <c r="AY283" s="251">
        <f t="shared" si="97"/>
        <v>0</v>
      </c>
      <c r="AZ283" s="251">
        <f t="shared" si="97"/>
        <v>0</v>
      </c>
      <c r="BA283" s="295"/>
    </row>
    <row r="284" spans="1:55" ht="1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8">IF(AP159="kW",SUMPRODUCT($U$160:$U$263,$AF$160:$AF$263,AP160:AP263),SUMPRODUCT($N$160:$N$263,AP160:AP263))</f>
        <v>0</v>
      </c>
      <c r="AQ284" s="251">
        <f t="shared" si="98"/>
        <v>0</v>
      </c>
      <c r="AR284" s="251">
        <f t="shared" si="98"/>
        <v>0</v>
      </c>
      <c r="AS284" s="251">
        <f t="shared" si="98"/>
        <v>0</v>
      </c>
      <c r="AT284" s="251">
        <f t="shared" si="98"/>
        <v>0</v>
      </c>
      <c r="AU284" s="251">
        <f t="shared" si="98"/>
        <v>0</v>
      </c>
      <c r="AV284" s="251">
        <f t="shared" si="98"/>
        <v>0</v>
      </c>
      <c r="AW284" s="251">
        <f t="shared" si="98"/>
        <v>0</v>
      </c>
      <c r="AX284" s="251">
        <f t="shared" si="98"/>
        <v>0</v>
      </c>
      <c r="AY284" s="251">
        <f t="shared" si="98"/>
        <v>0</v>
      </c>
      <c r="AZ284" s="251">
        <f t="shared" si="98"/>
        <v>0</v>
      </c>
      <c r="BA284" s="295"/>
    </row>
    <row r="285" spans="1:55" ht="1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9">IF(AP159="kW",SUMPRODUCT($U$160:$U$263,$AG$160:$AG$263,AP160:AP263),SUMPRODUCT($O$160:$O$263,AP160:AP263))</f>
        <v>0</v>
      </c>
      <c r="AQ285" s="251">
        <f t="shared" si="99"/>
        <v>0</v>
      </c>
      <c r="AR285" s="251">
        <f t="shared" si="99"/>
        <v>0</v>
      </c>
      <c r="AS285" s="251">
        <f t="shared" si="99"/>
        <v>0</v>
      </c>
      <c r="AT285" s="251">
        <f t="shared" si="99"/>
        <v>0</v>
      </c>
      <c r="AU285" s="251">
        <f t="shared" si="99"/>
        <v>0</v>
      </c>
      <c r="AV285" s="251">
        <f t="shared" si="99"/>
        <v>0</v>
      </c>
      <c r="AW285" s="251">
        <f t="shared" si="99"/>
        <v>0</v>
      </c>
      <c r="AX285" s="251">
        <f t="shared" si="99"/>
        <v>0</v>
      </c>
      <c r="AY285" s="251">
        <f t="shared" si="99"/>
        <v>0</v>
      </c>
      <c r="AZ285" s="251">
        <f t="shared" si="99"/>
        <v>0</v>
      </c>
      <c r="BA285" s="295"/>
    </row>
    <row r="286" spans="1:55" ht="1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100">IF(AP159="kW",SUMPRODUCT($U$160:$U$263,$AH$160:$AH$263,AP160:AP263),SUMPRODUCT($P$160:$P$263,AP160:AP263))</f>
        <v>0</v>
      </c>
      <c r="AQ286" s="251">
        <f t="shared" si="100"/>
        <v>0</v>
      </c>
      <c r="AR286" s="251">
        <f t="shared" si="100"/>
        <v>0</v>
      </c>
      <c r="AS286" s="251">
        <f t="shared" si="100"/>
        <v>0</v>
      </c>
      <c r="AT286" s="251">
        <f t="shared" si="100"/>
        <v>0</v>
      </c>
      <c r="AU286" s="251">
        <f t="shared" si="100"/>
        <v>0</v>
      </c>
      <c r="AV286" s="251">
        <f t="shared" si="100"/>
        <v>0</v>
      </c>
      <c r="AW286" s="251">
        <f t="shared" si="100"/>
        <v>0</v>
      </c>
      <c r="AX286" s="251">
        <f t="shared" si="100"/>
        <v>0</v>
      </c>
      <c r="AY286" s="251">
        <f t="shared" si="100"/>
        <v>0</v>
      </c>
      <c r="AZ286" s="251">
        <f t="shared" si="100"/>
        <v>0</v>
      </c>
      <c r="BA286" s="295"/>
    </row>
    <row r="287" spans="1:55" ht="1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101">IF(AP159="kW",SUMPRODUCT($U$160:$U$263,$AI$160:$AI$263,AP160:AP263),SUMPRODUCT($Q$160:$Q$263,AP160:AP263))</f>
        <v>0</v>
      </c>
      <c r="AQ287" s="251">
        <f t="shared" si="101"/>
        <v>0</v>
      </c>
      <c r="AR287" s="251">
        <f t="shared" si="101"/>
        <v>0</v>
      </c>
      <c r="AS287" s="251">
        <f t="shared" si="101"/>
        <v>0</v>
      </c>
      <c r="AT287" s="251">
        <f t="shared" si="101"/>
        <v>0</v>
      </c>
      <c r="AU287" s="251">
        <f t="shared" si="101"/>
        <v>0</v>
      </c>
      <c r="AV287" s="251">
        <f t="shared" si="101"/>
        <v>0</v>
      </c>
      <c r="AW287" s="251">
        <f t="shared" si="101"/>
        <v>0</v>
      </c>
      <c r="AX287" s="251">
        <f t="shared" si="101"/>
        <v>0</v>
      </c>
      <c r="AY287" s="251">
        <f t="shared" si="101"/>
        <v>0</v>
      </c>
      <c r="AZ287" s="251">
        <f t="shared" si="101"/>
        <v>0</v>
      </c>
      <c r="BA287" s="295"/>
    </row>
    <row r="288" spans="1:55" ht="1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102">IF(AP159="kW",SUMPRODUCT($U$160:$U$263,$AJ$160:$AJ$263,AP160:AP263),SUMPRODUCT($R$160:$R$263,AP160:AP263))</f>
        <v>0</v>
      </c>
      <c r="AQ288" s="251">
        <f t="shared" si="102"/>
        <v>0</v>
      </c>
      <c r="AR288" s="251">
        <f t="shared" si="102"/>
        <v>0</v>
      </c>
      <c r="AS288" s="251">
        <f t="shared" si="102"/>
        <v>0</v>
      </c>
      <c r="AT288" s="251">
        <f t="shared" si="102"/>
        <v>0</v>
      </c>
      <c r="AU288" s="251">
        <f t="shared" si="102"/>
        <v>0</v>
      </c>
      <c r="AV288" s="251">
        <f t="shared" si="102"/>
        <v>0</v>
      </c>
      <c r="AW288" s="251">
        <f t="shared" si="102"/>
        <v>0</v>
      </c>
      <c r="AX288" s="251">
        <f t="shared" si="102"/>
        <v>0</v>
      </c>
      <c r="AY288" s="251">
        <f t="shared" si="102"/>
        <v>0</v>
      </c>
      <c r="AZ288" s="251">
        <f t="shared" si="102"/>
        <v>0</v>
      </c>
      <c r="BA288" s="295"/>
    </row>
    <row r="289" spans="1:53" ht="1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103">IF(AP159="kW",SUMPRODUCT($U$160:$U$263,$AK$160:$AK$263,AP160:AP263),SUMPRODUCT($S$160:$S$263,AP160:AP263))</f>
        <v>0</v>
      </c>
      <c r="AQ289" s="285">
        <f t="shared" si="103"/>
        <v>0</v>
      </c>
      <c r="AR289" s="285">
        <f t="shared" si="103"/>
        <v>0</v>
      </c>
      <c r="AS289" s="285">
        <f t="shared" si="103"/>
        <v>0</v>
      </c>
      <c r="AT289" s="285">
        <f t="shared" si="103"/>
        <v>0</v>
      </c>
      <c r="AU289" s="285">
        <f t="shared" si="103"/>
        <v>0</v>
      </c>
      <c r="AV289" s="285">
        <f t="shared" si="103"/>
        <v>0</v>
      </c>
      <c r="AW289" s="285">
        <f t="shared" si="103"/>
        <v>0</v>
      </c>
      <c r="AX289" s="285">
        <f t="shared" si="103"/>
        <v>0</v>
      </c>
      <c r="AY289" s="285">
        <f t="shared" si="103"/>
        <v>0</v>
      </c>
      <c r="AZ289" s="285">
        <f t="shared" si="103"/>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7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7" t="s">
        <v>211</v>
      </c>
      <c r="C293" s="829" t="s">
        <v>33</v>
      </c>
      <c r="D293" s="244" t="s">
        <v>421</v>
      </c>
      <c r="E293" s="833" t="s">
        <v>209</v>
      </c>
      <c r="F293" s="834"/>
      <c r="G293" s="834"/>
      <c r="H293" s="834"/>
      <c r="I293" s="834"/>
      <c r="J293" s="834"/>
      <c r="K293" s="834"/>
      <c r="L293" s="834"/>
      <c r="M293" s="834"/>
      <c r="N293" s="834"/>
      <c r="O293" s="834"/>
      <c r="P293" s="834"/>
      <c r="Q293" s="834"/>
      <c r="R293" s="834"/>
      <c r="S293" s="834"/>
      <c r="T293" s="835"/>
      <c r="U293" s="831" t="s">
        <v>213</v>
      </c>
      <c r="V293" s="244" t="s">
        <v>422</v>
      </c>
      <c r="W293" s="824" t="s">
        <v>212</v>
      </c>
      <c r="X293" s="825"/>
      <c r="Y293" s="825"/>
      <c r="Z293" s="825"/>
      <c r="AA293" s="825"/>
      <c r="AB293" s="825"/>
      <c r="AC293" s="825"/>
      <c r="AD293" s="825"/>
      <c r="AE293" s="825"/>
      <c r="AF293" s="825"/>
      <c r="AG293" s="825"/>
      <c r="AH293" s="825"/>
      <c r="AI293" s="825"/>
      <c r="AJ293" s="825"/>
      <c r="AK293" s="825"/>
      <c r="AL293" s="836"/>
      <c r="AM293" s="824" t="s">
        <v>242</v>
      </c>
      <c r="AN293" s="825"/>
      <c r="AO293" s="825"/>
      <c r="AP293" s="825"/>
      <c r="AQ293" s="825"/>
      <c r="AR293" s="825"/>
      <c r="AS293" s="825"/>
      <c r="AT293" s="825"/>
      <c r="AU293" s="825"/>
      <c r="AV293" s="825"/>
      <c r="AW293" s="825"/>
      <c r="AX293" s="825"/>
      <c r="AY293" s="825"/>
      <c r="AZ293" s="825"/>
      <c r="BA293" s="826"/>
    </row>
    <row r="294" spans="1:53" ht="60.75" customHeight="1">
      <c r="B294" s="828"/>
      <c r="C294" s="830"/>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2"/>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General Service 50 to 4,999 kW</v>
      </c>
      <c r="AP294" s="245" t="str">
        <f>'1.  LRAMVA Summary'!G53</f>
        <v>Large Use</v>
      </c>
      <c r="AQ294" s="245" t="str">
        <f>'1.  LRAMVA Summary'!H53</f>
        <v>Large Use 2</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 t="shared" ref="AN297:AY297" si="104">AN296</f>
        <v>0</v>
      </c>
      <c r="AO297" s="362">
        <f t="shared" si="104"/>
        <v>0</v>
      </c>
      <c r="AP297" s="362">
        <f t="shared" si="104"/>
        <v>0</v>
      </c>
      <c r="AQ297" s="362">
        <f t="shared" si="104"/>
        <v>0</v>
      </c>
      <c r="AR297" s="362">
        <f t="shared" si="104"/>
        <v>0</v>
      </c>
      <c r="AS297" s="362">
        <f t="shared" si="104"/>
        <v>0</v>
      </c>
      <c r="AT297" s="362">
        <f t="shared" si="104"/>
        <v>0</v>
      </c>
      <c r="AU297" s="362">
        <f t="shared" si="104"/>
        <v>0</v>
      </c>
      <c r="AV297" s="362">
        <f t="shared" si="104"/>
        <v>0</v>
      </c>
      <c r="AW297" s="362">
        <f t="shared" si="104"/>
        <v>0</v>
      </c>
      <c r="AX297" s="362">
        <f t="shared" si="104"/>
        <v>0</v>
      </c>
      <c r="AY297" s="362">
        <f t="shared" si="104"/>
        <v>0</v>
      </c>
      <c r="AZ297" s="362">
        <f>AZ296</f>
        <v>0</v>
      </c>
      <c r="BA297" s="257"/>
    </row>
    <row r="298" spans="1:53" ht="15.7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 t="shared" ref="AN300:AY300" si="105">AN299</f>
        <v>0</v>
      </c>
      <c r="AO300" s="362">
        <f t="shared" si="105"/>
        <v>0</v>
      </c>
      <c r="AP300" s="362">
        <f t="shared" si="105"/>
        <v>0</v>
      </c>
      <c r="AQ300" s="362">
        <f t="shared" si="105"/>
        <v>0</v>
      </c>
      <c r="AR300" s="362">
        <f t="shared" si="105"/>
        <v>0</v>
      </c>
      <c r="AS300" s="362">
        <f t="shared" si="105"/>
        <v>0</v>
      </c>
      <c r="AT300" s="362">
        <f t="shared" si="105"/>
        <v>0</v>
      </c>
      <c r="AU300" s="362">
        <f t="shared" si="105"/>
        <v>0</v>
      </c>
      <c r="AV300" s="362">
        <f t="shared" si="105"/>
        <v>0</v>
      </c>
      <c r="AW300" s="362">
        <f t="shared" si="105"/>
        <v>0</v>
      </c>
      <c r="AX300" s="362">
        <f t="shared" si="105"/>
        <v>0</v>
      </c>
      <c r="AY300" s="362">
        <f t="shared" si="105"/>
        <v>0</v>
      </c>
      <c r="AZ300" s="362">
        <f>AZ299</f>
        <v>0</v>
      </c>
      <c r="BA300" s="257"/>
    </row>
    <row r="301" spans="1:53" ht="15.7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 t="shared" ref="AN303:AY303" si="106">AN302</f>
        <v>0</v>
      </c>
      <c r="AO303" s="362">
        <f t="shared" si="106"/>
        <v>0</v>
      </c>
      <c r="AP303" s="362">
        <f t="shared" si="106"/>
        <v>0</v>
      </c>
      <c r="AQ303" s="362">
        <f t="shared" si="106"/>
        <v>0</v>
      </c>
      <c r="AR303" s="362">
        <f t="shared" si="106"/>
        <v>0</v>
      </c>
      <c r="AS303" s="362">
        <f t="shared" si="106"/>
        <v>0</v>
      </c>
      <c r="AT303" s="362">
        <f t="shared" si="106"/>
        <v>0</v>
      </c>
      <c r="AU303" s="362">
        <f t="shared" si="106"/>
        <v>0</v>
      </c>
      <c r="AV303" s="362">
        <f t="shared" si="106"/>
        <v>0</v>
      </c>
      <c r="AW303" s="362">
        <f t="shared" si="106"/>
        <v>0</v>
      </c>
      <c r="AX303" s="362">
        <f t="shared" si="106"/>
        <v>0</v>
      </c>
      <c r="AY303" s="362">
        <f t="shared" si="106"/>
        <v>0</v>
      </c>
      <c r="AZ303" s="362">
        <f>AZ302</f>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 t="shared" ref="AN306:AY306" si="107">AN305</f>
        <v>0</v>
      </c>
      <c r="AO306" s="362">
        <f t="shared" si="107"/>
        <v>0</v>
      </c>
      <c r="AP306" s="362">
        <f t="shared" si="107"/>
        <v>0</v>
      </c>
      <c r="AQ306" s="362">
        <f t="shared" si="107"/>
        <v>0</v>
      </c>
      <c r="AR306" s="362">
        <f t="shared" si="107"/>
        <v>0</v>
      </c>
      <c r="AS306" s="362">
        <f t="shared" si="107"/>
        <v>0</v>
      </c>
      <c r="AT306" s="362">
        <f t="shared" si="107"/>
        <v>0</v>
      </c>
      <c r="AU306" s="362">
        <f t="shared" si="107"/>
        <v>0</v>
      </c>
      <c r="AV306" s="362">
        <f t="shared" si="107"/>
        <v>0</v>
      </c>
      <c r="AW306" s="362">
        <f t="shared" si="107"/>
        <v>0</v>
      </c>
      <c r="AX306" s="362">
        <f t="shared" si="107"/>
        <v>0</v>
      </c>
      <c r="AY306" s="362">
        <f t="shared" si="107"/>
        <v>0</v>
      </c>
      <c r="AZ306" s="362">
        <f>AZ305</f>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 t="shared" ref="AN309:AY309" si="108">AN308</f>
        <v>0</v>
      </c>
      <c r="AO309" s="362">
        <f t="shared" si="108"/>
        <v>0</v>
      </c>
      <c r="AP309" s="362">
        <f t="shared" si="108"/>
        <v>0</v>
      </c>
      <c r="AQ309" s="362">
        <f t="shared" si="108"/>
        <v>0</v>
      </c>
      <c r="AR309" s="362">
        <f t="shared" si="108"/>
        <v>0</v>
      </c>
      <c r="AS309" s="362">
        <f t="shared" si="108"/>
        <v>0</v>
      </c>
      <c r="AT309" s="362">
        <f t="shared" si="108"/>
        <v>0</v>
      </c>
      <c r="AU309" s="362">
        <f t="shared" si="108"/>
        <v>0</v>
      </c>
      <c r="AV309" s="362">
        <f t="shared" si="108"/>
        <v>0</v>
      </c>
      <c r="AW309" s="362">
        <f t="shared" si="108"/>
        <v>0</v>
      </c>
      <c r="AX309" s="362">
        <f t="shared" si="108"/>
        <v>0</v>
      </c>
      <c r="AY309" s="362">
        <f t="shared" si="108"/>
        <v>0</v>
      </c>
      <c r="AZ309" s="362">
        <f>AZ308</f>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 t="shared" ref="AN312:AY312" si="109">AN311</f>
        <v>0</v>
      </c>
      <c r="AO312" s="362">
        <f t="shared" si="109"/>
        <v>0</v>
      </c>
      <c r="AP312" s="362">
        <f t="shared" si="109"/>
        <v>0</v>
      </c>
      <c r="AQ312" s="362">
        <f t="shared" si="109"/>
        <v>0</v>
      </c>
      <c r="AR312" s="362">
        <f t="shared" si="109"/>
        <v>0</v>
      </c>
      <c r="AS312" s="362">
        <f t="shared" si="109"/>
        <v>0</v>
      </c>
      <c r="AT312" s="362">
        <f t="shared" si="109"/>
        <v>0</v>
      </c>
      <c r="AU312" s="362">
        <f t="shared" si="109"/>
        <v>0</v>
      </c>
      <c r="AV312" s="362">
        <f t="shared" si="109"/>
        <v>0</v>
      </c>
      <c r="AW312" s="362">
        <f t="shared" si="109"/>
        <v>0</v>
      </c>
      <c r="AX312" s="362">
        <f t="shared" si="109"/>
        <v>0</v>
      </c>
      <c r="AY312" s="362">
        <f t="shared" si="109"/>
        <v>0</v>
      </c>
      <c r="AZ312" s="362">
        <f>AZ311</f>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 t="shared" ref="AN315:AY315" si="110">AN314</f>
        <v>0</v>
      </c>
      <c r="AO315" s="362">
        <f t="shared" si="110"/>
        <v>0</v>
      </c>
      <c r="AP315" s="362">
        <f t="shared" si="110"/>
        <v>0</v>
      </c>
      <c r="AQ315" s="362">
        <f t="shared" si="110"/>
        <v>0</v>
      </c>
      <c r="AR315" s="362">
        <f t="shared" si="110"/>
        <v>0</v>
      </c>
      <c r="AS315" s="362">
        <f t="shared" si="110"/>
        <v>0</v>
      </c>
      <c r="AT315" s="362">
        <f t="shared" si="110"/>
        <v>0</v>
      </c>
      <c r="AU315" s="362">
        <f t="shared" si="110"/>
        <v>0</v>
      </c>
      <c r="AV315" s="362">
        <f t="shared" si="110"/>
        <v>0</v>
      </c>
      <c r="AW315" s="362">
        <f t="shared" si="110"/>
        <v>0</v>
      </c>
      <c r="AX315" s="362">
        <f t="shared" si="110"/>
        <v>0</v>
      </c>
      <c r="AY315" s="362">
        <f t="shared" si="110"/>
        <v>0</v>
      </c>
      <c r="AZ315" s="362">
        <f>AZ314</f>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 t="shared" ref="AN318:AY318" si="111">AN317</f>
        <v>0</v>
      </c>
      <c r="AO318" s="362">
        <f t="shared" si="111"/>
        <v>0</v>
      </c>
      <c r="AP318" s="362">
        <f t="shared" si="111"/>
        <v>0</v>
      </c>
      <c r="AQ318" s="362">
        <f t="shared" si="111"/>
        <v>0</v>
      </c>
      <c r="AR318" s="362">
        <f t="shared" si="111"/>
        <v>0</v>
      </c>
      <c r="AS318" s="362">
        <f t="shared" si="111"/>
        <v>0</v>
      </c>
      <c r="AT318" s="362">
        <f t="shared" si="111"/>
        <v>0</v>
      </c>
      <c r="AU318" s="362">
        <f t="shared" si="111"/>
        <v>0</v>
      </c>
      <c r="AV318" s="362">
        <f t="shared" si="111"/>
        <v>0</v>
      </c>
      <c r="AW318" s="362">
        <f t="shared" si="111"/>
        <v>0</v>
      </c>
      <c r="AX318" s="362">
        <f t="shared" si="111"/>
        <v>0</v>
      </c>
      <c r="AY318" s="362">
        <f t="shared" si="111"/>
        <v>0</v>
      </c>
      <c r="AZ318" s="362">
        <f>AZ317</f>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 t="shared" ref="AN321:AY321" si="112">AN320</f>
        <v>0</v>
      </c>
      <c r="AO321" s="362">
        <f t="shared" si="112"/>
        <v>0</v>
      </c>
      <c r="AP321" s="362">
        <f t="shared" si="112"/>
        <v>0</v>
      </c>
      <c r="AQ321" s="362">
        <f t="shared" si="112"/>
        <v>0</v>
      </c>
      <c r="AR321" s="362">
        <f t="shared" si="112"/>
        <v>0</v>
      </c>
      <c r="AS321" s="362">
        <f t="shared" si="112"/>
        <v>0</v>
      </c>
      <c r="AT321" s="362">
        <f t="shared" si="112"/>
        <v>0</v>
      </c>
      <c r="AU321" s="362">
        <f t="shared" si="112"/>
        <v>0</v>
      </c>
      <c r="AV321" s="362">
        <f t="shared" si="112"/>
        <v>0</v>
      </c>
      <c r="AW321" s="362">
        <f t="shared" si="112"/>
        <v>0</v>
      </c>
      <c r="AX321" s="362">
        <f t="shared" si="112"/>
        <v>0</v>
      </c>
      <c r="AY321" s="362">
        <f t="shared" si="112"/>
        <v>0</v>
      </c>
      <c r="AZ321" s="362">
        <f>AZ320</f>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7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 t="shared" ref="AN325:AY325" si="113">AN324</f>
        <v>0</v>
      </c>
      <c r="AO325" s="362">
        <f t="shared" si="113"/>
        <v>0</v>
      </c>
      <c r="AP325" s="362">
        <f t="shared" si="113"/>
        <v>0</v>
      </c>
      <c r="AQ325" s="362">
        <f t="shared" si="113"/>
        <v>0</v>
      </c>
      <c r="AR325" s="362">
        <f t="shared" si="113"/>
        <v>0</v>
      </c>
      <c r="AS325" s="362">
        <f t="shared" si="113"/>
        <v>0</v>
      </c>
      <c r="AT325" s="362">
        <f t="shared" si="113"/>
        <v>0</v>
      </c>
      <c r="AU325" s="362">
        <f t="shared" si="113"/>
        <v>0</v>
      </c>
      <c r="AV325" s="362">
        <f t="shared" si="113"/>
        <v>0</v>
      </c>
      <c r="AW325" s="362">
        <f t="shared" si="113"/>
        <v>0</v>
      </c>
      <c r="AX325" s="362">
        <f t="shared" si="113"/>
        <v>0</v>
      </c>
      <c r="AY325" s="362">
        <f t="shared" si="113"/>
        <v>0</v>
      </c>
      <c r="AZ325" s="362">
        <f>AZ324</f>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 t="shared" ref="AN328:AY328" si="114">AN327</f>
        <v>0</v>
      </c>
      <c r="AO328" s="362">
        <f t="shared" si="114"/>
        <v>0</v>
      </c>
      <c r="AP328" s="362">
        <f t="shared" si="114"/>
        <v>0</v>
      </c>
      <c r="AQ328" s="362">
        <f t="shared" si="114"/>
        <v>0</v>
      </c>
      <c r="AR328" s="362">
        <f t="shared" si="114"/>
        <v>0</v>
      </c>
      <c r="AS328" s="362">
        <f t="shared" si="114"/>
        <v>0</v>
      </c>
      <c r="AT328" s="362">
        <f t="shared" si="114"/>
        <v>0</v>
      </c>
      <c r="AU328" s="362">
        <f t="shared" si="114"/>
        <v>0</v>
      </c>
      <c r="AV328" s="362">
        <f t="shared" si="114"/>
        <v>0</v>
      </c>
      <c r="AW328" s="362">
        <f t="shared" si="114"/>
        <v>0</v>
      </c>
      <c r="AX328" s="362">
        <f t="shared" si="114"/>
        <v>0</v>
      </c>
      <c r="AY328" s="362">
        <f t="shared" si="114"/>
        <v>0</v>
      </c>
      <c r="AZ328" s="362">
        <f>AZ327</f>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 t="shared" ref="AN331:AY331" si="115">AN330</f>
        <v>0</v>
      </c>
      <c r="AO331" s="362">
        <f t="shared" si="115"/>
        <v>0</v>
      </c>
      <c r="AP331" s="362">
        <f t="shared" si="115"/>
        <v>0</v>
      </c>
      <c r="AQ331" s="362">
        <f t="shared" si="115"/>
        <v>0</v>
      </c>
      <c r="AR331" s="362">
        <f t="shared" si="115"/>
        <v>0</v>
      </c>
      <c r="AS331" s="362">
        <f t="shared" si="115"/>
        <v>0</v>
      </c>
      <c r="AT331" s="362">
        <f t="shared" si="115"/>
        <v>0</v>
      </c>
      <c r="AU331" s="362">
        <f t="shared" si="115"/>
        <v>0</v>
      </c>
      <c r="AV331" s="362">
        <f t="shared" si="115"/>
        <v>0</v>
      </c>
      <c r="AW331" s="362">
        <f t="shared" si="115"/>
        <v>0</v>
      </c>
      <c r="AX331" s="362">
        <f t="shared" si="115"/>
        <v>0</v>
      </c>
      <c r="AY331" s="362">
        <f t="shared" si="115"/>
        <v>0</v>
      </c>
      <c r="AZ331" s="362">
        <f>AZ330</f>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 t="shared" ref="AN334:AY334" si="116">AN333</f>
        <v>0</v>
      </c>
      <c r="AO334" s="362">
        <f t="shared" si="116"/>
        <v>0</v>
      </c>
      <c r="AP334" s="362">
        <f t="shared" si="116"/>
        <v>0</v>
      </c>
      <c r="AQ334" s="362">
        <f t="shared" si="116"/>
        <v>0</v>
      </c>
      <c r="AR334" s="362">
        <f t="shared" si="116"/>
        <v>0</v>
      </c>
      <c r="AS334" s="362">
        <f t="shared" si="116"/>
        <v>0</v>
      </c>
      <c r="AT334" s="362">
        <f t="shared" si="116"/>
        <v>0</v>
      </c>
      <c r="AU334" s="362">
        <f t="shared" si="116"/>
        <v>0</v>
      </c>
      <c r="AV334" s="362">
        <f t="shared" si="116"/>
        <v>0</v>
      </c>
      <c r="AW334" s="362">
        <f t="shared" si="116"/>
        <v>0</v>
      </c>
      <c r="AX334" s="362">
        <f t="shared" si="116"/>
        <v>0</v>
      </c>
      <c r="AY334" s="362">
        <f t="shared" si="116"/>
        <v>0</v>
      </c>
      <c r="AZ334" s="362">
        <f>AZ333</f>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 t="shared" ref="AN337:AY337" si="117">AN336</f>
        <v>0</v>
      </c>
      <c r="AO337" s="362">
        <f t="shared" si="117"/>
        <v>0</v>
      </c>
      <c r="AP337" s="362">
        <f t="shared" si="117"/>
        <v>0</v>
      </c>
      <c r="AQ337" s="362">
        <f t="shared" si="117"/>
        <v>0</v>
      </c>
      <c r="AR337" s="362">
        <f t="shared" si="117"/>
        <v>0</v>
      </c>
      <c r="AS337" s="362">
        <f t="shared" si="117"/>
        <v>0</v>
      </c>
      <c r="AT337" s="362">
        <f t="shared" si="117"/>
        <v>0</v>
      </c>
      <c r="AU337" s="362">
        <f t="shared" si="117"/>
        <v>0</v>
      </c>
      <c r="AV337" s="362">
        <f t="shared" si="117"/>
        <v>0</v>
      </c>
      <c r="AW337" s="362">
        <f t="shared" si="117"/>
        <v>0</v>
      </c>
      <c r="AX337" s="362">
        <f t="shared" si="117"/>
        <v>0</v>
      </c>
      <c r="AY337" s="362">
        <f t="shared" si="117"/>
        <v>0</v>
      </c>
      <c r="AZ337" s="362">
        <f>AZ336</f>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 t="shared" ref="AN340:AY340" si="118">AN339</f>
        <v>0</v>
      </c>
      <c r="AO340" s="362">
        <f t="shared" si="118"/>
        <v>0</v>
      </c>
      <c r="AP340" s="362">
        <f t="shared" si="118"/>
        <v>0</v>
      </c>
      <c r="AQ340" s="362">
        <f t="shared" si="118"/>
        <v>0</v>
      </c>
      <c r="AR340" s="362">
        <f t="shared" si="118"/>
        <v>0</v>
      </c>
      <c r="AS340" s="362">
        <f t="shared" si="118"/>
        <v>0</v>
      </c>
      <c r="AT340" s="362">
        <f t="shared" si="118"/>
        <v>0</v>
      </c>
      <c r="AU340" s="362">
        <f t="shared" si="118"/>
        <v>0</v>
      </c>
      <c r="AV340" s="362">
        <f t="shared" si="118"/>
        <v>0</v>
      </c>
      <c r="AW340" s="362">
        <f t="shared" si="118"/>
        <v>0</v>
      </c>
      <c r="AX340" s="362">
        <f t="shared" si="118"/>
        <v>0</v>
      </c>
      <c r="AY340" s="362">
        <f t="shared" si="118"/>
        <v>0</v>
      </c>
      <c r="AZ340" s="362">
        <f>AZ339</f>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 t="shared" ref="AN343:AY343" si="119">AN342</f>
        <v>0</v>
      </c>
      <c r="AO343" s="362">
        <f t="shared" si="119"/>
        <v>0</v>
      </c>
      <c r="AP343" s="362">
        <f t="shared" si="119"/>
        <v>0</v>
      </c>
      <c r="AQ343" s="362">
        <f t="shared" si="119"/>
        <v>0</v>
      </c>
      <c r="AR343" s="362">
        <f t="shared" si="119"/>
        <v>0</v>
      </c>
      <c r="AS343" s="362">
        <f t="shared" si="119"/>
        <v>0</v>
      </c>
      <c r="AT343" s="362">
        <f t="shared" si="119"/>
        <v>0</v>
      </c>
      <c r="AU343" s="362">
        <f t="shared" si="119"/>
        <v>0</v>
      </c>
      <c r="AV343" s="362">
        <f t="shared" si="119"/>
        <v>0</v>
      </c>
      <c r="AW343" s="362">
        <f t="shared" si="119"/>
        <v>0</v>
      </c>
      <c r="AX343" s="362">
        <f t="shared" si="119"/>
        <v>0</v>
      </c>
      <c r="AY343" s="362">
        <f t="shared" si="119"/>
        <v>0</v>
      </c>
      <c r="AZ343" s="362">
        <f>AZ342</f>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 t="shared" ref="AN346:AY346" si="120">AN345</f>
        <v>0</v>
      </c>
      <c r="AO346" s="362">
        <f t="shared" si="120"/>
        <v>0</v>
      </c>
      <c r="AP346" s="362">
        <f t="shared" si="120"/>
        <v>0</v>
      </c>
      <c r="AQ346" s="362">
        <f t="shared" si="120"/>
        <v>0</v>
      </c>
      <c r="AR346" s="362">
        <f t="shared" si="120"/>
        <v>0</v>
      </c>
      <c r="AS346" s="362">
        <f t="shared" si="120"/>
        <v>0</v>
      </c>
      <c r="AT346" s="362">
        <f t="shared" si="120"/>
        <v>0</v>
      </c>
      <c r="AU346" s="362">
        <f t="shared" si="120"/>
        <v>0</v>
      </c>
      <c r="AV346" s="362">
        <f t="shared" si="120"/>
        <v>0</v>
      </c>
      <c r="AW346" s="362">
        <f t="shared" si="120"/>
        <v>0</v>
      </c>
      <c r="AX346" s="362">
        <f t="shared" si="120"/>
        <v>0</v>
      </c>
      <c r="AY346" s="362">
        <f t="shared" si="120"/>
        <v>0</v>
      </c>
      <c r="AZ346" s="362">
        <f>AZ345</f>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7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 t="shared" ref="AN350:AY350" si="121">AN349</f>
        <v>0</v>
      </c>
      <c r="AO350" s="362">
        <f t="shared" si="121"/>
        <v>0</v>
      </c>
      <c r="AP350" s="362">
        <f t="shared" si="121"/>
        <v>0</v>
      </c>
      <c r="AQ350" s="362">
        <f t="shared" si="121"/>
        <v>0</v>
      </c>
      <c r="AR350" s="362">
        <f t="shared" si="121"/>
        <v>0</v>
      </c>
      <c r="AS350" s="362">
        <f t="shared" si="121"/>
        <v>0</v>
      </c>
      <c r="AT350" s="362">
        <f t="shared" si="121"/>
        <v>0</v>
      </c>
      <c r="AU350" s="362">
        <f t="shared" si="121"/>
        <v>0</v>
      </c>
      <c r="AV350" s="362">
        <f t="shared" si="121"/>
        <v>0</v>
      </c>
      <c r="AW350" s="362">
        <f t="shared" si="121"/>
        <v>0</v>
      </c>
      <c r="AX350" s="362">
        <f t="shared" si="121"/>
        <v>0</v>
      </c>
      <c r="AY350" s="362">
        <f t="shared" si="121"/>
        <v>0</v>
      </c>
      <c r="AZ350" s="362">
        <f>AZ349</f>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 t="shared" ref="AN353:AY353" si="122">AN352</f>
        <v>0</v>
      </c>
      <c r="AO353" s="362">
        <f t="shared" si="122"/>
        <v>0</v>
      </c>
      <c r="AP353" s="362">
        <f t="shared" si="122"/>
        <v>0</v>
      </c>
      <c r="AQ353" s="362">
        <f t="shared" si="122"/>
        <v>0</v>
      </c>
      <c r="AR353" s="362">
        <f t="shared" si="122"/>
        <v>0</v>
      </c>
      <c r="AS353" s="362">
        <f t="shared" si="122"/>
        <v>0</v>
      </c>
      <c r="AT353" s="362">
        <f t="shared" si="122"/>
        <v>0</v>
      </c>
      <c r="AU353" s="362">
        <f t="shared" si="122"/>
        <v>0</v>
      </c>
      <c r="AV353" s="362">
        <f t="shared" si="122"/>
        <v>0</v>
      </c>
      <c r="AW353" s="362">
        <f t="shared" si="122"/>
        <v>0</v>
      </c>
      <c r="AX353" s="362">
        <f t="shared" si="122"/>
        <v>0</v>
      </c>
      <c r="AY353" s="362">
        <f t="shared" si="122"/>
        <v>0</v>
      </c>
      <c r="AZ353" s="362">
        <f>AZ352</f>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 t="shared" ref="AN356:AY356" si="123">AN355</f>
        <v>0</v>
      </c>
      <c r="AO356" s="362">
        <f t="shared" si="123"/>
        <v>0</v>
      </c>
      <c r="AP356" s="362">
        <f t="shared" si="123"/>
        <v>0</v>
      </c>
      <c r="AQ356" s="362">
        <f t="shared" si="123"/>
        <v>0</v>
      </c>
      <c r="AR356" s="362">
        <f t="shared" si="123"/>
        <v>0</v>
      </c>
      <c r="AS356" s="362">
        <f t="shared" si="123"/>
        <v>0</v>
      </c>
      <c r="AT356" s="362">
        <f t="shared" si="123"/>
        <v>0</v>
      </c>
      <c r="AU356" s="362">
        <f t="shared" si="123"/>
        <v>0</v>
      </c>
      <c r="AV356" s="362">
        <f t="shared" si="123"/>
        <v>0</v>
      </c>
      <c r="AW356" s="362">
        <f t="shared" si="123"/>
        <v>0</v>
      </c>
      <c r="AX356" s="362">
        <f t="shared" si="123"/>
        <v>0</v>
      </c>
      <c r="AY356" s="362">
        <f t="shared" si="123"/>
        <v>0</v>
      </c>
      <c r="AZ356" s="362">
        <f>AZ355</f>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 t="shared" ref="AN359:AY359" si="124">AN358</f>
        <v>0</v>
      </c>
      <c r="AO359" s="362">
        <f t="shared" si="124"/>
        <v>0</v>
      </c>
      <c r="AP359" s="362">
        <f t="shared" si="124"/>
        <v>0</v>
      </c>
      <c r="AQ359" s="362">
        <f t="shared" si="124"/>
        <v>0</v>
      </c>
      <c r="AR359" s="362">
        <f t="shared" si="124"/>
        <v>0</v>
      </c>
      <c r="AS359" s="362">
        <f t="shared" si="124"/>
        <v>0</v>
      </c>
      <c r="AT359" s="362">
        <f t="shared" si="124"/>
        <v>0</v>
      </c>
      <c r="AU359" s="362">
        <f t="shared" si="124"/>
        <v>0</v>
      </c>
      <c r="AV359" s="362">
        <f t="shared" si="124"/>
        <v>0</v>
      </c>
      <c r="AW359" s="362">
        <f t="shared" si="124"/>
        <v>0</v>
      </c>
      <c r="AX359" s="362">
        <f t="shared" si="124"/>
        <v>0</v>
      </c>
      <c r="AY359" s="362">
        <f t="shared" si="124"/>
        <v>0</v>
      </c>
      <c r="AZ359" s="362">
        <f>AZ358</f>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 t="shared" ref="AN362:AY362" si="125">AN361</f>
        <v>0</v>
      </c>
      <c r="AO362" s="362">
        <f t="shared" si="125"/>
        <v>0</v>
      </c>
      <c r="AP362" s="362">
        <f t="shared" si="125"/>
        <v>0</v>
      </c>
      <c r="AQ362" s="362">
        <f t="shared" si="125"/>
        <v>0</v>
      </c>
      <c r="AR362" s="362">
        <f t="shared" si="125"/>
        <v>0</v>
      </c>
      <c r="AS362" s="362">
        <f t="shared" si="125"/>
        <v>0</v>
      </c>
      <c r="AT362" s="362">
        <f t="shared" si="125"/>
        <v>0</v>
      </c>
      <c r="AU362" s="362">
        <f t="shared" si="125"/>
        <v>0</v>
      </c>
      <c r="AV362" s="362">
        <f t="shared" si="125"/>
        <v>0</v>
      </c>
      <c r="AW362" s="362">
        <f t="shared" si="125"/>
        <v>0</v>
      </c>
      <c r="AX362" s="362">
        <f t="shared" si="125"/>
        <v>0</v>
      </c>
      <c r="AY362" s="362">
        <f t="shared" si="125"/>
        <v>0</v>
      </c>
      <c r="AZ362" s="362">
        <f>AZ361</f>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7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 t="shared" ref="AN366:AY366" si="126">AN365</f>
        <v>0</v>
      </c>
      <c r="AO366" s="362">
        <f t="shared" si="126"/>
        <v>0</v>
      </c>
      <c r="AP366" s="362">
        <f t="shared" si="126"/>
        <v>0</v>
      </c>
      <c r="AQ366" s="362">
        <f t="shared" si="126"/>
        <v>0</v>
      </c>
      <c r="AR366" s="362">
        <f t="shared" si="126"/>
        <v>0</v>
      </c>
      <c r="AS366" s="362">
        <f t="shared" si="126"/>
        <v>0</v>
      </c>
      <c r="AT366" s="362">
        <f t="shared" si="126"/>
        <v>0</v>
      </c>
      <c r="AU366" s="362">
        <f t="shared" si="126"/>
        <v>0</v>
      </c>
      <c r="AV366" s="362">
        <f t="shared" si="126"/>
        <v>0</v>
      </c>
      <c r="AW366" s="362">
        <f t="shared" si="126"/>
        <v>0</v>
      </c>
      <c r="AX366" s="362">
        <f t="shared" si="126"/>
        <v>0</v>
      </c>
      <c r="AY366" s="362">
        <f t="shared" si="126"/>
        <v>0</v>
      </c>
      <c r="AZ366" s="362">
        <f>AZ365</f>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7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 t="shared" ref="AN370:AY370" si="127">AN369</f>
        <v>0</v>
      </c>
      <c r="AO370" s="362">
        <f t="shared" si="127"/>
        <v>0</v>
      </c>
      <c r="AP370" s="362">
        <f t="shared" si="127"/>
        <v>0</v>
      </c>
      <c r="AQ370" s="362">
        <f t="shared" si="127"/>
        <v>0</v>
      </c>
      <c r="AR370" s="362">
        <f t="shared" si="127"/>
        <v>0</v>
      </c>
      <c r="AS370" s="362">
        <f t="shared" si="127"/>
        <v>0</v>
      </c>
      <c r="AT370" s="362">
        <f t="shared" si="127"/>
        <v>0</v>
      </c>
      <c r="AU370" s="362">
        <f t="shared" si="127"/>
        <v>0</v>
      </c>
      <c r="AV370" s="362">
        <f t="shared" si="127"/>
        <v>0</v>
      </c>
      <c r="AW370" s="362">
        <f t="shared" si="127"/>
        <v>0</v>
      </c>
      <c r="AX370" s="362">
        <f t="shared" si="127"/>
        <v>0</v>
      </c>
      <c r="AY370" s="362">
        <f t="shared" si="127"/>
        <v>0</v>
      </c>
      <c r="AZ370" s="362">
        <f>AZ369</f>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 t="shared" ref="AN373:AY373" si="128">AN372</f>
        <v>0</v>
      </c>
      <c r="AO373" s="362">
        <f t="shared" si="128"/>
        <v>0</v>
      </c>
      <c r="AP373" s="362">
        <f t="shared" si="128"/>
        <v>0</v>
      </c>
      <c r="AQ373" s="362">
        <f t="shared" si="128"/>
        <v>0</v>
      </c>
      <c r="AR373" s="362">
        <f t="shared" si="128"/>
        <v>0</v>
      </c>
      <c r="AS373" s="362">
        <f t="shared" si="128"/>
        <v>0</v>
      </c>
      <c r="AT373" s="362">
        <f t="shared" si="128"/>
        <v>0</v>
      </c>
      <c r="AU373" s="362">
        <f t="shared" si="128"/>
        <v>0</v>
      </c>
      <c r="AV373" s="362">
        <f t="shared" si="128"/>
        <v>0</v>
      </c>
      <c r="AW373" s="362">
        <f t="shared" si="128"/>
        <v>0</v>
      </c>
      <c r="AX373" s="362">
        <f t="shared" si="128"/>
        <v>0</v>
      </c>
      <c r="AY373" s="362">
        <f t="shared" si="128"/>
        <v>0</v>
      </c>
      <c r="AZ373" s="362">
        <f>AZ372</f>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7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 t="shared" ref="AN377:AY377" si="129">AN376</f>
        <v>0</v>
      </c>
      <c r="AO377" s="362">
        <f t="shared" si="129"/>
        <v>0</v>
      </c>
      <c r="AP377" s="362">
        <f t="shared" si="129"/>
        <v>0</v>
      </c>
      <c r="AQ377" s="362">
        <f t="shared" si="129"/>
        <v>0</v>
      </c>
      <c r="AR377" s="362">
        <f t="shared" si="129"/>
        <v>0</v>
      </c>
      <c r="AS377" s="362">
        <f t="shared" si="129"/>
        <v>0</v>
      </c>
      <c r="AT377" s="362">
        <f t="shared" si="129"/>
        <v>0</v>
      </c>
      <c r="AU377" s="362">
        <f t="shared" si="129"/>
        <v>0</v>
      </c>
      <c r="AV377" s="362">
        <f t="shared" si="129"/>
        <v>0</v>
      </c>
      <c r="AW377" s="362">
        <f t="shared" si="129"/>
        <v>0</v>
      </c>
      <c r="AX377" s="362">
        <f t="shared" si="129"/>
        <v>0</v>
      </c>
      <c r="AY377" s="362">
        <f t="shared" si="129"/>
        <v>0</v>
      </c>
      <c r="AZ377" s="362">
        <f>AZ376</f>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 t="shared" ref="AN380:AY380" si="130">AN379</f>
        <v>0</v>
      </c>
      <c r="AO380" s="362">
        <f t="shared" si="130"/>
        <v>0</v>
      </c>
      <c r="AP380" s="362">
        <f t="shared" si="130"/>
        <v>0</v>
      </c>
      <c r="AQ380" s="362">
        <f t="shared" si="130"/>
        <v>0</v>
      </c>
      <c r="AR380" s="362">
        <f t="shared" si="130"/>
        <v>0</v>
      </c>
      <c r="AS380" s="362">
        <f t="shared" si="130"/>
        <v>0</v>
      </c>
      <c r="AT380" s="362">
        <f t="shared" si="130"/>
        <v>0</v>
      </c>
      <c r="AU380" s="362">
        <f t="shared" si="130"/>
        <v>0</v>
      </c>
      <c r="AV380" s="362">
        <f t="shared" si="130"/>
        <v>0</v>
      </c>
      <c r="AW380" s="362">
        <f t="shared" si="130"/>
        <v>0</v>
      </c>
      <c r="AX380" s="362">
        <f t="shared" si="130"/>
        <v>0</v>
      </c>
      <c r="AY380" s="362">
        <f t="shared" si="130"/>
        <v>0</v>
      </c>
      <c r="AZ380" s="362">
        <f>AZ379</f>
        <v>0</v>
      </c>
      <c r="BA380" s="266"/>
    </row>
    <row r="381" spans="1:53" ht="15.7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 t="shared" ref="AN383:AY383" si="131">AN382</f>
        <v>0</v>
      </c>
      <c r="AO383" s="362">
        <f t="shared" si="131"/>
        <v>0</v>
      </c>
      <c r="AP383" s="362">
        <f t="shared" si="131"/>
        <v>0</v>
      </c>
      <c r="AQ383" s="362">
        <f t="shared" si="131"/>
        <v>0</v>
      </c>
      <c r="AR383" s="362">
        <f t="shared" si="131"/>
        <v>0</v>
      </c>
      <c r="AS383" s="362">
        <f t="shared" si="131"/>
        <v>0</v>
      </c>
      <c r="AT383" s="362">
        <f t="shared" si="131"/>
        <v>0</v>
      </c>
      <c r="AU383" s="362">
        <f t="shared" si="131"/>
        <v>0</v>
      </c>
      <c r="AV383" s="362">
        <f t="shared" si="131"/>
        <v>0</v>
      </c>
      <c r="AW383" s="362">
        <f t="shared" si="131"/>
        <v>0</v>
      </c>
      <c r="AX383" s="362">
        <f t="shared" si="131"/>
        <v>0</v>
      </c>
      <c r="AY383" s="362">
        <f t="shared" si="131"/>
        <v>0</v>
      </c>
      <c r="AZ383" s="362">
        <f>AZ382</f>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Y386" si="132">AN385</f>
        <v>0</v>
      </c>
      <c r="AO386" s="362">
        <f t="shared" si="132"/>
        <v>0</v>
      </c>
      <c r="AP386" s="362">
        <f t="shared" si="132"/>
        <v>0</v>
      </c>
      <c r="AQ386" s="362">
        <f t="shared" si="132"/>
        <v>0</v>
      </c>
      <c r="AR386" s="362">
        <f t="shared" si="132"/>
        <v>0</v>
      </c>
      <c r="AS386" s="362">
        <f t="shared" si="132"/>
        <v>0</v>
      </c>
      <c r="AT386" s="362">
        <f t="shared" si="132"/>
        <v>0</v>
      </c>
      <c r="AU386" s="362">
        <f t="shared" si="132"/>
        <v>0</v>
      </c>
      <c r="AV386" s="362">
        <f t="shared" si="132"/>
        <v>0</v>
      </c>
      <c r="AW386" s="362">
        <f t="shared" si="132"/>
        <v>0</v>
      </c>
      <c r="AX386" s="362">
        <f t="shared" si="132"/>
        <v>0</v>
      </c>
      <c r="AY386" s="362">
        <f t="shared" si="132"/>
        <v>0</v>
      </c>
      <c r="AZ386" s="362">
        <f>AZ385</f>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Y389" si="133">AN388</f>
        <v>0</v>
      </c>
      <c r="AO389" s="362">
        <f t="shared" si="133"/>
        <v>0</v>
      </c>
      <c r="AP389" s="362">
        <f t="shared" si="133"/>
        <v>0</v>
      </c>
      <c r="AQ389" s="362">
        <f t="shared" si="133"/>
        <v>0</v>
      </c>
      <c r="AR389" s="362">
        <f t="shared" si="133"/>
        <v>0</v>
      </c>
      <c r="AS389" s="362">
        <f t="shared" si="133"/>
        <v>0</v>
      </c>
      <c r="AT389" s="362">
        <f t="shared" si="133"/>
        <v>0</v>
      </c>
      <c r="AU389" s="362">
        <f t="shared" si="133"/>
        <v>0</v>
      </c>
      <c r="AV389" s="362">
        <f t="shared" si="133"/>
        <v>0</v>
      </c>
      <c r="AW389" s="362">
        <f t="shared" si="133"/>
        <v>0</v>
      </c>
      <c r="AX389" s="362">
        <f t="shared" si="133"/>
        <v>0</v>
      </c>
      <c r="AY389" s="362">
        <f t="shared" si="133"/>
        <v>0</v>
      </c>
      <c r="AZ389" s="362">
        <f>AZ388</f>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7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Y393" si="134">AN392</f>
        <v>0</v>
      </c>
      <c r="AO393" s="362">
        <f t="shared" si="134"/>
        <v>0</v>
      </c>
      <c r="AP393" s="362">
        <f t="shared" si="134"/>
        <v>0</v>
      </c>
      <c r="AQ393" s="362">
        <f t="shared" si="134"/>
        <v>0</v>
      </c>
      <c r="AR393" s="362">
        <f t="shared" si="134"/>
        <v>0</v>
      </c>
      <c r="AS393" s="362">
        <f t="shared" si="134"/>
        <v>0</v>
      </c>
      <c r="AT393" s="362">
        <f t="shared" si="134"/>
        <v>0</v>
      </c>
      <c r="AU393" s="362">
        <f t="shared" si="134"/>
        <v>0</v>
      </c>
      <c r="AV393" s="362">
        <f t="shared" si="134"/>
        <v>0</v>
      </c>
      <c r="AW393" s="362">
        <f t="shared" si="134"/>
        <v>0</v>
      </c>
      <c r="AX393" s="362">
        <f t="shared" si="134"/>
        <v>0</v>
      </c>
      <c r="AY393" s="362">
        <f t="shared" si="134"/>
        <v>0</v>
      </c>
      <c r="AZ393" s="362">
        <f>AZ392</f>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Y396" si="135">AN395</f>
        <v>0</v>
      </c>
      <c r="AO396" s="362">
        <f t="shared" si="135"/>
        <v>0</v>
      </c>
      <c r="AP396" s="362">
        <f t="shared" si="135"/>
        <v>0</v>
      </c>
      <c r="AQ396" s="362">
        <f t="shared" si="135"/>
        <v>0</v>
      </c>
      <c r="AR396" s="362">
        <f t="shared" si="135"/>
        <v>0</v>
      </c>
      <c r="AS396" s="362">
        <f t="shared" si="135"/>
        <v>0</v>
      </c>
      <c r="AT396" s="362">
        <f t="shared" si="135"/>
        <v>0</v>
      </c>
      <c r="AU396" s="362">
        <f t="shared" si="135"/>
        <v>0</v>
      </c>
      <c r="AV396" s="362">
        <f t="shared" si="135"/>
        <v>0</v>
      </c>
      <c r="AW396" s="362">
        <f t="shared" si="135"/>
        <v>0</v>
      </c>
      <c r="AX396" s="362">
        <f t="shared" si="135"/>
        <v>0</v>
      </c>
      <c r="AY396" s="362">
        <f t="shared" si="135"/>
        <v>0</v>
      </c>
      <c r="AZ396" s="362">
        <f>AZ395</f>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6">AN398</f>
        <v>0</v>
      </c>
      <c r="AO399" s="362">
        <f t="shared" si="136"/>
        <v>0</v>
      </c>
      <c r="AP399" s="362">
        <f t="shared" si="136"/>
        <v>0</v>
      </c>
      <c r="AQ399" s="362">
        <f t="shared" si="136"/>
        <v>0</v>
      </c>
      <c r="AR399" s="362">
        <f t="shared" si="136"/>
        <v>0</v>
      </c>
      <c r="AS399" s="362">
        <f t="shared" si="136"/>
        <v>0</v>
      </c>
      <c r="AT399" s="362">
        <f t="shared" si="136"/>
        <v>0</v>
      </c>
      <c r="AU399" s="362">
        <f t="shared" si="136"/>
        <v>0</v>
      </c>
      <c r="AV399" s="362">
        <f t="shared" si="136"/>
        <v>0</v>
      </c>
      <c r="AW399" s="362">
        <f t="shared" si="136"/>
        <v>0</v>
      </c>
      <c r="AX399" s="362">
        <f t="shared" si="136"/>
        <v>0</v>
      </c>
      <c r="AY399" s="362">
        <f t="shared" si="136"/>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75" collapsed="1">
      <c r="B401" s="286" t="s">
        <v>249</v>
      </c>
      <c r="C401" s="288"/>
      <c r="D401" s="288">
        <f>SUM(D296:D399)</f>
        <v>0</v>
      </c>
      <c r="E401" s="288">
        <f t="shared" ref="E401:T401" si="137">SUM(E296:E399)</f>
        <v>0</v>
      </c>
      <c r="F401" s="288">
        <f t="shared" si="137"/>
        <v>0</v>
      </c>
      <c r="G401" s="288">
        <f t="shared" si="137"/>
        <v>0</v>
      </c>
      <c r="H401" s="288">
        <f t="shared" si="137"/>
        <v>0</v>
      </c>
      <c r="I401" s="288">
        <f t="shared" si="137"/>
        <v>0</v>
      </c>
      <c r="J401" s="288">
        <f t="shared" si="137"/>
        <v>0</v>
      </c>
      <c r="K401" s="288">
        <f t="shared" si="137"/>
        <v>0</v>
      </c>
      <c r="L401" s="288">
        <f t="shared" si="137"/>
        <v>0</v>
      </c>
      <c r="M401" s="288">
        <f t="shared" si="137"/>
        <v>0</v>
      </c>
      <c r="N401" s="288">
        <f t="shared" si="137"/>
        <v>0</v>
      </c>
      <c r="O401" s="288">
        <f t="shared" si="137"/>
        <v>0</v>
      </c>
      <c r="P401" s="288">
        <f t="shared" si="137"/>
        <v>0</v>
      </c>
      <c r="Q401" s="288">
        <f t="shared" si="137"/>
        <v>0</v>
      </c>
      <c r="R401" s="288">
        <f t="shared" si="137"/>
        <v>0</v>
      </c>
      <c r="S401" s="288">
        <f t="shared" si="137"/>
        <v>0</v>
      </c>
      <c r="T401" s="288">
        <f t="shared" si="137"/>
        <v>0</v>
      </c>
      <c r="U401" s="288"/>
      <c r="V401" s="288">
        <f>SUM(V296:V399)</f>
        <v>0</v>
      </c>
      <c r="W401" s="288">
        <f t="shared" ref="W401:AL401" si="138">SUM(W296:W399)</f>
        <v>0</v>
      </c>
      <c r="X401" s="288">
        <f t="shared" si="138"/>
        <v>0</v>
      </c>
      <c r="Y401" s="288">
        <f t="shared" si="138"/>
        <v>0</v>
      </c>
      <c r="Z401" s="288">
        <f t="shared" si="138"/>
        <v>0</v>
      </c>
      <c r="AA401" s="288">
        <f t="shared" si="138"/>
        <v>0</v>
      </c>
      <c r="AB401" s="288">
        <f t="shared" si="138"/>
        <v>0</v>
      </c>
      <c r="AC401" s="288">
        <f t="shared" si="138"/>
        <v>0</v>
      </c>
      <c r="AD401" s="288">
        <f t="shared" si="138"/>
        <v>0</v>
      </c>
      <c r="AE401" s="288">
        <f t="shared" si="138"/>
        <v>0</v>
      </c>
      <c r="AF401" s="288">
        <f t="shared" si="138"/>
        <v>0</v>
      </c>
      <c r="AG401" s="288">
        <f t="shared" si="138"/>
        <v>0</v>
      </c>
      <c r="AH401" s="288">
        <f t="shared" si="138"/>
        <v>0</v>
      </c>
      <c r="AI401" s="288">
        <f t="shared" si="138"/>
        <v>0</v>
      </c>
      <c r="AJ401" s="288">
        <f t="shared" si="138"/>
        <v>0</v>
      </c>
      <c r="AK401" s="288">
        <f t="shared" si="138"/>
        <v>0</v>
      </c>
      <c r="AL401" s="288">
        <f t="shared" si="138"/>
        <v>0</v>
      </c>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7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3">
        <f>HLOOKUP(AM$20,'3.  Distribution Rates'!$C$122:$P$133,5,FALSE)</f>
        <v>0</v>
      </c>
      <c r="AN404" s="733">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9">AM136*AM404</f>
        <v>0</v>
      </c>
      <c r="AN405" s="331">
        <f t="shared" ref="AN405:AZ405" si="140">AN136*AN404</f>
        <v>0</v>
      </c>
      <c r="AO405" s="331">
        <f t="shared" si="140"/>
        <v>0</v>
      </c>
      <c r="AP405" s="331">
        <f t="shared" si="140"/>
        <v>0</v>
      </c>
      <c r="AQ405" s="331">
        <f t="shared" si="140"/>
        <v>0</v>
      </c>
      <c r="AR405" s="331">
        <f t="shared" si="140"/>
        <v>0</v>
      </c>
      <c r="AS405" s="331">
        <f t="shared" si="140"/>
        <v>0</v>
      </c>
      <c r="AT405" s="331">
        <f t="shared" si="140"/>
        <v>0</v>
      </c>
      <c r="AU405" s="331">
        <f t="shared" si="140"/>
        <v>0</v>
      </c>
      <c r="AV405" s="331">
        <f t="shared" si="140"/>
        <v>0</v>
      </c>
      <c r="AW405" s="331">
        <f t="shared" si="140"/>
        <v>0</v>
      </c>
      <c r="AX405" s="331">
        <f t="shared" si="140"/>
        <v>0</v>
      </c>
      <c r="AY405" s="331">
        <f t="shared" si="140"/>
        <v>0</v>
      </c>
      <c r="AZ405" s="331">
        <f t="shared" si="140"/>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41">AM275*AM404</f>
        <v>0</v>
      </c>
      <c r="AN406" s="331">
        <f t="shared" ref="AN406:AZ406" si="142">AN275*AN404</f>
        <v>0</v>
      </c>
      <c r="AO406" s="331">
        <f t="shared" si="142"/>
        <v>0</v>
      </c>
      <c r="AP406" s="331">
        <f t="shared" si="142"/>
        <v>0</v>
      </c>
      <c r="AQ406" s="331">
        <f t="shared" si="142"/>
        <v>0</v>
      </c>
      <c r="AR406" s="331">
        <f t="shared" si="142"/>
        <v>0</v>
      </c>
      <c r="AS406" s="331">
        <f t="shared" si="142"/>
        <v>0</v>
      </c>
      <c r="AT406" s="331">
        <f t="shared" si="142"/>
        <v>0</v>
      </c>
      <c r="AU406" s="331">
        <f t="shared" si="142"/>
        <v>0</v>
      </c>
      <c r="AV406" s="331">
        <f t="shared" si="142"/>
        <v>0</v>
      </c>
      <c r="AW406" s="331">
        <f t="shared" si="142"/>
        <v>0</v>
      </c>
      <c r="AX406" s="331">
        <f t="shared" si="142"/>
        <v>0</v>
      </c>
      <c r="AY406" s="331">
        <f t="shared" si="142"/>
        <v>0</v>
      </c>
      <c r="AZ406" s="331">
        <f t="shared" si="142"/>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43">AN401*AN404</f>
        <v>0</v>
      </c>
      <c r="AO407" s="331">
        <f t="shared" si="143"/>
        <v>0</v>
      </c>
      <c r="AP407" s="331">
        <f t="shared" si="143"/>
        <v>0</v>
      </c>
      <c r="AQ407" s="331">
        <f t="shared" si="143"/>
        <v>0</v>
      </c>
      <c r="AR407" s="331">
        <f t="shared" si="143"/>
        <v>0</v>
      </c>
      <c r="AS407" s="331">
        <f t="shared" si="143"/>
        <v>0</v>
      </c>
      <c r="AT407" s="331">
        <f t="shared" si="143"/>
        <v>0</v>
      </c>
      <c r="AU407" s="331">
        <f t="shared" si="143"/>
        <v>0</v>
      </c>
      <c r="AV407" s="331">
        <f t="shared" si="143"/>
        <v>0</v>
      </c>
      <c r="AW407" s="331">
        <f t="shared" si="143"/>
        <v>0</v>
      </c>
      <c r="AX407" s="331">
        <f t="shared" si="143"/>
        <v>0</v>
      </c>
      <c r="AY407" s="331">
        <f t="shared" si="143"/>
        <v>0</v>
      </c>
      <c r="AZ407" s="331">
        <f t="shared" si="143"/>
        <v>0</v>
      </c>
      <c r="BA407" s="543">
        <f>SUM(AM407:AZ407)</f>
        <v>0</v>
      </c>
    </row>
    <row r="408" spans="1:55" s="333" customFormat="1" ht="15.7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44">SUM(AO405:AO407)</f>
        <v>0</v>
      </c>
      <c r="AP408" s="302">
        <f t="shared" si="144"/>
        <v>0</v>
      </c>
      <c r="AQ408" s="302">
        <f t="shared" si="144"/>
        <v>0</v>
      </c>
      <c r="AR408" s="302">
        <f t="shared" si="144"/>
        <v>0</v>
      </c>
      <c r="AS408" s="302">
        <f t="shared" si="144"/>
        <v>0</v>
      </c>
      <c r="AT408" s="302">
        <f t="shared" ref="AT408:AZ408" si="145">SUM(AT405:AT407)</f>
        <v>0</v>
      </c>
      <c r="AU408" s="302">
        <f t="shared" si="145"/>
        <v>0</v>
      </c>
      <c r="AV408" s="302">
        <f t="shared" si="145"/>
        <v>0</v>
      </c>
      <c r="AW408" s="302">
        <f t="shared" si="145"/>
        <v>0</v>
      </c>
      <c r="AX408" s="302">
        <f t="shared" si="145"/>
        <v>0</v>
      </c>
      <c r="AY408" s="302">
        <f t="shared" si="145"/>
        <v>0</v>
      </c>
      <c r="AZ408" s="302">
        <f t="shared" si="145"/>
        <v>0</v>
      </c>
      <c r="BA408" s="359">
        <f>SUM(BA405:BA407)</f>
        <v>0</v>
      </c>
    </row>
    <row r="409" spans="1:55" s="333" customFormat="1" ht="15.7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6">AM402*AM404</f>
        <v>0</v>
      </c>
      <c r="AN409" s="303">
        <f t="shared" si="146"/>
        <v>0</v>
      </c>
      <c r="AO409" s="303">
        <f t="shared" si="146"/>
        <v>0</v>
      </c>
      <c r="AP409" s="303">
        <f t="shared" si="146"/>
        <v>0</v>
      </c>
      <c r="AQ409" s="303">
        <f t="shared" si="146"/>
        <v>0</v>
      </c>
      <c r="AR409" s="303">
        <f t="shared" si="146"/>
        <v>0</v>
      </c>
      <c r="AS409" s="303">
        <f t="shared" si="146"/>
        <v>0</v>
      </c>
      <c r="AT409" s="303">
        <f t="shared" ref="AT409:AZ409" si="147">AT402*AT404</f>
        <v>0</v>
      </c>
      <c r="AU409" s="303">
        <f t="shared" si="147"/>
        <v>0</v>
      </c>
      <c r="AV409" s="303">
        <f t="shared" si="147"/>
        <v>0</v>
      </c>
      <c r="AW409" s="303">
        <f t="shared" si="147"/>
        <v>0</v>
      </c>
      <c r="AX409" s="303">
        <f t="shared" si="147"/>
        <v>0</v>
      </c>
      <c r="AY409" s="303">
        <f t="shared" si="147"/>
        <v>0</v>
      </c>
      <c r="AZ409" s="303">
        <f t="shared" si="147"/>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8">IF(AP295="kW",SUMPRODUCT($U$296:$U$399,$AC$296:$AC$399,AP296:AP399),SUMPRODUCT($K$296:$K$399,AP296:AP399))</f>
        <v>0</v>
      </c>
      <c r="AQ418" s="251">
        <f t="shared" si="148"/>
        <v>0</v>
      </c>
      <c r="AR418" s="251">
        <f t="shared" si="148"/>
        <v>0</v>
      </c>
      <c r="AS418" s="251">
        <f t="shared" si="148"/>
        <v>0</v>
      </c>
      <c r="AT418" s="251">
        <f t="shared" si="148"/>
        <v>0</v>
      </c>
      <c r="AU418" s="251">
        <f t="shared" si="148"/>
        <v>0</v>
      </c>
      <c r="AV418" s="251">
        <f t="shared" si="148"/>
        <v>0</v>
      </c>
      <c r="AW418" s="251">
        <f t="shared" si="148"/>
        <v>0</v>
      </c>
      <c r="AX418" s="251">
        <f t="shared" si="148"/>
        <v>0</v>
      </c>
      <c r="AY418" s="251">
        <f t="shared" si="148"/>
        <v>0</v>
      </c>
      <c r="AZ418" s="251">
        <f t="shared" si="148"/>
        <v>0</v>
      </c>
      <c r="BA418" s="295"/>
    </row>
    <row r="419" spans="1:53" ht="1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9">IF(AP295="kW",SUMPRODUCT($U$296:$U$399,$AD$296:$AD$399,AP296:AP399),SUMPRODUCT($L$296:$L$399,AP296:AP399))</f>
        <v>0</v>
      </c>
      <c r="AQ419" s="251">
        <f t="shared" si="149"/>
        <v>0</v>
      </c>
      <c r="AR419" s="251">
        <f t="shared" si="149"/>
        <v>0</v>
      </c>
      <c r="AS419" s="251">
        <f t="shared" si="149"/>
        <v>0</v>
      </c>
      <c r="AT419" s="251">
        <f t="shared" si="149"/>
        <v>0</v>
      </c>
      <c r="AU419" s="251">
        <f t="shared" si="149"/>
        <v>0</v>
      </c>
      <c r="AV419" s="251">
        <f t="shared" si="149"/>
        <v>0</v>
      </c>
      <c r="AW419" s="251">
        <f t="shared" si="149"/>
        <v>0</v>
      </c>
      <c r="AX419" s="251">
        <f t="shared" si="149"/>
        <v>0</v>
      </c>
      <c r="AY419" s="251">
        <f t="shared" si="149"/>
        <v>0</v>
      </c>
      <c r="AZ419" s="251">
        <f t="shared" si="149"/>
        <v>0</v>
      </c>
      <c r="BA419" s="295"/>
    </row>
    <row r="420" spans="1:53" ht="1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50">IF(AP295="kW",SUMPRODUCT($U$296:$U$399,$AE$296:$AE$399,AP296:AP399),SUMPRODUCT($M$296:$M$399,AP296:AP399))</f>
        <v>0</v>
      </c>
      <c r="AQ420" s="251">
        <f t="shared" si="150"/>
        <v>0</v>
      </c>
      <c r="AR420" s="251">
        <f t="shared" si="150"/>
        <v>0</v>
      </c>
      <c r="AS420" s="251">
        <f t="shared" si="150"/>
        <v>0</v>
      </c>
      <c r="AT420" s="251">
        <f t="shared" si="150"/>
        <v>0</v>
      </c>
      <c r="AU420" s="251">
        <f t="shared" si="150"/>
        <v>0</v>
      </c>
      <c r="AV420" s="251">
        <f t="shared" si="150"/>
        <v>0</v>
      </c>
      <c r="AW420" s="251">
        <f t="shared" si="150"/>
        <v>0</v>
      </c>
      <c r="AX420" s="251">
        <f t="shared" si="150"/>
        <v>0</v>
      </c>
      <c r="AY420" s="251">
        <f t="shared" si="150"/>
        <v>0</v>
      </c>
      <c r="AZ420" s="251">
        <f t="shared" si="150"/>
        <v>0</v>
      </c>
      <c r="BA420" s="295"/>
    </row>
    <row r="421" spans="1:53" ht="1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51">IF(AP295="kW",SUMPRODUCT($U$296:$U$399,$AF$296:$AF$399,AP296:AP399),SUMPRODUCT($N$296:$N$399,AP296:AP399))</f>
        <v>0</v>
      </c>
      <c r="AQ421" s="251">
        <f t="shared" si="151"/>
        <v>0</v>
      </c>
      <c r="AR421" s="251">
        <f t="shared" si="151"/>
        <v>0</v>
      </c>
      <c r="AS421" s="251">
        <f t="shared" si="151"/>
        <v>0</v>
      </c>
      <c r="AT421" s="251">
        <f t="shared" si="151"/>
        <v>0</v>
      </c>
      <c r="AU421" s="251">
        <f t="shared" si="151"/>
        <v>0</v>
      </c>
      <c r="AV421" s="251">
        <f t="shared" si="151"/>
        <v>0</v>
      </c>
      <c r="AW421" s="251">
        <f t="shared" si="151"/>
        <v>0</v>
      </c>
      <c r="AX421" s="251">
        <f t="shared" si="151"/>
        <v>0</v>
      </c>
      <c r="AY421" s="251">
        <f t="shared" si="151"/>
        <v>0</v>
      </c>
      <c r="AZ421" s="251">
        <f t="shared" si="151"/>
        <v>0</v>
      </c>
      <c r="BA421" s="295"/>
    </row>
    <row r="422" spans="1:53" ht="1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52">IF(AP295="kW",SUMPRODUCT($U$296:$U$399,$AG$296:$AG$399,AP296:AP399),SUMPRODUCT($O$296:$O$399,AP296:AP399))</f>
        <v>0</v>
      </c>
      <c r="AQ422" s="251">
        <f t="shared" si="152"/>
        <v>0</v>
      </c>
      <c r="AR422" s="251">
        <f t="shared" si="152"/>
        <v>0</v>
      </c>
      <c r="AS422" s="251">
        <f t="shared" si="152"/>
        <v>0</v>
      </c>
      <c r="AT422" s="251">
        <f t="shared" si="152"/>
        <v>0</v>
      </c>
      <c r="AU422" s="251">
        <f t="shared" si="152"/>
        <v>0</v>
      </c>
      <c r="AV422" s="251">
        <f t="shared" si="152"/>
        <v>0</v>
      </c>
      <c r="AW422" s="251">
        <f t="shared" si="152"/>
        <v>0</v>
      </c>
      <c r="AX422" s="251">
        <f t="shared" si="152"/>
        <v>0</v>
      </c>
      <c r="AY422" s="251">
        <f t="shared" si="152"/>
        <v>0</v>
      </c>
      <c r="AZ422" s="251">
        <f t="shared" si="152"/>
        <v>0</v>
      </c>
      <c r="BA422" s="295"/>
    </row>
    <row r="423" spans="1:53" ht="1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53">IF(AP295="kW",SUMPRODUCT($U$296:$U$399,$AH$296:$AH$399,AP296:AP399),SUMPRODUCT($P$296:$P$399,AP296:AP399))</f>
        <v>0</v>
      </c>
      <c r="AQ423" s="251">
        <f t="shared" si="153"/>
        <v>0</v>
      </c>
      <c r="AR423" s="251">
        <f t="shared" si="153"/>
        <v>0</v>
      </c>
      <c r="AS423" s="251">
        <f t="shared" si="153"/>
        <v>0</v>
      </c>
      <c r="AT423" s="251">
        <f t="shared" si="153"/>
        <v>0</v>
      </c>
      <c r="AU423" s="251">
        <f t="shared" si="153"/>
        <v>0</v>
      </c>
      <c r="AV423" s="251">
        <f t="shared" si="153"/>
        <v>0</v>
      </c>
      <c r="AW423" s="251">
        <f t="shared" si="153"/>
        <v>0</v>
      </c>
      <c r="AX423" s="251">
        <f t="shared" si="153"/>
        <v>0</v>
      </c>
      <c r="AY423" s="251">
        <f t="shared" si="153"/>
        <v>0</v>
      </c>
      <c r="AZ423" s="251">
        <f t="shared" si="153"/>
        <v>0</v>
      </c>
      <c r="BA423" s="295"/>
    </row>
    <row r="424" spans="1:53" ht="1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54">IF(AP295="kW",SUMPRODUCT($U$296:$U$399,$AI$296:$AI$399,AP296:AP399),SUMPRODUCT($Q$296:$Q$399,AP296:AP399))</f>
        <v>0</v>
      </c>
      <c r="AQ424" s="251">
        <f t="shared" si="154"/>
        <v>0</v>
      </c>
      <c r="AR424" s="251">
        <f t="shared" si="154"/>
        <v>0</v>
      </c>
      <c r="AS424" s="251">
        <f t="shared" si="154"/>
        <v>0</v>
      </c>
      <c r="AT424" s="251">
        <f t="shared" si="154"/>
        <v>0</v>
      </c>
      <c r="AU424" s="251">
        <f t="shared" si="154"/>
        <v>0</v>
      </c>
      <c r="AV424" s="251">
        <f t="shared" si="154"/>
        <v>0</v>
      </c>
      <c r="AW424" s="251">
        <f t="shared" si="154"/>
        <v>0</v>
      </c>
      <c r="AX424" s="251">
        <f t="shared" si="154"/>
        <v>0</v>
      </c>
      <c r="AY424" s="251">
        <f t="shared" si="154"/>
        <v>0</v>
      </c>
      <c r="AZ424" s="251">
        <f t="shared" si="154"/>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4">
        <f>SUMPRODUCT($R$296:$R$399,AM296:AM399)</f>
        <v>0</v>
      </c>
      <c r="AN425" s="734">
        <f>SUMPRODUCT($R$296:$R$399,AN296:AN399)</f>
        <v>0</v>
      </c>
      <c r="AO425" s="734">
        <f>IF(AO295="kW",SUMPRODUCT($U$296:$U$399,$AI$296:$AI$399,AO296:AO399),SUMPRODUCT($Q$296:$Q$399,AO296:AO399))</f>
        <v>0</v>
      </c>
      <c r="AP425" s="734">
        <f t="shared" ref="AP425:AZ425" si="155">IF(AP295="kW",SUMPRODUCT($U$296:$U$399,$AI$296:$AI$399,AP296:AP399),SUMPRODUCT($Q$296:$Q$399,AP296:AP399))</f>
        <v>0</v>
      </c>
      <c r="AQ425" s="734">
        <f t="shared" si="155"/>
        <v>0</v>
      </c>
      <c r="AR425" s="734">
        <f t="shared" si="155"/>
        <v>0</v>
      </c>
      <c r="AS425" s="734">
        <f t="shared" si="155"/>
        <v>0</v>
      </c>
      <c r="AT425" s="734">
        <f t="shared" si="155"/>
        <v>0</v>
      </c>
      <c r="AU425" s="734">
        <f t="shared" si="155"/>
        <v>0</v>
      </c>
      <c r="AV425" s="734">
        <f t="shared" si="155"/>
        <v>0</v>
      </c>
      <c r="AW425" s="734">
        <f t="shared" si="155"/>
        <v>0</v>
      </c>
      <c r="AX425" s="734">
        <f t="shared" si="155"/>
        <v>0</v>
      </c>
      <c r="AY425" s="734">
        <f t="shared" si="155"/>
        <v>0</v>
      </c>
      <c r="AZ425" s="734">
        <f t="shared" si="155"/>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7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7" t="s">
        <v>211</v>
      </c>
      <c r="C429" s="829" t="s">
        <v>33</v>
      </c>
      <c r="D429" s="244" t="s">
        <v>421</v>
      </c>
      <c r="E429" s="833" t="s">
        <v>209</v>
      </c>
      <c r="F429" s="834"/>
      <c r="G429" s="834"/>
      <c r="H429" s="834"/>
      <c r="I429" s="834"/>
      <c r="J429" s="834"/>
      <c r="K429" s="834"/>
      <c r="L429" s="834"/>
      <c r="M429" s="834"/>
      <c r="N429" s="834"/>
      <c r="O429" s="834"/>
      <c r="P429" s="834"/>
      <c r="Q429" s="834"/>
      <c r="R429" s="834"/>
      <c r="S429" s="834"/>
      <c r="T429" s="835"/>
      <c r="U429" s="831" t="s">
        <v>213</v>
      </c>
      <c r="V429" s="244" t="s">
        <v>422</v>
      </c>
      <c r="W429" s="824" t="s">
        <v>212</v>
      </c>
      <c r="X429" s="825"/>
      <c r="Y429" s="825"/>
      <c r="Z429" s="825"/>
      <c r="AA429" s="825"/>
      <c r="AB429" s="825"/>
      <c r="AC429" s="825"/>
      <c r="AD429" s="825"/>
      <c r="AE429" s="825"/>
      <c r="AF429" s="825"/>
      <c r="AG429" s="825"/>
      <c r="AH429" s="825"/>
      <c r="AI429" s="825"/>
      <c r="AJ429" s="825"/>
      <c r="AK429" s="825"/>
      <c r="AL429" s="836"/>
      <c r="AM429" s="824" t="s">
        <v>242</v>
      </c>
      <c r="AN429" s="825"/>
      <c r="AO429" s="825"/>
      <c r="AP429" s="825"/>
      <c r="AQ429" s="825"/>
      <c r="AR429" s="825"/>
      <c r="AS429" s="825"/>
      <c r="AT429" s="825"/>
      <c r="AU429" s="825"/>
      <c r="AV429" s="825"/>
      <c r="AW429" s="825"/>
      <c r="AX429" s="825"/>
      <c r="AY429" s="825"/>
      <c r="AZ429" s="825"/>
      <c r="BA429" s="826"/>
    </row>
    <row r="430" spans="1:53" ht="45.75" customHeight="1">
      <c r="B430" s="828"/>
      <c r="C430" s="830"/>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2"/>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General Service 50 to 4,999 kW</v>
      </c>
      <c r="AP430" s="245" t="str">
        <f>'1.  LRAMVA Summary'!G53</f>
        <v>Large Use</v>
      </c>
      <c r="AQ430" s="245" t="str">
        <f>'1.  LRAMVA Summary'!H53</f>
        <v>Large Use 2</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outlineLevel="1">
      <c r="A432" s="448">
        <v>1</v>
      </c>
      <c r="B432" s="254" t="s">
        <v>1</v>
      </c>
      <c r="C432" s="251" t="s">
        <v>25</v>
      </c>
      <c r="D432" s="255">
        <v>263320</v>
      </c>
      <c r="E432" s="255">
        <f>IFERROR(SUM('7.  Persistence Report'!AU176:AU179),0)</f>
        <v>263320.39999999997</v>
      </c>
      <c r="F432" s="255">
        <f>IFERROR(SUM('7.  Persistence Report'!AV176:AV179),0)</f>
        <v>263320.39999999997</v>
      </c>
      <c r="G432" s="255">
        <f>IFERROR(SUM('7.  Persistence Report'!AW176:AW179),0)</f>
        <v>262693.94999999995</v>
      </c>
      <c r="H432" s="255">
        <f>IFERROR(SUM('7.  Persistence Report'!AX176:AX179),0)</f>
        <v>157732.26999999999</v>
      </c>
      <c r="I432" s="255">
        <f>IFERROR(SUM('7.  Persistence Report'!AY176:AY179),0)</f>
        <v>0</v>
      </c>
      <c r="J432" s="255">
        <f>IFERROR(SUM('7.  Persistence Report'!AZ176:AZ179),0)</f>
        <v>0</v>
      </c>
      <c r="K432" s="255">
        <f>IFERROR(SUM('7.  Persistence Report'!BA176:BA179),0)</f>
        <v>0</v>
      </c>
      <c r="L432" s="255">
        <f>IFERROR(SUM('7.  Persistence Report'!BB176:BB179),0)</f>
        <v>0</v>
      </c>
      <c r="M432" s="255">
        <f>IFERROR(SUM('7.  Persistence Report'!BC176:BC179),0)</f>
        <v>0</v>
      </c>
      <c r="N432" s="255">
        <f>IFERROR(SUM('7.  Persistence Report'!BD176:BD179),0)</f>
        <v>0</v>
      </c>
      <c r="O432" s="255">
        <f>IFERROR(SUM('7.  Persistence Report'!BE176:BE179),0)</f>
        <v>0</v>
      </c>
      <c r="P432" s="255">
        <f>IFERROR(SUM('7.  Persistence Report'!BF176:BF179),0)</f>
        <v>0</v>
      </c>
      <c r="Q432" s="255">
        <f>IFERROR(SUM('7.  Persistence Report'!BG176:BG179),0)</f>
        <v>0</v>
      </c>
      <c r="R432" s="255">
        <f>IFERROR(SUM('7.  Persistence Report'!BH176:BH179),0)</f>
        <v>0</v>
      </c>
      <c r="S432" s="255">
        <f>IFERROR(SUM('7.  Persistence Report'!BI176:BI179),0)</f>
        <v>0</v>
      </c>
      <c r="T432" s="255">
        <f>IFERROR(SUM('7.  Persistence Report'!BJ176:BJ179),0)</f>
        <v>0</v>
      </c>
      <c r="U432" s="251"/>
      <c r="V432" s="255">
        <v>39</v>
      </c>
      <c r="W432" s="255">
        <f>IFERROR(SUM('7.  Persistence Report'!P176:P179),0)</f>
        <v>39.450000000000003</v>
      </c>
      <c r="X432" s="255">
        <f>IFERROR(SUM('7.  Persistence Report'!Q176:Q179),0)</f>
        <v>39.450000000000003</v>
      </c>
      <c r="Y432" s="255">
        <f>IFERROR(SUM('7.  Persistence Report'!R176:R179),0)</f>
        <v>38.75</v>
      </c>
      <c r="Z432" s="255">
        <f>IFERROR(SUM('7.  Persistence Report'!S176:S179),0)</f>
        <v>23.18</v>
      </c>
      <c r="AA432" s="255">
        <f>IFERROR(SUM('7.  Persistence Report'!T176:T179),0)</f>
        <v>0</v>
      </c>
      <c r="AB432" s="255">
        <f>IFERROR(SUM('7.  Persistence Report'!U176:U179),0)</f>
        <v>0</v>
      </c>
      <c r="AC432" s="255">
        <f>IFERROR(SUM('7.  Persistence Report'!V176:V179),0)</f>
        <v>0</v>
      </c>
      <c r="AD432" s="255">
        <f>IFERROR(SUM('7.  Persistence Report'!W176:W179),0)</f>
        <v>0</v>
      </c>
      <c r="AE432" s="255">
        <f>IFERROR(SUM('7.  Persistence Report'!X176:X179),0)</f>
        <v>0</v>
      </c>
      <c r="AF432" s="255">
        <f>IFERROR(SUM('7.  Persistence Report'!Y176:Y179),0)</f>
        <v>0</v>
      </c>
      <c r="AG432" s="255">
        <f>IFERROR(SUM('7.  Persistence Report'!Z176:Z179),0)</f>
        <v>0</v>
      </c>
      <c r="AH432" s="255">
        <f>IFERROR(SUM('7.  Persistence Report'!AA176:AA179),0)</f>
        <v>0</v>
      </c>
      <c r="AI432" s="255">
        <f>IFERROR(SUM('7.  Persistence Report'!AB176:AB179),0)</f>
        <v>0</v>
      </c>
      <c r="AJ432" s="255">
        <f>IFERROR(SUM('7.  Persistence Report'!AC176:AC179),0)</f>
        <v>0</v>
      </c>
      <c r="AK432" s="255">
        <f>IFERROR(SUM('7.  Persistence Report'!AD176:AD179),0)</f>
        <v>0</v>
      </c>
      <c r="AL432" s="255">
        <f>IFERROR(SUM('7.  Persistence Report'!AE176:AE179),0)</f>
        <v>0</v>
      </c>
      <c r="AM432" s="416">
        <v>1</v>
      </c>
      <c r="AN432" s="361"/>
      <c r="AO432" s="361"/>
      <c r="AP432" s="361"/>
      <c r="AQ432" s="361"/>
      <c r="AR432" s="361"/>
      <c r="AS432" s="361"/>
      <c r="AT432" s="361"/>
      <c r="AU432" s="361"/>
      <c r="AV432" s="361"/>
      <c r="AW432" s="361"/>
      <c r="AX432" s="361"/>
      <c r="AY432" s="361"/>
      <c r="AZ432" s="361"/>
      <c r="BA432" s="256">
        <f>SUM(AM432:AZ432)</f>
        <v>1</v>
      </c>
    </row>
    <row r="433" spans="1:53" ht="15"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1</v>
      </c>
      <c r="AN433" s="362">
        <f>AN432</f>
        <v>0</v>
      </c>
      <c r="AO433" s="362">
        <f t="shared" ref="AO433:AS433" si="156">AO432</f>
        <v>0</v>
      </c>
      <c r="AP433" s="362">
        <f t="shared" si="156"/>
        <v>0</v>
      </c>
      <c r="AQ433" s="362">
        <f t="shared" si="156"/>
        <v>0</v>
      </c>
      <c r="AR433" s="362">
        <f t="shared" si="156"/>
        <v>0</v>
      </c>
      <c r="AS433" s="362">
        <f t="shared" si="156"/>
        <v>0</v>
      </c>
      <c r="AT433" s="362">
        <f t="shared" ref="AT433:AZ433" si="157">AT432</f>
        <v>0</v>
      </c>
      <c r="AU433" s="362">
        <f t="shared" si="157"/>
        <v>0</v>
      </c>
      <c r="AV433" s="362">
        <f t="shared" si="157"/>
        <v>0</v>
      </c>
      <c r="AW433" s="362">
        <f t="shared" si="157"/>
        <v>0</v>
      </c>
      <c r="AX433" s="362">
        <f t="shared" si="157"/>
        <v>0</v>
      </c>
      <c r="AY433" s="362">
        <f t="shared" si="157"/>
        <v>0</v>
      </c>
      <c r="AZ433" s="362">
        <f t="shared" si="157"/>
        <v>0</v>
      </c>
      <c r="BA433" s="257"/>
    </row>
    <row r="434" spans="1:53" ht="15.75"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outlineLevel="1">
      <c r="A435" s="448">
        <v>2</v>
      </c>
      <c r="B435" s="254" t="s">
        <v>2</v>
      </c>
      <c r="C435" s="251" t="s">
        <v>25</v>
      </c>
      <c r="D435" s="255">
        <v>74996</v>
      </c>
      <c r="E435" s="255">
        <f>+'7.  Persistence Report'!AU175</f>
        <v>74996.3</v>
      </c>
      <c r="F435" s="255">
        <f>+'7.  Persistence Report'!AV175</f>
        <v>74996.3</v>
      </c>
      <c r="G435" s="255">
        <f>+'7.  Persistence Report'!AW175</f>
        <v>74996.3</v>
      </c>
      <c r="H435" s="255" t="str">
        <f>+'7.  Persistence Report'!AX175</f>
        <v xml:space="preserve">                           -  </v>
      </c>
      <c r="I435" s="255" t="str">
        <f>+'7.  Persistence Report'!AY175</f>
        <v xml:space="preserve">                           -  </v>
      </c>
      <c r="J435" s="255" t="str">
        <f>+'7.  Persistence Report'!AZ175</f>
        <v xml:space="preserve">                           -  </v>
      </c>
      <c r="K435" s="255" t="str">
        <f>+'7.  Persistence Report'!BA175</f>
        <v xml:space="preserve">                           -  </v>
      </c>
      <c r="L435" s="255" t="str">
        <f>+'7.  Persistence Report'!BB175</f>
        <v xml:space="preserve">                           -  </v>
      </c>
      <c r="M435" s="255" t="str">
        <f>+'7.  Persistence Report'!BC175</f>
        <v xml:space="preserve">                           -  </v>
      </c>
      <c r="N435" s="255" t="str">
        <f>+'7.  Persistence Report'!BD175</f>
        <v xml:space="preserve">                           -  </v>
      </c>
      <c r="O435" s="255" t="str">
        <f>+'7.  Persistence Report'!BE175</f>
        <v xml:space="preserve">                           -  </v>
      </c>
      <c r="P435" s="255" t="str">
        <f>+'7.  Persistence Report'!BF175</f>
        <v xml:space="preserve">                        -  </v>
      </c>
      <c r="Q435" s="255" t="str">
        <f>+'7.  Persistence Report'!BG175</f>
        <v xml:space="preserve">                        -  </v>
      </c>
      <c r="R435" s="255" t="str">
        <f>+'7.  Persistence Report'!BH175</f>
        <v xml:space="preserve">                        -  </v>
      </c>
      <c r="S435" s="255" t="str">
        <f>+'7.  Persistence Report'!BI175</f>
        <v xml:space="preserve">                        -  </v>
      </c>
      <c r="T435" s="255" t="str">
        <f>+'7.  Persistence Report'!BJ175</f>
        <v xml:space="preserve">                        -  </v>
      </c>
      <c r="U435" s="251"/>
      <c r="V435" s="255">
        <v>42</v>
      </c>
      <c r="W435" s="255">
        <f>+'7.  Persistence Report'!P175</f>
        <v>42.06</v>
      </c>
      <c r="X435" s="255">
        <f>+'7.  Persistence Report'!Q175</f>
        <v>42.06</v>
      </c>
      <c r="Y435" s="255">
        <f>+'7.  Persistence Report'!R175</f>
        <v>42.06</v>
      </c>
      <c r="Z435" s="255" t="str">
        <f>+'7.  Persistence Report'!S175</f>
        <v xml:space="preserve">                     -  </v>
      </c>
      <c r="AA435" s="255" t="str">
        <f>+'7.  Persistence Report'!T175</f>
        <v xml:space="preserve">                     -  </v>
      </c>
      <c r="AB435" s="255" t="str">
        <f>+'7.  Persistence Report'!U175</f>
        <v xml:space="preserve">                     -  </v>
      </c>
      <c r="AC435" s="255" t="str">
        <f>+'7.  Persistence Report'!V175</f>
        <v xml:space="preserve">                     -  </v>
      </c>
      <c r="AD435" s="255" t="str">
        <f>+'7.  Persistence Report'!W175</f>
        <v xml:space="preserve">                     -  </v>
      </c>
      <c r="AE435" s="255" t="str">
        <f>+'7.  Persistence Report'!X175</f>
        <v xml:space="preserve">                     -  </v>
      </c>
      <c r="AF435" s="255" t="str">
        <f>+'7.  Persistence Report'!Y175</f>
        <v xml:space="preserve">                     -  </v>
      </c>
      <c r="AG435" s="255" t="str">
        <f>+'7.  Persistence Report'!Z175</f>
        <v xml:space="preserve">                     -  </v>
      </c>
      <c r="AH435" s="255" t="str">
        <f>+'7.  Persistence Report'!AA175</f>
        <v xml:space="preserve">                     -  </v>
      </c>
      <c r="AI435" s="255" t="str">
        <f>+'7.  Persistence Report'!AB175</f>
        <v xml:space="preserve">                     -  </v>
      </c>
      <c r="AJ435" s="255" t="str">
        <f>+'7.  Persistence Report'!AC175</f>
        <v xml:space="preserve">                     -  </v>
      </c>
      <c r="AK435" s="255" t="str">
        <f>+'7.  Persistence Report'!AD175</f>
        <v xml:space="preserve">                     -  </v>
      </c>
      <c r="AL435" s="255" t="str">
        <f>+'7.  Persistence Report'!AE175</f>
        <v xml:space="preserve">                     -  </v>
      </c>
      <c r="AM435" s="416">
        <v>1</v>
      </c>
      <c r="AN435" s="361"/>
      <c r="AO435" s="361"/>
      <c r="AP435" s="361"/>
      <c r="AQ435" s="361"/>
      <c r="AR435" s="361"/>
      <c r="AS435" s="361"/>
      <c r="AT435" s="361"/>
      <c r="AU435" s="361"/>
      <c r="AV435" s="361"/>
      <c r="AW435" s="361"/>
      <c r="AX435" s="361"/>
      <c r="AY435" s="361"/>
      <c r="AZ435" s="361"/>
      <c r="BA435" s="256">
        <f>SUM(AM435:AZ435)</f>
        <v>1</v>
      </c>
    </row>
    <row r="436" spans="1:53" ht="15"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1</v>
      </c>
      <c r="AN436" s="362">
        <f>AN435</f>
        <v>0</v>
      </c>
      <c r="AO436" s="362">
        <f t="shared" ref="AO436:AS436" si="158">AO435</f>
        <v>0</v>
      </c>
      <c r="AP436" s="362">
        <f t="shared" si="158"/>
        <v>0</v>
      </c>
      <c r="AQ436" s="362">
        <f t="shared" si="158"/>
        <v>0</v>
      </c>
      <c r="AR436" s="362">
        <f t="shared" si="158"/>
        <v>0</v>
      </c>
      <c r="AS436" s="362">
        <f t="shared" si="158"/>
        <v>0</v>
      </c>
      <c r="AT436" s="362">
        <f t="shared" ref="AT436:AZ436" si="159">AT435</f>
        <v>0</v>
      </c>
      <c r="AU436" s="362">
        <f t="shared" si="159"/>
        <v>0</v>
      </c>
      <c r="AV436" s="362">
        <f t="shared" si="159"/>
        <v>0</v>
      </c>
      <c r="AW436" s="362">
        <f t="shared" si="159"/>
        <v>0</v>
      </c>
      <c r="AX436" s="362">
        <f t="shared" si="159"/>
        <v>0</v>
      </c>
      <c r="AY436" s="362">
        <f t="shared" si="159"/>
        <v>0</v>
      </c>
      <c r="AZ436" s="362">
        <f t="shared" si="159"/>
        <v>0</v>
      </c>
      <c r="BA436" s="257"/>
    </row>
    <row r="437" spans="1:53" ht="15.75"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outlineLevel="1">
      <c r="A438" s="448">
        <v>3</v>
      </c>
      <c r="B438" s="254" t="s">
        <v>3</v>
      </c>
      <c r="C438" s="251" t="s">
        <v>25</v>
      </c>
      <c r="D438" s="255">
        <v>2035819</v>
      </c>
      <c r="E438" s="255">
        <f>+'7.  Persistence Report'!AU188</f>
        <v>2035819.19</v>
      </c>
      <c r="F438" s="255">
        <f>+'7.  Persistence Report'!AV188</f>
        <v>2035819.19</v>
      </c>
      <c r="G438" s="255">
        <f>+'7.  Persistence Report'!AW188</f>
        <v>2035819.19</v>
      </c>
      <c r="H438" s="255">
        <f>+'7.  Persistence Report'!AX188</f>
        <v>2035819.19</v>
      </c>
      <c r="I438" s="255">
        <f>+'7.  Persistence Report'!AY188</f>
        <v>2035819.19</v>
      </c>
      <c r="J438" s="255">
        <f>+'7.  Persistence Report'!AZ188</f>
        <v>2035819.19</v>
      </c>
      <c r="K438" s="255">
        <f>+'7.  Persistence Report'!BA188</f>
        <v>2035819.19</v>
      </c>
      <c r="L438" s="255">
        <f>+'7.  Persistence Report'!BB188</f>
        <v>2035819.19</v>
      </c>
      <c r="M438" s="255">
        <f>+'7.  Persistence Report'!BC188</f>
        <v>2035819.19</v>
      </c>
      <c r="N438" s="255">
        <f>+'7.  Persistence Report'!BD188</f>
        <v>2035819.19</v>
      </c>
      <c r="O438" s="255">
        <f>+'7.  Persistence Report'!BE188</f>
        <v>2035819.19</v>
      </c>
      <c r="P438" s="255">
        <f>+'7.  Persistence Report'!BF188</f>
        <v>2035819.19</v>
      </c>
      <c r="Q438" s="255">
        <f>+'7.  Persistence Report'!BG188</f>
        <v>2035819.19</v>
      </c>
      <c r="R438" s="255">
        <f>+'7.  Persistence Report'!BH188</f>
        <v>2035819.19</v>
      </c>
      <c r="S438" s="255">
        <f>+'7.  Persistence Report'!BI188</f>
        <v>2035819.19</v>
      </c>
      <c r="T438" s="255">
        <f>+'7.  Persistence Report'!BJ188</f>
        <v>2035819.19</v>
      </c>
      <c r="U438" s="251"/>
      <c r="V438" s="255">
        <v>1109</v>
      </c>
      <c r="W438" s="255">
        <f>+'7.  Persistence Report'!P188</f>
        <v>1109.07</v>
      </c>
      <c r="X438" s="255">
        <f>+'7.  Persistence Report'!Q188</f>
        <v>1109.07</v>
      </c>
      <c r="Y438" s="255">
        <f>+'7.  Persistence Report'!R188</f>
        <v>1109.07</v>
      </c>
      <c r="Z438" s="255">
        <f>+'7.  Persistence Report'!S188</f>
        <v>1109.07</v>
      </c>
      <c r="AA438" s="255">
        <f>+'7.  Persistence Report'!T188</f>
        <v>1109.07</v>
      </c>
      <c r="AB438" s="255">
        <f>+'7.  Persistence Report'!U188</f>
        <v>1109.07</v>
      </c>
      <c r="AC438" s="255">
        <f>+'7.  Persistence Report'!V188</f>
        <v>1109.07</v>
      </c>
      <c r="AD438" s="255">
        <f>+'7.  Persistence Report'!W188</f>
        <v>1109.07</v>
      </c>
      <c r="AE438" s="255">
        <f>+'7.  Persistence Report'!X188</f>
        <v>1109.07</v>
      </c>
      <c r="AF438" s="255">
        <f>+'7.  Persistence Report'!Y188</f>
        <v>1109.07</v>
      </c>
      <c r="AG438" s="255">
        <f>+'7.  Persistence Report'!Z188</f>
        <v>1109.07</v>
      </c>
      <c r="AH438" s="255">
        <f>+'7.  Persistence Report'!AA188</f>
        <v>1109.07</v>
      </c>
      <c r="AI438" s="255">
        <f>+'7.  Persistence Report'!AB188</f>
        <v>1109.07</v>
      </c>
      <c r="AJ438" s="255">
        <f>+'7.  Persistence Report'!AC188</f>
        <v>1109.07</v>
      </c>
      <c r="AK438" s="255">
        <f>+'7.  Persistence Report'!AD188</f>
        <v>1109.07</v>
      </c>
      <c r="AL438" s="255">
        <f>+'7.  Persistence Report'!AE188</f>
        <v>1109.07</v>
      </c>
      <c r="AM438" s="416">
        <v>1</v>
      </c>
      <c r="AN438" s="361"/>
      <c r="AO438" s="361"/>
      <c r="AP438" s="361"/>
      <c r="AQ438" s="361"/>
      <c r="AR438" s="361"/>
      <c r="AS438" s="361"/>
      <c r="AT438" s="361"/>
      <c r="AU438" s="361"/>
      <c r="AV438" s="361"/>
      <c r="AW438" s="361"/>
      <c r="AX438" s="361"/>
      <c r="AY438" s="361"/>
      <c r="AZ438" s="361"/>
      <c r="BA438" s="256">
        <f>SUM(AM438:AZ438)</f>
        <v>1</v>
      </c>
    </row>
    <row r="439" spans="1:53" ht="15"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1</v>
      </c>
      <c r="AN439" s="362">
        <f>AN438</f>
        <v>0</v>
      </c>
      <c r="AO439" s="362">
        <f t="shared" ref="AO439:AS439" si="160">AO438</f>
        <v>0</v>
      </c>
      <c r="AP439" s="362">
        <f t="shared" si="160"/>
        <v>0</v>
      </c>
      <c r="AQ439" s="362">
        <f t="shared" si="160"/>
        <v>0</v>
      </c>
      <c r="AR439" s="362">
        <f t="shared" si="160"/>
        <v>0</v>
      </c>
      <c r="AS439" s="362">
        <f t="shared" si="160"/>
        <v>0</v>
      </c>
      <c r="AT439" s="362">
        <f t="shared" ref="AT439:AZ439" si="161">AT438</f>
        <v>0</v>
      </c>
      <c r="AU439" s="362">
        <f t="shared" si="161"/>
        <v>0</v>
      </c>
      <c r="AV439" s="362">
        <f t="shared" si="161"/>
        <v>0</v>
      </c>
      <c r="AW439" s="362">
        <f t="shared" si="161"/>
        <v>0</v>
      </c>
      <c r="AX439" s="362">
        <f t="shared" si="161"/>
        <v>0</v>
      </c>
      <c r="AY439" s="362">
        <f t="shared" si="161"/>
        <v>0</v>
      </c>
      <c r="AZ439" s="362">
        <f t="shared" si="161"/>
        <v>0</v>
      </c>
      <c r="BA439" s="257"/>
    </row>
    <row r="440" spans="1:53" ht="15"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outlineLevel="1">
      <c r="A441" s="448">
        <v>4</v>
      </c>
      <c r="B441" s="254" t="s">
        <v>4</v>
      </c>
      <c r="C441" s="251" t="s">
        <v>25</v>
      </c>
      <c r="D441" s="255">
        <v>1153159</v>
      </c>
      <c r="E441" s="255">
        <f>+'7.  Persistence Report'!AU182</f>
        <v>1074242.3899999999</v>
      </c>
      <c r="F441" s="255">
        <f>+'7.  Persistence Report'!AV182</f>
        <v>1035847.51</v>
      </c>
      <c r="G441" s="255">
        <f>+'7.  Persistence Report'!AW182</f>
        <v>1035847.51</v>
      </c>
      <c r="H441" s="255">
        <f>+'7.  Persistence Report'!AX182</f>
        <v>1035847.51</v>
      </c>
      <c r="I441" s="255">
        <f>+'7.  Persistence Report'!AY182</f>
        <v>1035847.51</v>
      </c>
      <c r="J441" s="255">
        <f>+'7.  Persistence Report'!AZ182</f>
        <v>1035847.51</v>
      </c>
      <c r="K441" s="255">
        <f>+'7.  Persistence Report'!BA182</f>
        <v>1033860.44</v>
      </c>
      <c r="L441" s="255">
        <f>+'7.  Persistence Report'!BB182</f>
        <v>1033860.44</v>
      </c>
      <c r="M441" s="255">
        <f>+'7.  Persistence Report'!BC182</f>
        <v>886442.62</v>
      </c>
      <c r="N441" s="255">
        <f>+'7.  Persistence Report'!BD182</f>
        <v>812843.13</v>
      </c>
      <c r="O441" s="255">
        <f>+'7.  Persistence Report'!BE182</f>
        <v>802720.37</v>
      </c>
      <c r="P441" s="255">
        <f>+'7.  Persistence Report'!BF182</f>
        <v>802720.37</v>
      </c>
      <c r="Q441" s="255">
        <f>+'7.  Persistence Report'!BG182</f>
        <v>797074.78</v>
      </c>
      <c r="R441" s="255">
        <f>+'7.  Persistence Report'!BH182</f>
        <v>797074.78</v>
      </c>
      <c r="S441" s="255">
        <f>+'7.  Persistence Report'!BI182</f>
        <v>796129.07</v>
      </c>
      <c r="T441" s="255">
        <f>+'7.  Persistence Report'!BJ182</f>
        <v>356476.95</v>
      </c>
      <c r="U441" s="251"/>
      <c r="V441" s="255">
        <v>86</v>
      </c>
      <c r="W441" s="255">
        <f>+'7.  Persistence Report'!P182</f>
        <v>81.44</v>
      </c>
      <c r="X441" s="255">
        <f>+'7.  Persistence Report'!Q182</f>
        <v>79.02</v>
      </c>
      <c r="Y441" s="255">
        <f>+'7.  Persistence Report'!R182</f>
        <v>79.02</v>
      </c>
      <c r="Z441" s="255">
        <f>+'7.  Persistence Report'!S182</f>
        <v>79.02</v>
      </c>
      <c r="AA441" s="255">
        <f>+'7.  Persistence Report'!T182</f>
        <v>79.02</v>
      </c>
      <c r="AB441" s="255">
        <f>+'7.  Persistence Report'!U182</f>
        <v>79.02</v>
      </c>
      <c r="AC441" s="255">
        <f>+'7.  Persistence Report'!V182</f>
        <v>78.8</v>
      </c>
      <c r="AD441" s="255">
        <f>+'7.  Persistence Report'!W182</f>
        <v>78.8</v>
      </c>
      <c r="AE441" s="255">
        <f>+'7.  Persistence Report'!X182</f>
        <v>69.540000000000006</v>
      </c>
      <c r="AF441" s="255">
        <f>+'7.  Persistence Report'!Y182</f>
        <v>50.46</v>
      </c>
      <c r="AG441" s="255">
        <f>+'7.  Persistence Report'!Z182</f>
        <v>50.46</v>
      </c>
      <c r="AH441" s="255">
        <f>+'7.  Persistence Report'!AA182</f>
        <v>50.46</v>
      </c>
      <c r="AI441" s="255">
        <f>+'7.  Persistence Report'!AB182</f>
        <v>50.06</v>
      </c>
      <c r="AJ441" s="255">
        <f>+'7.  Persistence Report'!AC182</f>
        <v>50.06</v>
      </c>
      <c r="AK441" s="255">
        <f>+'7.  Persistence Report'!AD182</f>
        <v>49.98</v>
      </c>
      <c r="AL441" s="255">
        <f>+'7.  Persistence Report'!AE182</f>
        <v>22.38</v>
      </c>
      <c r="AM441" s="416">
        <v>1</v>
      </c>
      <c r="AN441" s="361"/>
      <c r="AO441" s="361"/>
      <c r="AP441" s="361"/>
      <c r="AQ441" s="361"/>
      <c r="AR441" s="361"/>
      <c r="AS441" s="361"/>
      <c r="AT441" s="361"/>
      <c r="AU441" s="361"/>
      <c r="AV441" s="361"/>
      <c r="AW441" s="361"/>
      <c r="AX441" s="361"/>
      <c r="AY441" s="361"/>
      <c r="AZ441" s="361"/>
      <c r="BA441" s="256">
        <f>SUM(AM441:AZ441)</f>
        <v>1</v>
      </c>
    </row>
    <row r="442" spans="1:53" ht="15"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1</v>
      </c>
      <c r="AN442" s="362">
        <f>AN441</f>
        <v>0</v>
      </c>
      <c r="AO442" s="362">
        <f t="shared" ref="AO442:AS442" si="162">AO441</f>
        <v>0</v>
      </c>
      <c r="AP442" s="362">
        <f t="shared" si="162"/>
        <v>0</v>
      </c>
      <c r="AQ442" s="362">
        <f t="shared" si="162"/>
        <v>0</v>
      </c>
      <c r="AR442" s="362">
        <f t="shared" si="162"/>
        <v>0</v>
      </c>
      <c r="AS442" s="362">
        <f t="shared" si="162"/>
        <v>0</v>
      </c>
      <c r="AT442" s="362">
        <f t="shared" ref="AT442:AZ442" si="163">AT441</f>
        <v>0</v>
      </c>
      <c r="AU442" s="362">
        <f t="shared" si="163"/>
        <v>0</v>
      </c>
      <c r="AV442" s="362">
        <f t="shared" si="163"/>
        <v>0</v>
      </c>
      <c r="AW442" s="362">
        <f t="shared" si="163"/>
        <v>0</v>
      </c>
      <c r="AX442" s="362">
        <f t="shared" si="163"/>
        <v>0</v>
      </c>
      <c r="AY442" s="362">
        <f t="shared" si="163"/>
        <v>0</v>
      </c>
      <c r="AZ442" s="362">
        <f t="shared" si="163"/>
        <v>0</v>
      </c>
      <c r="BA442" s="257"/>
    </row>
    <row r="443" spans="1:53" ht="15"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outlineLevel="1">
      <c r="A444" s="448">
        <v>5</v>
      </c>
      <c r="B444" s="254" t="s">
        <v>5</v>
      </c>
      <c r="C444" s="251" t="s">
        <v>25</v>
      </c>
      <c r="D444" s="255">
        <v>4968775</v>
      </c>
      <c r="E444" s="255">
        <f>+'7.  Persistence Report'!AU180</f>
        <v>4310359.59</v>
      </c>
      <c r="F444" s="255">
        <f>+'7.  Persistence Report'!AV180</f>
        <v>3967230.08</v>
      </c>
      <c r="G444" s="255">
        <f>+'7.  Persistence Report'!AW180</f>
        <v>3967230.08</v>
      </c>
      <c r="H444" s="255">
        <f>+'7.  Persistence Report'!AX180</f>
        <v>3967230.08</v>
      </c>
      <c r="I444" s="255">
        <f>+'7.  Persistence Report'!AY180</f>
        <v>3967230.08</v>
      </c>
      <c r="J444" s="255">
        <f>+'7.  Persistence Report'!AZ180</f>
        <v>3967230.08</v>
      </c>
      <c r="K444" s="255">
        <f>+'7.  Persistence Report'!BA180</f>
        <v>3965511.53</v>
      </c>
      <c r="L444" s="255">
        <f>+'7.  Persistence Report'!BB180</f>
        <v>3965511.53</v>
      </c>
      <c r="M444" s="255">
        <f>+'7.  Persistence Report'!BC180</f>
        <v>3688146.04</v>
      </c>
      <c r="N444" s="255">
        <f>+'7.  Persistence Report'!BD180</f>
        <v>3585580.29</v>
      </c>
      <c r="O444" s="255">
        <f>+'7.  Persistence Report'!BE180</f>
        <v>3031996.67</v>
      </c>
      <c r="P444" s="255">
        <f>+'7.  Persistence Report'!BF180</f>
        <v>3031996.67</v>
      </c>
      <c r="Q444" s="255">
        <f>+'7.  Persistence Report'!BG180</f>
        <v>2988578.74</v>
      </c>
      <c r="R444" s="255">
        <f>+'7.  Persistence Report'!BH180</f>
        <v>2988578.74</v>
      </c>
      <c r="S444" s="255">
        <f>+'7.  Persistence Report'!BI180</f>
        <v>2984353.58</v>
      </c>
      <c r="T444" s="255">
        <f>+'7.  Persistence Report'!BJ180</f>
        <v>2426083.39</v>
      </c>
      <c r="U444" s="251"/>
      <c r="V444" s="255">
        <v>325</v>
      </c>
      <c r="W444" s="255">
        <f>+'7.  Persistence Report'!P180</f>
        <v>283.85000000000002</v>
      </c>
      <c r="X444" s="255">
        <f>+'7.  Persistence Report'!Q180</f>
        <v>262.31</v>
      </c>
      <c r="Y444" s="255">
        <f>+'7.  Persistence Report'!R180</f>
        <v>262.31</v>
      </c>
      <c r="Z444" s="255">
        <f>+'7.  Persistence Report'!S180</f>
        <v>262.31</v>
      </c>
      <c r="AA444" s="255">
        <f>+'7.  Persistence Report'!T180</f>
        <v>262.31</v>
      </c>
      <c r="AB444" s="255">
        <f>+'7.  Persistence Report'!U180</f>
        <v>262.31</v>
      </c>
      <c r="AC444" s="255">
        <f>+'7.  Persistence Report'!V180</f>
        <v>262.11</v>
      </c>
      <c r="AD444" s="255">
        <f>+'7.  Persistence Report'!W180</f>
        <v>262.11</v>
      </c>
      <c r="AE444" s="255">
        <f>+'7.  Persistence Report'!X180</f>
        <v>244.7</v>
      </c>
      <c r="AF444" s="255">
        <f>+'7.  Persistence Report'!Y180</f>
        <v>222.69</v>
      </c>
      <c r="AG444" s="255">
        <f>+'7.  Persistence Report'!Z180</f>
        <v>188.64</v>
      </c>
      <c r="AH444" s="255">
        <f>+'7.  Persistence Report'!AA180</f>
        <v>188.64</v>
      </c>
      <c r="AI444" s="255">
        <f>+'7.  Persistence Report'!AB180</f>
        <v>187.73</v>
      </c>
      <c r="AJ444" s="255">
        <f>+'7.  Persistence Report'!AC180</f>
        <v>187.73</v>
      </c>
      <c r="AK444" s="255">
        <f>+'7.  Persistence Report'!AD180</f>
        <v>187.35</v>
      </c>
      <c r="AL444" s="255">
        <f>+'7.  Persistence Report'!AE180</f>
        <v>152.30000000000001</v>
      </c>
      <c r="AM444" s="416">
        <v>1</v>
      </c>
      <c r="AN444" s="361"/>
      <c r="AO444" s="361"/>
      <c r="AP444" s="361"/>
      <c r="AQ444" s="361"/>
      <c r="AR444" s="361"/>
      <c r="AS444" s="361"/>
      <c r="AT444" s="361"/>
      <c r="AU444" s="361"/>
      <c r="AV444" s="361"/>
      <c r="AW444" s="361"/>
      <c r="AX444" s="361"/>
      <c r="AY444" s="361"/>
      <c r="AZ444" s="361"/>
      <c r="BA444" s="256">
        <f>SUM(AM444:AZ444)</f>
        <v>1</v>
      </c>
    </row>
    <row r="445" spans="1:53" ht="15"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1</v>
      </c>
      <c r="AN445" s="362">
        <f>AN444</f>
        <v>0</v>
      </c>
      <c r="AO445" s="362">
        <f t="shared" ref="AO445:AS445" si="164">AO444</f>
        <v>0</v>
      </c>
      <c r="AP445" s="362">
        <f t="shared" si="164"/>
        <v>0</v>
      </c>
      <c r="AQ445" s="362">
        <f t="shared" si="164"/>
        <v>0</v>
      </c>
      <c r="AR445" s="362">
        <f t="shared" si="164"/>
        <v>0</v>
      </c>
      <c r="AS445" s="362">
        <f t="shared" si="164"/>
        <v>0</v>
      </c>
      <c r="AT445" s="362">
        <f t="shared" ref="AT445:AZ445" si="165">AT444</f>
        <v>0</v>
      </c>
      <c r="AU445" s="362">
        <f t="shared" si="165"/>
        <v>0</v>
      </c>
      <c r="AV445" s="362">
        <f t="shared" si="165"/>
        <v>0</v>
      </c>
      <c r="AW445" s="362">
        <f t="shared" si="165"/>
        <v>0</v>
      </c>
      <c r="AX445" s="362">
        <f t="shared" si="165"/>
        <v>0</v>
      </c>
      <c r="AY445" s="362">
        <f t="shared" si="165"/>
        <v>0</v>
      </c>
      <c r="AZ445" s="362">
        <f t="shared" si="165"/>
        <v>0</v>
      </c>
      <c r="BA445" s="257"/>
    </row>
    <row r="446" spans="1:53" ht="15"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S448" si="166">AO447</f>
        <v>0</v>
      </c>
      <c r="AP448" s="362">
        <f t="shared" si="166"/>
        <v>0</v>
      </c>
      <c r="AQ448" s="362">
        <f t="shared" si="166"/>
        <v>0</v>
      </c>
      <c r="AR448" s="362">
        <f t="shared" si="166"/>
        <v>0</v>
      </c>
      <c r="AS448" s="362">
        <f t="shared" si="166"/>
        <v>0</v>
      </c>
      <c r="AT448" s="362">
        <f t="shared" ref="AT448:AZ448" si="167">AT447</f>
        <v>0</v>
      </c>
      <c r="AU448" s="362">
        <f t="shared" si="167"/>
        <v>0</v>
      </c>
      <c r="AV448" s="362">
        <f t="shared" si="167"/>
        <v>0</v>
      </c>
      <c r="AW448" s="362">
        <f t="shared" si="167"/>
        <v>0</v>
      </c>
      <c r="AX448" s="362">
        <f t="shared" si="167"/>
        <v>0</v>
      </c>
      <c r="AY448" s="362">
        <f t="shared" si="167"/>
        <v>0</v>
      </c>
      <c r="AZ448" s="362">
        <f t="shared" si="167"/>
        <v>0</v>
      </c>
      <c r="BA448" s="257"/>
    </row>
    <row r="449" spans="1:53" ht="15"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outlineLevel="1">
      <c r="A450" s="448">
        <v>7</v>
      </c>
      <c r="B450" s="254" t="s">
        <v>42</v>
      </c>
      <c r="C450" s="251" t="s">
        <v>25</v>
      </c>
      <c r="D450" s="255">
        <v>1510</v>
      </c>
      <c r="E450" s="255"/>
      <c r="F450" s="255"/>
      <c r="G450" s="255"/>
      <c r="H450" s="255"/>
      <c r="I450" s="255"/>
      <c r="J450" s="255"/>
      <c r="K450" s="255"/>
      <c r="L450" s="255"/>
      <c r="M450" s="255"/>
      <c r="N450" s="255"/>
      <c r="O450" s="255"/>
      <c r="P450" s="255"/>
      <c r="Q450" s="255"/>
      <c r="R450" s="255"/>
      <c r="S450" s="255"/>
      <c r="T450" s="255"/>
      <c r="U450" s="251"/>
      <c r="V450" s="255">
        <v>4457</v>
      </c>
      <c r="W450" s="255"/>
      <c r="X450" s="255"/>
      <c r="Y450" s="255"/>
      <c r="Z450" s="255"/>
      <c r="AA450" s="255"/>
      <c r="AB450" s="255"/>
      <c r="AC450" s="255"/>
      <c r="AD450" s="255"/>
      <c r="AE450" s="255"/>
      <c r="AF450" s="255"/>
      <c r="AG450" s="255"/>
      <c r="AH450" s="255"/>
      <c r="AI450" s="255"/>
      <c r="AJ450" s="255"/>
      <c r="AK450" s="255"/>
      <c r="AL450" s="255"/>
      <c r="AM450" s="361">
        <v>1</v>
      </c>
      <c r="AN450" s="361"/>
      <c r="AO450" s="361"/>
      <c r="AP450" s="361"/>
      <c r="AQ450" s="361"/>
      <c r="AR450" s="361"/>
      <c r="AS450" s="361"/>
      <c r="AT450" s="361"/>
      <c r="AU450" s="361"/>
      <c r="AV450" s="361"/>
      <c r="AW450" s="361"/>
      <c r="AX450" s="361"/>
      <c r="AY450" s="361"/>
      <c r="AZ450" s="361"/>
      <c r="BA450" s="256">
        <f>SUM(AM450:AZ450)</f>
        <v>1</v>
      </c>
    </row>
    <row r="451" spans="1:53" ht="15"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1</v>
      </c>
      <c r="AN451" s="362">
        <f>AN450</f>
        <v>0</v>
      </c>
      <c r="AO451" s="362">
        <f t="shared" ref="AO451:AS451" si="168">AO450</f>
        <v>0</v>
      </c>
      <c r="AP451" s="362">
        <f t="shared" si="168"/>
        <v>0</v>
      </c>
      <c r="AQ451" s="362">
        <f t="shared" si="168"/>
        <v>0</v>
      </c>
      <c r="AR451" s="362">
        <f t="shared" si="168"/>
        <v>0</v>
      </c>
      <c r="AS451" s="362">
        <f t="shared" si="168"/>
        <v>0</v>
      </c>
      <c r="AT451" s="362">
        <f t="shared" ref="AT451:AZ451" si="169">AT450</f>
        <v>0</v>
      </c>
      <c r="AU451" s="362">
        <f t="shared" si="169"/>
        <v>0</v>
      </c>
      <c r="AV451" s="362">
        <f t="shared" si="169"/>
        <v>0</v>
      </c>
      <c r="AW451" s="362">
        <f t="shared" si="169"/>
        <v>0</v>
      </c>
      <c r="AX451" s="362">
        <f t="shared" si="169"/>
        <v>0</v>
      </c>
      <c r="AY451" s="362">
        <f t="shared" si="169"/>
        <v>0</v>
      </c>
      <c r="AZ451" s="362">
        <f t="shared" si="169"/>
        <v>0</v>
      </c>
      <c r="BA451" s="257"/>
    </row>
    <row r="452" spans="1:53" ht="15"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70">AO453</f>
        <v>0</v>
      </c>
      <c r="AP454" s="362">
        <f t="shared" si="170"/>
        <v>0</v>
      </c>
      <c r="AQ454" s="362">
        <f t="shared" si="170"/>
        <v>0</v>
      </c>
      <c r="AR454" s="362">
        <f t="shared" si="170"/>
        <v>0</v>
      </c>
      <c r="AS454" s="362">
        <f t="shared" si="170"/>
        <v>0</v>
      </c>
      <c r="AT454" s="362">
        <f t="shared" si="170"/>
        <v>0</v>
      </c>
      <c r="AU454" s="362">
        <f t="shared" si="170"/>
        <v>0</v>
      </c>
      <c r="AV454" s="362">
        <f t="shared" si="170"/>
        <v>0</v>
      </c>
      <c r="AW454" s="362">
        <f t="shared" si="170"/>
        <v>0</v>
      </c>
      <c r="AX454" s="362">
        <f t="shared" si="170"/>
        <v>0</v>
      </c>
      <c r="AY454" s="362">
        <f t="shared" si="170"/>
        <v>0</v>
      </c>
      <c r="AZ454" s="362">
        <f t="shared" si="170"/>
        <v>0</v>
      </c>
      <c r="BA454" s="257"/>
    </row>
    <row r="455" spans="1:53" s="243" customFormat="1" ht="15"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71">AO456</f>
        <v>0</v>
      </c>
      <c r="AP457" s="362">
        <f t="shared" si="171"/>
        <v>0</v>
      </c>
      <c r="AQ457" s="362">
        <f t="shared" si="171"/>
        <v>0</v>
      </c>
      <c r="AR457" s="362">
        <f t="shared" si="171"/>
        <v>0</v>
      </c>
      <c r="AS457" s="362">
        <f t="shared" si="171"/>
        <v>0</v>
      </c>
      <c r="AT457" s="362">
        <f t="shared" si="171"/>
        <v>0</v>
      </c>
      <c r="AU457" s="362">
        <f t="shared" si="171"/>
        <v>0</v>
      </c>
      <c r="AV457" s="362">
        <f t="shared" si="171"/>
        <v>0</v>
      </c>
      <c r="AW457" s="362">
        <f t="shared" si="171"/>
        <v>0</v>
      </c>
      <c r="AX457" s="362">
        <f t="shared" si="171"/>
        <v>0</v>
      </c>
      <c r="AY457" s="362">
        <f t="shared" si="171"/>
        <v>0</v>
      </c>
      <c r="AZ457" s="362">
        <f t="shared" si="171"/>
        <v>0</v>
      </c>
      <c r="BA457" s="257"/>
    </row>
    <row r="458" spans="1:53" ht="15"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75"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outlineLevel="1">
      <c r="A460" s="448">
        <v>10</v>
      </c>
      <c r="B460" s="269" t="s">
        <v>22</v>
      </c>
      <c r="C460" s="251" t="s">
        <v>25</v>
      </c>
      <c r="D460" s="255">
        <v>19282049</v>
      </c>
      <c r="E460" s="255">
        <f>+'7.  Persistence Report'!AU174</f>
        <v>19255189.07</v>
      </c>
      <c r="F460" s="255">
        <f>+'7.  Persistence Report'!AV174</f>
        <v>19255189.07</v>
      </c>
      <c r="G460" s="255">
        <f>+'7.  Persistence Report'!AW174</f>
        <v>18858307.379999999</v>
      </c>
      <c r="H460" s="255">
        <f>+'7.  Persistence Report'!AX174</f>
        <v>18858307.379999999</v>
      </c>
      <c r="I460" s="255">
        <f>+'7.  Persistence Report'!AY174</f>
        <v>18752564.420000002</v>
      </c>
      <c r="J460" s="255">
        <f>+'7.  Persistence Report'!AZ174</f>
        <v>18193283.27</v>
      </c>
      <c r="K460" s="255">
        <f>+'7.  Persistence Report'!BA174</f>
        <v>18193283.27</v>
      </c>
      <c r="L460" s="255">
        <f>+'7.  Persistence Report'!BB174</f>
        <v>17398195.960000001</v>
      </c>
      <c r="M460" s="255">
        <f>+'7.  Persistence Report'!BC174</f>
        <v>14887214.939999999</v>
      </c>
      <c r="N460" s="255">
        <f>+'7.  Persistence Report'!BD174</f>
        <v>12089350.279999999</v>
      </c>
      <c r="O460" s="255">
        <f>+'7.  Persistence Report'!BE174</f>
        <v>11592355.199999999</v>
      </c>
      <c r="P460" s="255">
        <f>+'7.  Persistence Report'!BF174</f>
        <v>7255866.4000000004</v>
      </c>
      <c r="Q460" s="255">
        <f>+'7.  Persistence Report'!BG174</f>
        <v>6970894.96</v>
      </c>
      <c r="R460" s="255">
        <f>+'7.  Persistence Report'!BH174</f>
        <v>6970894.96</v>
      </c>
      <c r="S460" s="255">
        <f>+'7.  Persistence Report'!BI174</f>
        <v>4156408.91</v>
      </c>
      <c r="T460" s="255">
        <f>+'7.  Persistence Report'!BJ174</f>
        <v>495190.4</v>
      </c>
      <c r="U460" s="255">
        <v>12</v>
      </c>
      <c r="V460" s="255">
        <v>2594</v>
      </c>
      <c r="W460" s="255">
        <f>+'7.  Persistence Report'!P174</f>
        <v>2586.13</v>
      </c>
      <c r="X460" s="255">
        <f>+'7.  Persistence Report'!Q174</f>
        <v>2586.13</v>
      </c>
      <c r="Y460" s="255">
        <f>+'7.  Persistence Report'!R174</f>
        <v>2472.61</v>
      </c>
      <c r="Z460" s="255">
        <f>+'7.  Persistence Report'!S174</f>
        <v>2472.61</v>
      </c>
      <c r="AA460" s="255">
        <f>+'7.  Persistence Report'!T174</f>
        <v>2442.5100000000002</v>
      </c>
      <c r="AB460" s="255">
        <f>+'7.  Persistence Report'!U174</f>
        <v>2362.29</v>
      </c>
      <c r="AC460" s="255">
        <f>+'7.  Persistence Report'!V174</f>
        <v>2362.29</v>
      </c>
      <c r="AD460" s="255">
        <f>+'7.  Persistence Report'!W174</f>
        <v>2260.19</v>
      </c>
      <c r="AE460" s="255">
        <f>+'7.  Persistence Report'!X174</f>
        <v>1920.36</v>
      </c>
      <c r="AF460" s="255">
        <f>+'7.  Persistence Report'!Y174</f>
        <v>1566.21</v>
      </c>
      <c r="AG460" s="255">
        <f>+'7.  Persistence Report'!Z174</f>
        <v>1549.46</v>
      </c>
      <c r="AH460" s="255">
        <f>+'7.  Persistence Report'!AA174</f>
        <v>1012.1</v>
      </c>
      <c r="AI460" s="255">
        <f>+'7.  Persistence Report'!AB174</f>
        <v>930.61</v>
      </c>
      <c r="AJ460" s="255">
        <f>+'7.  Persistence Report'!AC174</f>
        <v>930.61</v>
      </c>
      <c r="AK460" s="255">
        <f>+'7.  Persistence Report'!AD174</f>
        <v>638.15</v>
      </c>
      <c r="AL460" s="255">
        <f>+'7.  Persistence Report'!AE174</f>
        <v>191.2</v>
      </c>
      <c r="AM460" s="366"/>
      <c r="AN460" s="415"/>
      <c r="AO460" s="415">
        <v>0.79</v>
      </c>
      <c r="AP460" s="415">
        <v>0.21</v>
      </c>
      <c r="AQ460" s="366"/>
      <c r="AR460" s="366"/>
      <c r="AS460" s="366"/>
      <c r="AT460" s="366"/>
      <c r="AU460" s="366"/>
      <c r="AV460" s="366"/>
      <c r="AW460" s="366"/>
      <c r="AX460" s="366"/>
      <c r="AY460" s="366"/>
      <c r="AZ460" s="366"/>
      <c r="BA460" s="256">
        <f>SUM(AM460:AZ460)</f>
        <v>1</v>
      </c>
    </row>
    <row r="461" spans="1:53" ht="15"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S461" si="172">AO460</f>
        <v>0.79</v>
      </c>
      <c r="AP461" s="362">
        <f t="shared" si="172"/>
        <v>0.21</v>
      </c>
      <c r="AQ461" s="362">
        <f t="shared" si="172"/>
        <v>0</v>
      </c>
      <c r="AR461" s="362">
        <f t="shared" si="172"/>
        <v>0</v>
      </c>
      <c r="AS461" s="362">
        <f t="shared" si="172"/>
        <v>0</v>
      </c>
      <c r="AT461" s="362">
        <f t="shared" ref="AT461:AZ461" si="173">AT460</f>
        <v>0</v>
      </c>
      <c r="AU461" s="362">
        <f t="shared" si="173"/>
        <v>0</v>
      </c>
      <c r="AV461" s="362">
        <f t="shared" si="173"/>
        <v>0</v>
      </c>
      <c r="AW461" s="362">
        <f t="shared" si="173"/>
        <v>0</v>
      </c>
      <c r="AX461" s="362">
        <f t="shared" si="173"/>
        <v>0</v>
      </c>
      <c r="AY461" s="362">
        <f t="shared" si="173"/>
        <v>0</v>
      </c>
      <c r="AZ461" s="362">
        <f t="shared" si="173"/>
        <v>0</v>
      </c>
      <c r="BA461" s="270"/>
    </row>
    <row r="462" spans="1:53" ht="15"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outlineLevel="1">
      <c r="A463" s="448">
        <v>11</v>
      </c>
      <c r="B463" s="273" t="s">
        <v>21</v>
      </c>
      <c r="C463" s="251" t="s">
        <v>25</v>
      </c>
      <c r="D463" s="255">
        <v>2940240</v>
      </c>
      <c r="E463" s="255">
        <f>+'7.  Persistence Report'!AU162</f>
        <v>2919374.23</v>
      </c>
      <c r="F463" s="255">
        <f>+'7.  Persistence Report'!AV162</f>
        <v>2709943.37</v>
      </c>
      <c r="G463" s="255">
        <f>+'7.  Persistence Report'!AW162</f>
        <v>1775114.74</v>
      </c>
      <c r="H463" s="255">
        <f>+'7.  Persistence Report'!AX162</f>
        <v>1775114.74</v>
      </c>
      <c r="I463" s="255">
        <f>+'7.  Persistence Report'!AY162</f>
        <v>1775114.74</v>
      </c>
      <c r="J463" s="255">
        <f>+'7.  Persistence Report'!AZ162</f>
        <v>1775114.74</v>
      </c>
      <c r="K463" s="255">
        <f>+'7.  Persistence Report'!BA162</f>
        <v>1775114.74</v>
      </c>
      <c r="L463" s="255">
        <f>+'7.  Persistence Report'!BB162</f>
        <v>1775114.74</v>
      </c>
      <c r="M463" s="255">
        <f>+'7.  Persistence Report'!BC162</f>
        <v>1775114.74</v>
      </c>
      <c r="N463" s="255">
        <f>+'7.  Persistence Report'!BD162</f>
        <v>1689166.06</v>
      </c>
      <c r="O463" s="255">
        <f>+'7.  Persistence Report'!BE162</f>
        <v>647250.85</v>
      </c>
      <c r="P463" s="255" t="str">
        <f>+'7.  Persistence Report'!BF162</f>
        <v xml:space="preserve">                        -  </v>
      </c>
      <c r="Q463" s="255" t="str">
        <f>+'7.  Persistence Report'!BG162</f>
        <v xml:space="preserve">                        -  </v>
      </c>
      <c r="R463" s="255" t="str">
        <f>+'7.  Persistence Report'!BH162</f>
        <v xml:space="preserve">                        -  </v>
      </c>
      <c r="S463" s="255" t="str">
        <f>+'7.  Persistence Report'!BI162</f>
        <v xml:space="preserve">                        -  </v>
      </c>
      <c r="T463" s="255" t="str">
        <f>+'7.  Persistence Report'!BJ162</f>
        <v xml:space="preserve">                        -  </v>
      </c>
      <c r="U463" s="255">
        <v>12</v>
      </c>
      <c r="V463" s="255">
        <v>852</v>
      </c>
      <c r="W463" s="255">
        <f>+'7.  Persistence Report'!P162</f>
        <v>846.64</v>
      </c>
      <c r="X463" s="255">
        <f>+'7.  Persistence Report'!Q162</f>
        <v>789.11</v>
      </c>
      <c r="Y463" s="255">
        <f>+'7.  Persistence Report'!R162</f>
        <v>497</v>
      </c>
      <c r="Z463" s="255">
        <f>+'7.  Persistence Report'!S162</f>
        <v>497</v>
      </c>
      <c r="AA463" s="255">
        <f>+'7.  Persistence Report'!T162</f>
        <v>497</v>
      </c>
      <c r="AB463" s="255">
        <f>+'7.  Persistence Report'!U162</f>
        <v>497</v>
      </c>
      <c r="AC463" s="255">
        <f>+'7.  Persistence Report'!V162</f>
        <v>497</v>
      </c>
      <c r="AD463" s="255">
        <f>+'7.  Persistence Report'!W162</f>
        <v>497</v>
      </c>
      <c r="AE463" s="255">
        <f>+'7.  Persistence Report'!X162</f>
        <v>497</v>
      </c>
      <c r="AF463" s="255">
        <f>+'7.  Persistence Report'!Y162</f>
        <v>487.67</v>
      </c>
      <c r="AG463" s="255">
        <f>+'7.  Persistence Report'!Z162</f>
        <v>198.42</v>
      </c>
      <c r="AH463" s="255" t="str">
        <f>+'7.  Persistence Report'!AA162</f>
        <v xml:space="preserve">                     -  </v>
      </c>
      <c r="AI463" s="255" t="str">
        <f>+'7.  Persistence Report'!AB162</f>
        <v xml:space="preserve">                     -  </v>
      </c>
      <c r="AJ463" s="255" t="str">
        <f>+'7.  Persistence Report'!AC162</f>
        <v xml:space="preserve">                     -  </v>
      </c>
      <c r="AK463" s="255" t="str">
        <f>+'7.  Persistence Report'!AD162</f>
        <v xml:space="preserve">                     -  </v>
      </c>
      <c r="AL463" s="255" t="str">
        <f>+'7.  Persistence Report'!AE162</f>
        <v xml:space="preserve">                     -  </v>
      </c>
      <c r="AM463" s="366"/>
      <c r="AN463" s="415">
        <v>1</v>
      </c>
      <c r="AO463" s="366"/>
      <c r="AP463" s="366"/>
      <c r="AQ463" s="366"/>
      <c r="AR463" s="366"/>
      <c r="AS463" s="366"/>
      <c r="AT463" s="366"/>
      <c r="AU463" s="366"/>
      <c r="AV463" s="366"/>
      <c r="AW463" s="366"/>
      <c r="AX463" s="366"/>
      <c r="AY463" s="366"/>
      <c r="AZ463" s="366"/>
      <c r="BA463" s="256">
        <f>SUM(AM463:AZ463)</f>
        <v>1</v>
      </c>
    </row>
    <row r="464" spans="1:53" ht="15"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1</v>
      </c>
      <c r="AO464" s="362">
        <f t="shared" ref="AO464:AS464" si="174">AO463</f>
        <v>0</v>
      </c>
      <c r="AP464" s="362">
        <f t="shared" si="174"/>
        <v>0</v>
      </c>
      <c r="AQ464" s="362">
        <f t="shared" si="174"/>
        <v>0</v>
      </c>
      <c r="AR464" s="362">
        <f t="shared" si="174"/>
        <v>0</v>
      </c>
      <c r="AS464" s="362">
        <f t="shared" si="174"/>
        <v>0</v>
      </c>
      <c r="AT464" s="362">
        <f t="shared" ref="AT464:AZ464" si="175">AT463</f>
        <v>0</v>
      </c>
      <c r="AU464" s="362">
        <f t="shared" si="175"/>
        <v>0</v>
      </c>
      <c r="AV464" s="362">
        <f t="shared" si="175"/>
        <v>0</v>
      </c>
      <c r="AW464" s="362">
        <f t="shared" si="175"/>
        <v>0</v>
      </c>
      <c r="AX464" s="362">
        <f t="shared" si="175"/>
        <v>0</v>
      </c>
      <c r="AY464" s="362">
        <f t="shared" si="175"/>
        <v>0</v>
      </c>
      <c r="AZ464" s="362">
        <f t="shared" si="175"/>
        <v>0</v>
      </c>
      <c r="BA464" s="270"/>
    </row>
    <row r="465" spans="1:53" ht="15"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outlineLevel="1">
      <c r="A466" s="448">
        <v>12</v>
      </c>
      <c r="B466" s="273" t="s">
        <v>23</v>
      </c>
      <c r="C466" s="251" t="s">
        <v>25</v>
      </c>
      <c r="D466" s="255">
        <v>157250</v>
      </c>
      <c r="E466" s="255">
        <f>+'7.  Persistence Report'!AU161</f>
        <v>157250.21</v>
      </c>
      <c r="F466" s="255">
        <f>+'7.  Persistence Report'!AV161</f>
        <v>157250.21</v>
      </c>
      <c r="G466" s="255" t="str">
        <f>+'7.  Persistence Report'!AW161</f>
        <v xml:space="preserve">                           -  </v>
      </c>
      <c r="H466" s="255" t="str">
        <f>+'7.  Persistence Report'!AX161</f>
        <v xml:space="preserve">                           -  </v>
      </c>
      <c r="I466" s="255" t="str">
        <f>+'7.  Persistence Report'!AY161</f>
        <v xml:space="preserve">                           -  </v>
      </c>
      <c r="J466" s="255" t="str">
        <f>+'7.  Persistence Report'!AZ161</f>
        <v xml:space="preserve">                           -  </v>
      </c>
      <c r="K466" s="255" t="str">
        <f>+'7.  Persistence Report'!BA161</f>
        <v xml:space="preserve">                           -  </v>
      </c>
      <c r="L466" s="255" t="str">
        <f>+'7.  Persistence Report'!BB161</f>
        <v xml:space="preserve">                           -  </v>
      </c>
      <c r="M466" s="255" t="str">
        <f>+'7.  Persistence Report'!BC161</f>
        <v xml:space="preserve">                           -  </v>
      </c>
      <c r="N466" s="255" t="str">
        <f>+'7.  Persistence Report'!BD161</f>
        <v xml:space="preserve">                           -  </v>
      </c>
      <c r="O466" s="255" t="str">
        <f>+'7.  Persistence Report'!BE161</f>
        <v xml:space="preserve">                           -  </v>
      </c>
      <c r="P466" s="255" t="str">
        <f>+'7.  Persistence Report'!BF161</f>
        <v xml:space="preserve">                        -  </v>
      </c>
      <c r="Q466" s="255" t="str">
        <f>+'7.  Persistence Report'!BG161</f>
        <v xml:space="preserve">                        -  </v>
      </c>
      <c r="R466" s="255" t="str">
        <f>+'7.  Persistence Report'!BH161</f>
        <v xml:space="preserve">                        -  </v>
      </c>
      <c r="S466" s="255" t="str">
        <f>+'7.  Persistence Report'!BI161</f>
        <v xml:space="preserve">                        -  </v>
      </c>
      <c r="T466" s="255" t="str">
        <f>+'7.  Persistence Report'!BJ161</f>
        <v xml:space="preserve">                        -  </v>
      </c>
      <c r="U466" s="255">
        <v>3</v>
      </c>
      <c r="V466" s="255">
        <v>133</v>
      </c>
      <c r="W466" s="255">
        <f>+'7.  Persistence Report'!P161</f>
        <v>132.5</v>
      </c>
      <c r="X466" s="255">
        <f>+'7.  Persistence Report'!Q161</f>
        <v>132.5</v>
      </c>
      <c r="Y466" s="255" t="str">
        <f>+'7.  Persistence Report'!R161</f>
        <v xml:space="preserve">                     -  </v>
      </c>
      <c r="Z466" s="255" t="str">
        <f>+'7.  Persistence Report'!S161</f>
        <v xml:space="preserve">                     -  </v>
      </c>
      <c r="AA466" s="255" t="str">
        <f>+'7.  Persistence Report'!T161</f>
        <v xml:space="preserve">                     -  </v>
      </c>
      <c r="AB466" s="255" t="str">
        <f>+'7.  Persistence Report'!U161</f>
        <v xml:space="preserve">                     -  </v>
      </c>
      <c r="AC466" s="255" t="str">
        <f>+'7.  Persistence Report'!V161</f>
        <v xml:space="preserve">                     -  </v>
      </c>
      <c r="AD466" s="255" t="str">
        <f>+'7.  Persistence Report'!W161</f>
        <v xml:space="preserve">                     -  </v>
      </c>
      <c r="AE466" s="255" t="str">
        <f>+'7.  Persistence Report'!X161</f>
        <v xml:space="preserve">                     -  </v>
      </c>
      <c r="AF466" s="255" t="str">
        <f>+'7.  Persistence Report'!Y161</f>
        <v xml:space="preserve">                     -  </v>
      </c>
      <c r="AG466" s="255" t="str">
        <f>+'7.  Persistence Report'!Z161</f>
        <v xml:space="preserve">                     -  </v>
      </c>
      <c r="AH466" s="255" t="str">
        <f>+'7.  Persistence Report'!AA161</f>
        <v xml:space="preserve">                     -  </v>
      </c>
      <c r="AI466" s="255" t="str">
        <f>+'7.  Persistence Report'!AB161</f>
        <v xml:space="preserve">                     -  </v>
      </c>
      <c r="AJ466" s="255" t="str">
        <f>+'7.  Persistence Report'!AC161</f>
        <v xml:space="preserve">                     -  </v>
      </c>
      <c r="AK466" s="255" t="str">
        <f>+'7.  Persistence Report'!AD161</f>
        <v xml:space="preserve">                     -  </v>
      </c>
      <c r="AL466" s="255" t="str">
        <f>+'7.  Persistence Report'!AE161</f>
        <v xml:space="preserve">                     -  </v>
      </c>
      <c r="AM466" s="366"/>
      <c r="AN466" s="366">
        <v>1</v>
      </c>
      <c r="AO466" s="415"/>
      <c r="AP466" s="366"/>
      <c r="AQ466" s="366"/>
      <c r="AR466" s="366"/>
      <c r="AS466" s="366"/>
      <c r="AT466" s="366"/>
      <c r="AU466" s="366"/>
      <c r="AV466" s="366"/>
      <c r="AW466" s="366"/>
      <c r="AX466" s="366"/>
      <c r="AY466" s="366"/>
      <c r="AZ466" s="366"/>
      <c r="BA466" s="256">
        <f>SUM(AM466:AZ466)</f>
        <v>1</v>
      </c>
    </row>
    <row r="467" spans="1:53" ht="15"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1</v>
      </c>
      <c r="AO467" s="362">
        <f>AO466</f>
        <v>0</v>
      </c>
      <c r="AP467" s="362">
        <f t="shared" ref="AP467:AS467" si="176">AP466</f>
        <v>0</v>
      </c>
      <c r="AQ467" s="362">
        <f t="shared" si="176"/>
        <v>0</v>
      </c>
      <c r="AR467" s="362">
        <f t="shared" si="176"/>
        <v>0</v>
      </c>
      <c r="AS467" s="362">
        <f t="shared" si="176"/>
        <v>0</v>
      </c>
      <c r="AT467" s="362">
        <f t="shared" ref="AT467:AZ467" si="177">AT466</f>
        <v>0</v>
      </c>
      <c r="AU467" s="362">
        <f t="shared" si="177"/>
        <v>0</v>
      </c>
      <c r="AV467" s="362">
        <f t="shared" si="177"/>
        <v>0</v>
      </c>
      <c r="AW467" s="362">
        <f t="shared" si="177"/>
        <v>0</v>
      </c>
      <c r="AX467" s="362">
        <f t="shared" si="177"/>
        <v>0</v>
      </c>
      <c r="AY467" s="362">
        <f t="shared" si="177"/>
        <v>0</v>
      </c>
      <c r="AZ467" s="362">
        <f t="shared" si="177"/>
        <v>0</v>
      </c>
      <c r="BA467" s="270"/>
    </row>
    <row r="468" spans="1:53" ht="15"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outlineLevel="1">
      <c r="A469" s="448">
        <v>13</v>
      </c>
      <c r="B469" s="273" t="s">
        <v>24</v>
      </c>
      <c r="C469" s="251" t="s">
        <v>25</v>
      </c>
      <c r="D469" s="255">
        <v>521315</v>
      </c>
      <c r="E469" s="255">
        <f>+'7.  Persistence Report'!AU171</f>
        <v>521315.41</v>
      </c>
      <c r="F469" s="255">
        <f>+'7.  Persistence Report'!AV171</f>
        <v>521315.41</v>
      </c>
      <c r="G469" s="255">
        <f>+'7.  Persistence Report'!AW171</f>
        <v>521315.41</v>
      </c>
      <c r="H469" s="255">
        <f>+'7.  Persistence Report'!AX171</f>
        <v>521315.41</v>
      </c>
      <c r="I469" s="255">
        <f>+'7.  Persistence Report'!AY171</f>
        <v>521315.41</v>
      </c>
      <c r="J469" s="255">
        <f>+'7.  Persistence Report'!AZ171</f>
        <v>521315.41</v>
      </c>
      <c r="K469" s="255">
        <f>+'7.  Persistence Report'!BA171</f>
        <v>521315.41</v>
      </c>
      <c r="L469" s="255">
        <f>+'7.  Persistence Report'!BB171</f>
        <v>521315.41</v>
      </c>
      <c r="M469" s="255">
        <f>+'7.  Persistence Report'!BC171</f>
        <v>521315.41</v>
      </c>
      <c r="N469" s="255">
        <f>+'7.  Persistence Report'!BD171</f>
        <v>517573.64</v>
      </c>
      <c r="O469" s="255">
        <f>+'7.  Persistence Report'!BE171</f>
        <v>517573.64</v>
      </c>
      <c r="P469" s="255">
        <f>+'7.  Persistence Report'!BF171</f>
        <v>517573.64</v>
      </c>
      <c r="Q469" s="255">
        <f>+'7.  Persistence Report'!BG171</f>
        <v>517573.64</v>
      </c>
      <c r="R469" s="255">
        <f>+'7.  Persistence Report'!BH171</f>
        <v>509713.37</v>
      </c>
      <c r="S469" s="255">
        <f>+'7.  Persistence Report'!BI171</f>
        <v>3900.1</v>
      </c>
      <c r="T469" s="255">
        <f>+'7.  Persistence Report'!BJ171</f>
        <v>3900.1</v>
      </c>
      <c r="U469" s="255">
        <v>12</v>
      </c>
      <c r="V469" s="255">
        <v>151</v>
      </c>
      <c r="W469" s="255">
        <f>+'7.  Persistence Report'!P171</f>
        <v>151.19999999999999</v>
      </c>
      <c r="X469" s="255">
        <f>+'7.  Persistence Report'!Q171</f>
        <v>151.19999999999999</v>
      </c>
      <c r="Y469" s="255">
        <f>+'7.  Persistence Report'!R171</f>
        <v>151.19999999999999</v>
      </c>
      <c r="Z469" s="255">
        <f>+'7.  Persistence Report'!S171</f>
        <v>151.19999999999999</v>
      </c>
      <c r="AA469" s="255">
        <f>+'7.  Persistence Report'!T171</f>
        <v>151.19999999999999</v>
      </c>
      <c r="AB469" s="255">
        <f>+'7.  Persistence Report'!U171</f>
        <v>151.19999999999999</v>
      </c>
      <c r="AC469" s="255">
        <f>+'7.  Persistence Report'!V171</f>
        <v>151.19999999999999</v>
      </c>
      <c r="AD469" s="255">
        <f>+'7.  Persistence Report'!W171</f>
        <v>151.19999999999999</v>
      </c>
      <c r="AE469" s="255">
        <f>+'7.  Persistence Report'!X171</f>
        <v>151.19999999999999</v>
      </c>
      <c r="AF469" s="255">
        <f>+'7.  Persistence Report'!Y171</f>
        <v>150.94999999999999</v>
      </c>
      <c r="AG469" s="255">
        <f>+'7.  Persistence Report'!Z171</f>
        <v>150.94999999999999</v>
      </c>
      <c r="AH469" s="255">
        <f>+'7.  Persistence Report'!AA171</f>
        <v>150.94999999999999</v>
      </c>
      <c r="AI469" s="255">
        <f>+'7.  Persistence Report'!AB171</f>
        <v>150.94999999999999</v>
      </c>
      <c r="AJ469" s="255">
        <f>+'7.  Persistence Report'!AC171</f>
        <v>150.94999999999999</v>
      </c>
      <c r="AK469" s="255">
        <f>+'7.  Persistence Report'!AD171</f>
        <v>0.48</v>
      </c>
      <c r="AL469" s="255">
        <f>+'7.  Persistence Report'!AE171</f>
        <v>0.48</v>
      </c>
      <c r="AM469" s="366"/>
      <c r="AN469" s="366">
        <v>1</v>
      </c>
      <c r="AO469" s="366"/>
      <c r="AP469" s="366"/>
      <c r="AQ469" s="366"/>
      <c r="AR469" s="366"/>
      <c r="AS469" s="366"/>
      <c r="AT469" s="366"/>
      <c r="AU469" s="366"/>
      <c r="AV469" s="366"/>
      <c r="AW469" s="366"/>
      <c r="AX469" s="366"/>
      <c r="AY469" s="366"/>
      <c r="AZ469" s="366"/>
      <c r="BA469" s="256">
        <f>SUM(AM469:AZ469)</f>
        <v>1</v>
      </c>
    </row>
    <row r="470" spans="1:53" ht="15"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1</v>
      </c>
      <c r="AO470" s="362">
        <f>AO469</f>
        <v>0</v>
      </c>
      <c r="AP470" s="362">
        <f t="shared" ref="AP470:AS470" si="178">AP469</f>
        <v>0</v>
      </c>
      <c r="AQ470" s="362">
        <f t="shared" si="178"/>
        <v>0</v>
      </c>
      <c r="AR470" s="362">
        <f t="shared" si="178"/>
        <v>0</v>
      </c>
      <c r="AS470" s="362">
        <f t="shared" si="178"/>
        <v>0</v>
      </c>
      <c r="AT470" s="362">
        <f t="shared" ref="AT470:AZ470" si="179">AT469</f>
        <v>0</v>
      </c>
      <c r="AU470" s="362">
        <f t="shared" si="179"/>
        <v>0</v>
      </c>
      <c r="AV470" s="362">
        <f t="shared" si="179"/>
        <v>0</v>
      </c>
      <c r="AW470" s="362">
        <f t="shared" si="179"/>
        <v>0</v>
      </c>
      <c r="AX470" s="362">
        <f t="shared" si="179"/>
        <v>0</v>
      </c>
      <c r="AY470" s="362">
        <f t="shared" si="179"/>
        <v>0</v>
      </c>
      <c r="AZ470" s="362">
        <f t="shared" si="179"/>
        <v>0</v>
      </c>
      <c r="BA470" s="270"/>
    </row>
    <row r="471" spans="1:53" ht="15"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outlineLevel="1">
      <c r="A472" s="448">
        <v>14</v>
      </c>
      <c r="B472" s="273" t="s">
        <v>20</v>
      </c>
      <c r="C472" s="251" t="s">
        <v>25</v>
      </c>
      <c r="D472" s="255">
        <v>1305471</v>
      </c>
      <c r="E472" s="255">
        <f>+'7.  Persistence Report'!AU168</f>
        <v>1305471.3999999999</v>
      </c>
      <c r="F472" s="255">
        <f>+'7.  Persistence Report'!AV168</f>
        <v>1305471.3999999999</v>
      </c>
      <c r="G472" s="255">
        <f>+'7.  Persistence Report'!AW168</f>
        <v>1305471.3999999999</v>
      </c>
      <c r="H472" s="255" t="str">
        <f>+'7.  Persistence Report'!AX168</f>
        <v xml:space="preserve">                           -  </v>
      </c>
      <c r="I472" s="255" t="str">
        <f>+'7.  Persistence Report'!AY168</f>
        <v xml:space="preserve">                           -  </v>
      </c>
      <c r="J472" s="255" t="str">
        <f>+'7.  Persistence Report'!AZ168</f>
        <v xml:space="preserve">                           -  </v>
      </c>
      <c r="K472" s="255" t="str">
        <f>+'7.  Persistence Report'!BA168</f>
        <v xml:space="preserve">                           -  </v>
      </c>
      <c r="L472" s="255" t="str">
        <f>+'7.  Persistence Report'!BB168</f>
        <v xml:space="preserve">                           -  </v>
      </c>
      <c r="M472" s="255" t="str">
        <f>+'7.  Persistence Report'!BC168</f>
        <v xml:space="preserve">                           -  </v>
      </c>
      <c r="N472" s="255" t="str">
        <f>+'7.  Persistence Report'!BD168</f>
        <v xml:space="preserve">                           -  </v>
      </c>
      <c r="O472" s="255" t="str">
        <f>+'7.  Persistence Report'!BE168</f>
        <v xml:space="preserve">                           -  </v>
      </c>
      <c r="P472" s="255" t="str">
        <f>+'7.  Persistence Report'!BF168</f>
        <v xml:space="preserve">                        -  </v>
      </c>
      <c r="Q472" s="255" t="str">
        <f>+'7.  Persistence Report'!BG168</f>
        <v xml:space="preserve">                        -  </v>
      </c>
      <c r="R472" s="255" t="str">
        <f>+'7.  Persistence Report'!BH168</f>
        <v xml:space="preserve">                        -  </v>
      </c>
      <c r="S472" s="255" t="str">
        <f>+'7.  Persistence Report'!BI168</f>
        <v xml:space="preserve">                        -  </v>
      </c>
      <c r="T472" s="255" t="str">
        <f>+'7.  Persistence Report'!BJ168</f>
        <v xml:space="preserve">                        -  </v>
      </c>
      <c r="U472" s="255">
        <v>12</v>
      </c>
      <c r="V472" s="255">
        <v>267</v>
      </c>
      <c r="W472" s="255">
        <f>+'7.  Persistence Report'!P168</f>
        <v>267.33999999999997</v>
      </c>
      <c r="X472" s="255">
        <f>+'7.  Persistence Report'!Q168</f>
        <v>267.33999999999997</v>
      </c>
      <c r="Y472" s="255">
        <f>+'7.  Persistence Report'!R168</f>
        <v>267.33999999999997</v>
      </c>
      <c r="Z472" s="255" t="str">
        <f>+'7.  Persistence Report'!S168</f>
        <v xml:space="preserve">                     -  </v>
      </c>
      <c r="AA472" s="255" t="str">
        <f>+'7.  Persistence Report'!T168</f>
        <v xml:space="preserve">                     -  </v>
      </c>
      <c r="AB472" s="255" t="str">
        <f>+'7.  Persistence Report'!U168</f>
        <v xml:space="preserve">                     -  </v>
      </c>
      <c r="AC472" s="255" t="str">
        <f>+'7.  Persistence Report'!V168</f>
        <v xml:space="preserve">                     -  </v>
      </c>
      <c r="AD472" s="255" t="str">
        <f>+'7.  Persistence Report'!W168</f>
        <v xml:space="preserve">                     -  </v>
      </c>
      <c r="AE472" s="255" t="str">
        <f>+'7.  Persistence Report'!X168</f>
        <v xml:space="preserve">                     -  </v>
      </c>
      <c r="AF472" s="255" t="str">
        <f>+'7.  Persistence Report'!Y168</f>
        <v xml:space="preserve">                     -  </v>
      </c>
      <c r="AG472" s="255" t="str">
        <f>+'7.  Persistence Report'!Z168</f>
        <v xml:space="preserve">                     -  </v>
      </c>
      <c r="AH472" s="255" t="str">
        <f>+'7.  Persistence Report'!AA168</f>
        <v xml:space="preserve">                     -  </v>
      </c>
      <c r="AI472" s="255" t="str">
        <f>+'7.  Persistence Report'!AB168</f>
        <v xml:space="preserve">                     -  </v>
      </c>
      <c r="AJ472" s="255" t="str">
        <f>+'7.  Persistence Report'!AC168</f>
        <v xml:space="preserve">                     -  </v>
      </c>
      <c r="AK472" s="255" t="str">
        <f>+'7.  Persistence Report'!AD168</f>
        <v xml:space="preserve">                     -  </v>
      </c>
      <c r="AL472" s="255" t="str">
        <f>+'7.  Persistence Report'!AE168</f>
        <v xml:space="preserve">                     -  </v>
      </c>
      <c r="AM472" s="366"/>
      <c r="AN472" s="366">
        <v>1</v>
      </c>
      <c r="AO472" s="415"/>
      <c r="AP472" s="366"/>
      <c r="AQ472" s="366"/>
      <c r="AR472" s="366"/>
      <c r="AS472" s="366"/>
      <c r="AT472" s="366"/>
      <c r="AU472" s="366"/>
      <c r="AV472" s="366"/>
      <c r="AW472" s="366"/>
      <c r="AX472" s="366"/>
      <c r="AY472" s="366"/>
      <c r="AZ472" s="366"/>
      <c r="BA472" s="256">
        <f>SUM(AM472:AZ472)</f>
        <v>1</v>
      </c>
    </row>
    <row r="473" spans="1:53" ht="15"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1</v>
      </c>
      <c r="AO473" s="362">
        <f t="shared" ref="AO473:AS473" si="180">AO472</f>
        <v>0</v>
      </c>
      <c r="AP473" s="362">
        <f t="shared" si="180"/>
        <v>0</v>
      </c>
      <c r="AQ473" s="362">
        <f t="shared" si="180"/>
        <v>0</v>
      </c>
      <c r="AR473" s="362">
        <f t="shared" si="180"/>
        <v>0</v>
      </c>
      <c r="AS473" s="362">
        <f t="shared" si="180"/>
        <v>0</v>
      </c>
      <c r="AT473" s="362">
        <f t="shared" ref="AT473:AZ473" si="181">AT472</f>
        <v>0</v>
      </c>
      <c r="AU473" s="362">
        <f t="shared" si="181"/>
        <v>0</v>
      </c>
      <c r="AV473" s="362">
        <f t="shared" si="181"/>
        <v>0</v>
      </c>
      <c r="AW473" s="362">
        <f t="shared" si="181"/>
        <v>0</v>
      </c>
      <c r="AX473" s="362">
        <f t="shared" si="181"/>
        <v>0</v>
      </c>
      <c r="AY473" s="362">
        <f t="shared" si="181"/>
        <v>0</v>
      </c>
      <c r="AZ473" s="362">
        <f t="shared" si="181"/>
        <v>0</v>
      </c>
      <c r="BA473" s="270"/>
    </row>
    <row r="474" spans="1:53" ht="15"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v>12</v>
      </c>
      <c r="W475" s="255"/>
      <c r="X475" s="255"/>
      <c r="Y475" s="255"/>
      <c r="Z475" s="255"/>
      <c r="AA475" s="255"/>
      <c r="AB475" s="255"/>
      <c r="AC475" s="255"/>
      <c r="AD475" s="255"/>
      <c r="AE475" s="255"/>
      <c r="AF475" s="255"/>
      <c r="AG475" s="255"/>
      <c r="AH475" s="255"/>
      <c r="AI475" s="255"/>
      <c r="AJ475" s="255"/>
      <c r="AK475" s="255"/>
      <c r="AL475" s="255"/>
      <c r="AM475" s="366"/>
      <c r="AN475" s="366">
        <v>1</v>
      </c>
      <c r="AO475" s="366"/>
      <c r="AP475" s="366"/>
      <c r="AQ475" s="366"/>
      <c r="AR475" s="366"/>
      <c r="AS475" s="366"/>
      <c r="AT475" s="366"/>
      <c r="AU475" s="366"/>
      <c r="AV475" s="366"/>
      <c r="AW475" s="366"/>
      <c r="AX475" s="366"/>
      <c r="AY475" s="366"/>
      <c r="AZ475" s="366"/>
      <c r="BA475" s="256">
        <f>SUM(AM475:AZ475)</f>
        <v>1</v>
      </c>
    </row>
    <row r="476" spans="1:53" s="243" customFormat="1" ht="15"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1</v>
      </c>
      <c r="AO476" s="362">
        <f t="shared" ref="AO476:AS476" si="182">AO475</f>
        <v>0</v>
      </c>
      <c r="AP476" s="362">
        <f t="shared" si="182"/>
        <v>0</v>
      </c>
      <c r="AQ476" s="362">
        <f t="shared" si="182"/>
        <v>0</v>
      </c>
      <c r="AR476" s="362">
        <f t="shared" si="182"/>
        <v>0</v>
      </c>
      <c r="AS476" s="362">
        <f t="shared" si="182"/>
        <v>0</v>
      </c>
      <c r="AT476" s="362">
        <f t="shared" ref="AT476:AZ476" si="183">AT475</f>
        <v>0</v>
      </c>
      <c r="AU476" s="362">
        <f t="shared" si="183"/>
        <v>0</v>
      </c>
      <c r="AV476" s="362">
        <f t="shared" si="183"/>
        <v>0</v>
      </c>
      <c r="AW476" s="362">
        <f t="shared" si="183"/>
        <v>0</v>
      </c>
      <c r="AX476" s="362">
        <f t="shared" si="183"/>
        <v>0</v>
      </c>
      <c r="AY476" s="362">
        <f t="shared" si="183"/>
        <v>0</v>
      </c>
      <c r="AZ476" s="362">
        <f t="shared" si="183"/>
        <v>0</v>
      </c>
      <c r="BA476" s="270"/>
    </row>
    <row r="477" spans="1:53" s="243" customFormat="1" ht="15"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84">AO478</f>
        <v>0</v>
      </c>
      <c r="AP479" s="362">
        <f t="shared" si="184"/>
        <v>0</v>
      </c>
      <c r="AQ479" s="362">
        <f t="shared" si="184"/>
        <v>0</v>
      </c>
      <c r="AR479" s="362">
        <f t="shared" si="184"/>
        <v>0</v>
      </c>
      <c r="AS479" s="362">
        <f t="shared" si="184"/>
        <v>0</v>
      </c>
      <c r="AT479" s="362">
        <f t="shared" si="184"/>
        <v>0</v>
      </c>
      <c r="AU479" s="362">
        <f t="shared" si="184"/>
        <v>0</v>
      </c>
      <c r="AV479" s="362">
        <f t="shared" si="184"/>
        <v>0</v>
      </c>
      <c r="AW479" s="362">
        <f t="shared" si="184"/>
        <v>0</v>
      </c>
      <c r="AX479" s="362">
        <f t="shared" si="184"/>
        <v>0</v>
      </c>
      <c r="AY479" s="362">
        <f t="shared" si="184"/>
        <v>0</v>
      </c>
      <c r="AZ479" s="362">
        <f t="shared" si="184"/>
        <v>0</v>
      </c>
      <c r="BA479" s="270"/>
    </row>
    <row r="480" spans="1:53" s="243" customFormat="1" ht="15"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85">AO481</f>
        <v>0</v>
      </c>
      <c r="AP482" s="362">
        <f t="shared" si="185"/>
        <v>0</v>
      </c>
      <c r="AQ482" s="362">
        <f t="shared" si="185"/>
        <v>0</v>
      </c>
      <c r="AR482" s="362">
        <f t="shared" si="185"/>
        <v>0</v>
      </c>
      <c r="AS482" s="362">
        <f t="shared" si="185"/>
        <v>0</v>
      </c>
      <c r="AT482" s="362">
        <f t="shared" si="185"/>
        <v>0</v>
      </c>
      <c r="AU482" s="362">
        <f t="shared" si="185"/>
        <v>0</v>
      </c>
      <c r="AV482" s="362">
        <f t="shared" si="185"/>
        <v>0</v>
      </c>
      <c r="AW482" s="362">
        <f t="shared" si="185"/>
        <v>0</v>
      </c>
      <c r="AX482" s="362">
        <f t="shared" si="185"/>
        <v>0</v>
      </c>
      <c r="AY482" s="362">
        <f t="shared" si="185"/>
        <v>0</v>
      </c>
      <c r="AZ482" s="362">
        <f t="shared" si="185"/>
        <v>0</v>
      </c>
      <c r="BA482" s="270"/>
    </row>
    <row r="483" spans="1:53" ht="15"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75"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86">AO485</f>
        <v>0</v>
      </c>
      <c r="AP486" s="362">
        <f t="shared" si="186"/>
        <v>0</v>
      </c>
      <c r="AQ486" s="362">
        <f t="shared" si="186"/>
        <v>0</v>
      </c>
      <c r="AR486" s="362">
        <f t="shared" si="186"/>
        <v>0</v>
      </c>
      <c r="AS486" s="362">
        <f t="shared" si="186"/>
        <v>0</v>
      </c>
      <c r="AT486" s="362">
        <f t="shared" si="186"/>
        <v>0</v>
      </c>
      <c r="AU486" s="362">
        <f t="shared" si="186"/>
        <v>0</v>
      </c>
      <c r="AV486" s="362">
        <f t="shared" si="186"/>
        <v>0</v>
      </c>
      <c r="AW486" s="362">
        <f t="shared" si="186"/>
        <v>0</v>
      </c>
      <c r="AX486" s="362">
        <f t="shared" si="186"/>
        <v>0</v>
      </c>
      <c r="AY486" s="362">
        <f t="shared" si="186"/>
        <v>0</v>
      </c>
      <c r="AZ486" s="362">
        <f t="shared" si="186"/>
        <v>0</v>
      </c>
      <c r="BA486" s="257"/>
    </row>
    <row r="487" spans="1:53" ht="15"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87">AO488</f>
        <v>0</v>
      </c>
      <c r="AP489" s="362">
        <f t="shared" si="187"/>
        <v>0</v>
      </c>
      <c r="AQ489" s="362">
        <f t="shared" si="187"/>
        <v>0</v>
      </c>
      <c r="AR489" s="362">
        <f t="shared" si="187"/>
        <v>0</v>
      </c>
      <c r="AS489" s="362">
        <f t="shared" si="187"/>
        <v>0</v>
      </c>
      <c r="AT489" s="362">
        <f t="shared" si="187"/>
        <v>0</v>
      </c>
      <c r="AU489" s="362">
        <f t="shared" si="187"/>
        <v>0</v>
      </c>
      <c r="AV489" s="362">
        <f t="shared" si="187"/>
        <v>0</v>
      </c>
      <c r="AW489" s="362">
        <f t="shared" si="187"/>
        <v>0</v>
      </c>
      <c r="AX489" s="362">
        <f t="shared" si="187"/>
        <v>0</v>
      </c>
      <c r="AY489" s="362">
        <f t="shared" si="187"/>
        <v>0</v>
      </c>
      <c r="AZ489" s="362">
        <f t="shared" si="187"/>
        <v>0</v>
      </c>
      <c r="BA489" s="257"/>
    </row>
    <row r="490" spans="1:53" ht="15"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outlineLevel="1">
      <c r="A491" s="448">
        <v>20</v>
      </c>
      <c r="B491" s="274" t="s">
        <v>13</v>
      </c>
      <c r="C491" s="251" t="s">
        <v>25</v>
      </c>
      <c r="D491" s="255">
        <v>1056692</v>
      </c>
      <c r="E491" s="255">
        <f>+'7.  Persistence Report'!AU219</f>
        <v>1056691.7</v>
      </c>
      <c r="F491" s="255">
        <f>+'7.  Persistence Report'!AV219</f>
        <v>1055204.76</v>
      </c>
      <c r="G491" s="255">
        <f>+'7.  Persistence Report'!AW219</f>
        <v>1055204.76</v>
      </c>
      <c r="H491" s="255">
        <f>+'7.  Persistence Report'!AX219</f>
        <v>1055204.76</v>
      </c>
      <c r="I491" s="255">
        <f>+'7.  Persistence Report'!AY219</f>
        <v>1055204.76</v>
      </c>
      <c r="J491" s="255">
        <f>+'7.  Persistence Report'!AZ219</f>
        <v>1055204.76</v>
      </c>
      <c r="K491" s="255">
        <f>+'7.  Persistence Report'!BA219</f>
        <v>1055204.76</v>
      </c>
      <c r="L491" s="255">
        <f>+'7.  Persistence Report'!BB219</f>
        <v>1055204.76</v>
      </c>
      <c r="M491" s="255">
        <f>+'7.  Persistence Report'!BC219</f>
        <v>1055204.76</v>
      </c>
      <c r="N491" s="255">
        <f>+'7.  Persistence Report'!BD219</f>
        <v>1055204.76</v>
      </c>
      <c r="O491" s="255">
        <f>+'7.  Persistence Report'!BE219</f>
        <v>1042262.9</v>
      </c>
      <c r="P491" s="255">
        <f>+'7.  Persistence Report'!BF219</f>
        <v>635665.36</v>
      </c>
      <c r="Q491" s="255">
        <f>+'7.  Persistence Report'!BG219</f>
        <v>635665.36</v>
      </c>
      <c r="R491" s="255">
        <f>+'7.  Persistence Report'!BH219</f>
        <v>635665.36</v>
      </c>
      <c r="S491" s="255" t="str">
        <f>+'7.  Persistence Report'!BI219</f>
        <v xml:space="preserve">                        -  </v>
      </c>
      <c r="T491" s="255" t="str">
        <f>+'7.  Persistence Report'!BJ219</f>
        <v xml:space="preserve">                        -  </v>
      </c>
      <c r="U491" s="255">
        <v>12</v>
      </c>
      <c r="V491" s="255">
        <v>41</v>
      </c>
      <c r="W491" s="255">
        <f>+'7.  Persistence Report'!P219</f>
        <v>41.09</v>
      </c>
      <c r="X491" s="255">
        <f>+'7.  Persistence Report'!Q219</f>
        <v>40.76</v>
      </c>
      <c r="Y491" s="255">
        <f>+'7.  Persistence Report'!R219</f>
        <v>40.76</v>
      </c>
      <c r="Z491" s="255">
        <f>+'7.  Persistence Report'!S219</f>
        <v>40.76</v>
      </c>
      <c r="AA491" s="255">
        <f>+'7.  Persistence Report'!T219</f>
        <v>40.76</v>
      </c>
      <c r="AB491" s="255">
        <f>+'7.  Persistence Report'!U219</f>
        <v>40.76</v>
      </c>
      <c r="AC491" s="255">
        <f>+'7.  Persistence Report'!V219</f>
        <v>40.76</v>
      </c>
      <c r="AD491" s="255">
        <f>+'7.  Persistence Report'!W219</f>
        <v>40.76</v>
      </c>
      <c r="AE491" s="255">
        <f>+'7.  Persistence Report'!X219</f>
        <v>40.76</v>
      </c>
      <c r="AF491" s="255">
        <f>+'7.  Persistence Report'!Y219</f>
        <v>40.76</v>
      </c>
      <c r="AG491" s="255">
        <f>+'7.  Persistence Report'!Z219</f>
        <v>38.520000000000003</v>
      </c>
      <c r="AH491" s="255">
        <f>+'7.  Persistence Report'!AA219</f>
        <v>25</v>
      </c>
      <c r="AI491" s="255">
        <f>+'7.  Persistence Report'!AB219</f>
        <v>25</v>
      </c>
      <c r="AJ491" s="255">
        <f>+'7.  Persistence Report'!AC219</f>
        <v>25</v>
      </c>
      <c r="AK491" s="255" t="str">
        <f>+'7.  Persistence Report'!AD219</f>
        <v xml:space="preserve">                     -  </v>
      </c>
      <c r="AL491" s="255" t="str">
        <f>+'7.  Persistence Report'!AE219</f>
        <v xml:space="preserve">                     -  </v>
      </c>
      <c r="AM491" s="361">
        <v>1</v>
      </c>
      <c r="AN491" s="366"/>
      <c r="AO491" s="366"/>
      <c r="AP491" s="366"/>
      <c r="AQ491" s="366"/>
      <c r="AR491" s="366"/>
      <c r="AS491" s="366"/>
      <c r="AT491" s="366"/>
      <c r="AU491" s="366"/>
      <c r="AV491" s="366"/>
      <c r="AW491" s="366"/>
      <c r="AX491" s="366"/>
      <c r="AY491" s="366"/>
      <c r="AZ491" s="366"/>
      <c r="BA491" s="256">
        <f>SUM(AM491:AZ491)</f>
        <v>1</v>
      </c>
    </row>
    <row r="492" spans="1:53" ht="15"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1</v>
      </c>
      <c r="AN492" s="362">
        <f>AN491</f>
        <v>0</v>
      </c>
      <c r="AO492" s="362">
        <f t="shared" ref="AO492:AS492" si="188">AO491</f>
        <v>0</v>
      </c>
      <c r="AP492" s="362">
        <f t="shared" si="188"/>
        <v>0</v>
      </c>
      <c r="AQ492" s="362">
        <f t="shared" si="188"/>
        <v>0</v>
      </c>
      <c r="AR492" s="362">
        <f t="shared" si="188"/>
        <v>0</v>
      </c>
      <c r="AS492" s="362">
        <f t="shared" si="188"/>
        <v>0</v>
      </c>
      <c r="AT492" s="362">
        <f t="shared" ref="AT492:AZ492" si="189">AT491</f>
        <v>0</v>
      </c>
      <c r="AU492" s="362">
        <f t="shared" si="189"/>
        <v>0</v>
      </c>
      <c r="AV492" s="362">
        <f t="shared" si="189"/>
        <v>0</v>
      </c>
      <c r="AW492" s="362">
        <f t="shared" si="189"/>
        <v>0</v>
      </c>
      <c r="AX492" s="362">
        <f t="shared" si="189"/>
        <v>0</v>
      </c>
      <c r="AY492" s="362">
        <f t="shared" si="189"/>
        <v>0</v>
      </c>
      <c r="AZ492" s="362">
        <f t="shared" si="189"/>
        <v>0</v>
      </c>
      <c r="BA492" s="266"/>
    </row>
    <row r="493" spans="1:53" ht="15"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S495" si="190">AO494</f>
        <v>0</v>
      </c>
      <c r="AP495" s="362">
        <f t="shared" si="190"/>
        <v>0</v>
      </c>
      <c r="AQ495" s="362">
        <f t="shared" si="190"/>
        <v>0</v>
      </c>
      <c r="AR495" s="362">
        <f t="shared" si="190"/>
        <v>0</v>
      </c>
      <c r="AS495" s="362">
        <f t="shared" si="190"/>
        <v>0</v>
      </c>
      <c r="AT495" s="362">
        <f t="shared" ref="AT495:AZ495" si="191">AT494</f>
        <v>0</v>
      </c>
      <c r="AU495" s="362">
        <f t="shared" si="191"/>
        <v>0</v>
      </c>
      <c r="AV495" s="362">
        <f t="shared" si="191"/>
        <v>0</v>
      </c>
      <c r="AW495" s="362">
        <f t="shared" si="191"/>
        <v>0</v>
      </c>
      <c r="AX495" s="362">
        <f t="shared" si="191"/>
        <v>0</v>
      </c>
      <c r="AY495" s="362">
        <f t="shared" si="191"/>
        <v>0</v>
      </c>
      <c r="AZ495" s="362">
        <f t="shared" si="191"/>
        <v>0</v>
      </c>
      <c r="BA495" s="257"/>
    </row>
    <row r="496" spans="1:53" ht="15"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v>17093</v>
      </c>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S498" si="192">AO497</f>
        <v>0</v>
      </c>
      <c r="AP498" s="362">
        <f t="shared" si="192"/>
        <v>0</v>
      </c>
      <c r="AQ498" s="362">
        <f t="shared" si="192"/>
        <v>0</v>
      </c>
      <c r="AR498" s="362">
        <f t="shared" si="192"/>
        <v>0</v>
      </c>
      <c r="AS498" s="362">
        <f t="shared" si="192"/>
        <v>0</v>
      </c>
      <c r="AT498" s="362">
        <f t="shared" ref="AT498:AZ498" si="193">AT497</f>
        <v>0</v>
      </c>
      <c r="AU498" s="362">
        <f t="shared" si="193"/>
        <v>0</v>
      </c>
      <c r="AV498" s="362">
        <f t="shared" si="193"/>
        <v>0</v>
      </c>
      <c r="AW498" s="362">
        <f t="shared" si="193"/>
        <v>0</v>
      </c>
      <c r="AX498" s="362">
        <f t="shared" si="193"/>
        <v>0</v>
      </c>
      <c r="AY498" s="362">
        <f t="shared" si="193"/>
        <v>0</v>
      </c>
      <c r="AZ498" s="362">
        <f t="shared" si="193"/>
        <v>0</v>
      </c>
      <c r="BA498" s="266"/>
    </row>
    <row r="499" spans="1:53" ht="15"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75"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outlineLevel="1">
      <c r="A501" s="448">
        <v>23</v>
      </c>
      <c r="B501" s="274" t="s">
        <v>14</v>
      </c>
      <c r="C501" s="251" t="s">
        <v>25</v>
      </c>
      <c r="D501" s="255">
        <v>4387048</v>
      </c>
      <c r="E501" s="255">
        <f>+'7.  Persistence Report'!AU185</f>
        <v>4302015.1900000004</v>
      </c>
      <c r="F501" s="255">
        <f>+'7.  Persistence Report'!AV185</f>
        <v>3979381.76</v>
      </c>
      <c r="G501" s="255">
        <f>+'7.  Persistence Report'!AW185</f>
        <v>3842943.05</v>
      </c>
      <c r="H501" s="255">
        <f>+'7.  Persistence Report'!AX185</f>
        <v>3737111.45</v>
      </c>
      <c r="I501" s="255">
        <f>+'7.  Persistence Report'!AY185</f>
        <v>3737111.45</v>
      </c>
      <c r="J501" s="255">
        <f>+'7.  Persistence Report'!AZ185</f>
        <v>3673666.62</v>
      </c>
      <c r="K501" s="255">
        <f>+'7.  Persistence Report'!BA185</f>
        <v>3668713.74</v>
      </c>
      <c r="L501" s="255">
        <f>+'7.  Persistence Report'!BB185</f>
        <v>2357678.5099999998</v>
      </c>
      <c r="M501" s="255">
        <f>+'7.  Persistence Report'!BC185</f>
        <v>2341310.5099999998</v>
      </c>
      <c r="N501" s="255">
        <f>+'7.  Persistence Report'!BD185</f>
        <v>2241454.5</v>
      </c>
      <c r="O501" s="255">
        <f>+'7.  Persistence Report'!BE185</f>
        <v>2179342.75</v>
      </c>
      <c r="P501" s="255">
        <f>+'7.  Persistence Report'!BF185</f>
        <v>2155176.58</v>
      </c>
      <c r="Q501" s="255">
        <f>+'7.  Persistence Report'!BG185</f>
        <v>2155176.58</v>
      </c>
      <c r="R501" s="255">
        <f>+'7.  Persistence Report'!BH185</f>
        <v>1284029.58</v>
      </c>
      <c r="S501" s="255">
        <f>+'7.  Persistence Report'!BI185</f>
        <v>1267421.2</v>
      </c>
      <c r="T501" s="255">
        <f>+'7.  Persistence Report'!BJ185</f>
        <v>1267421.2</v>
      </c>
      <c r="U501" s="251"/>
      <c r="V501" s="255">
        <v>717</v>
      </c>
      <c r="W501" s="255">
        <f>+'7.  Persistence Report'!P185</f>
        <v>712.79</v>
      </c>
      <c r="X501" s="255">
        <f>+'7.  Persistence Report'!Q185</f>
        <v>696.04</v>
      </c>
      <c r="Y501" s="255">
        <f>+'7.  Persistence Report'!R185</f>
        <v>688.93</v>
      </c>
      <c r="Z501" s="255">
        <f>+'7.  Persistence Report'!S185</f>
        <v>683.41</v>
      </c>
      <c r="AA501" s="255">
        <f>+'7.  Persistence Report'!T185</f>
        <v>683.41</v>
      </c>
      <c r="AB501" s="255">
        <f>+'7.  Persistence Report'!U185</f>
        <v>680.1</v>
      </c>
      <c r="AC501" s="255">
        <f>+'7.  Persistence Report'!V185</f>
        <v>680.1</v>
      </c>
      <c r="AD501" s="255">
        <f>+'7.  Persistence Report'!W185</f>
        <v>612.07000000000005</v>
      </c>
      <c r="AE501" s="255">
        <f>+'7.  Persistence Report'!X185</f>
        <v>594.54</v>
      </c>
      <c r="AF501" s="255">
        <f>+'7.  Persistence Report'!Y185</f>
        <v>585.79</v>
      </c>
      <c r="AG501" s="255">
        <f>+'7.  Persistence Report'!Z185</f>
        <v>585.69000000000005</v>
      </c>
      <c r="AH501" s="255">
        <f>+'7.  Persistence Report'!AA185</f>
        <v>578.42999999999995</v>
      </c>
      <c r="AI501" s="255">
        <f>+'7.  Persistence Report'!AB185</f>
        <v>578.42999999999995</v>
      </c>
      <c r="AJ501" s="255">
        <f>+'7.  Persistence Report'!AC185</f>
        <v>472.47</v>
      </c>
      <c r="AK501" s="255">
        <f>+'7.  Persistence Report'!AD185</f>
        <v>470.46</v>
      </c>
      <c r="AL501" s="255">
        <f>+'7.  Persistence Report'!AE185</f>
        <v>470.46</v>
      </c>
      <c r="AM501" s="416">
        <v>1</v>
      </c>
      <c r="AN501" s="361"/>
      <c r="AO501" s="361"/>
      <c r="AP501" s="361"/>
      <c r="AQ501" s="361"/>
      <c r="AR501" s="361"/>
      <c r="AS501" s="361"/>
      <c r="AT501" s="361"/>
      <c r="AU501" s="361"/>
      <c r="AV501" s="361"/>
      <c r="AW501" s="361"/>
      <c r="AX501" s="361"/>
      <c r="AY501" s="361"/>
      <c r="AZ501" s="361"/>
      <c r="BA501" s="256">
        <f>SUM(AM501:AZ501)</f>
        <v>1</v>
      </c>
    </row>
    <row r="502" spans="1:53" ht="15"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1</v>
      </c>
      <c r="AN502" s="362">
        <f>AN501</f>
        <v>0</v>
      </c>
      <c r="AO502" s="362">
        <f t="shared" ref="AO502:AS502" si="194">AO501</f>
        <v>0</v>
      </c>
      <c r="AP502" s="362">
        <f t="shared" si="194"/>
        <v>0</v>
      </c>
      <c r="AQ502" s="362">
        <f t="shared" si="194"/>
        <v>0</v>
      </c>
      <c r="AR502" s="362">
        <f t="shared" si="194"/>
        <v>0</v>
      </c>
      <c r="AS502" s="362">
        <f t="shared" si="194"/>
        <v>0</v>
      </c>
      <c r="AT502" s="362">
        <f t="shared" ref="AT502:AZ502" si="195">AT501</f>
        <v>0</v>
      </c>
      <c r="AU502" s="362">
        <f t="shared" si="195"/>
        <v>0</v>
      </c>
      <c r="AV502" s="362">
        <f t="shared" si="195"/>
        <v>0</v>
      </c>
      <c r="AW502" s="362">
        <f t="shared" si="195"/>
        <v>0</v>
      </c>
      <c r="AX502" s="362">
        <f t="shared" si="195"/>
        <v>0</v>
      </c>
      <c r="AY502" s="362">
        <f t="shared" si="195"/>
        <v>0</v>
      </c>
      <c r="AZ502" s="362">
        <f t="shared" si="195"/>
        <v>0</v>
      </c>
      <c r="BA502" s="257"/>
    </row>
    <row r="503" spans="1:53" ht="15"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75"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96">AO505</f>
        <v>0</v>
      </c>
      <c r="AP506" s="362">
        <f t="shared" si="196"/>
        <v>0</v>
      </c>
      <c r="AQ506" s="362">
        <f t="shared" si="196"/>
        <v>0</v>
      </c>
      <c r="AR506" s="362">
        <f t="shared" si="196"/>
        <v>0</v>
      </c>
      <c r="AS506" s="362">
        <f t="shared" si="196"/>
        <v>0</v>
      </c>
      <c r="AT506" s="362">
        <f t="shared" si="196"/>
        <v>0</v>
      </c>
      <c r="AU506" s="362">
        <f t="shared" si="196"/>
        <v>0</v>
      </c>
      <c r="AV506" s="362">
        <f t="shared" si="196"/>
        <v>0</v>
      </c>
      <c r="AW506" s="362">
        <f t="shared" si="196"/>
        <v>0</v>
      </c>
      <c r="AX506" s="362">
        <f t="shared" si="196"/>
        <v>0</v>
      </c>
      <c r="AY506" s="362">
        <f t="shared" si="196"/>
        <v>0</v>
      </c>
      <c r="AZ506" s="362">
        <f t="shared" si="196"/>
        <v>0</v>
      </c>
      <c r="BA506" s="257"/>
    </row>
    <row r="507" spans="1:53" s="243" customFormat="1" ht="15"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97">AO508</f>
        <v>0</v>
      </c>
      <c r="AP509" s="362">
        <f t="shared" si="197"/>
        <v>0</v>
      </c>
      <c r="AQ509" s="362">
        <f t="shared" si="197"/>
        <v>0</v>
      </c>
      <c r="AR509" s="362">
        <f t="shared" si="197"/>
        <v>0</v>
      </c>
      <c r="AS509" s="362">
        <f t="shared" si="197"/>
        <v>0</v>
      </c>
      <c r="AT509" s="362">
        <f t="shared" si="197"/>
        <v>0</v>
      </c>
      <c r="AU509" s="362">
        <f t="shared" si="197"/>
        <v>0</v>
      </c>
      <c r="AV509" s="362">
        <f t="shared" si="197"/>
        <v>0</v>
      </c>
      <c r="AW509" s="362">
        <f t="shared" si="197"/>
        <v>0</v>
      </c>
      <c r="AX509" s="362">
        <f t="shared" si="197"/>
        <v>0</v>
      </c>
      <c r="AY509" s="362">
        <f t="shared" si="197"/>
        <v>0</v>
      </c>
      <c r="AZ509" s="362">
        <f t="shared" si="197"/>
        <v>0</v>
      </c>
      <c r="BA509" s="270"/>
    </row>
    <row r="510" spans="1:53" s="243" customFormat="1" ht="15"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75"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98">AO512</f>
        <v>0</v>
      </c>
      <c r="AP513" s="362">
        <f t="shared" si="198"/>
        <v>0</v>
      </c>
      <c r="AQ513" s="362">
        <f t="shared" si="198"/>
        <v>0</v>
      </c>
      <c r="AR513" s="362">
        <f t="shared" si="198"/>
        <v>0</v>
      </c>
      <c r="AS513" s="362">
        <f t="shared" si="198"/>
        <v>0</v>
      </c>
      <c r="AT513" s="362">
        <f t="shared" si="198"/>
        <v>0</v>
      </c>
      <c r="AU513" s="362">
        <f t="shared" si="198"/>
        <v>0</v>
      </c>
      <c r="AV513" s="362">
        <f t="shared" si="198"/>
        <v>0</v>
      </c>
      <c r="AW513" s="362">
        <f t="shared" si="198"/>
        <v>0</v>
      </c>
      <c r="AX513" s="362">
        <f t="shared" si="198"/>
        <v>0</v>
      </c>
      <c r="AY513" s="362">
        <f t="shared" si="198"/>
        <v>0</v>
      </c>
      <c r="AZ513" s="362">
        <f t="shared" si="198"/>
        <v>0</v>
      </c>
      <c r="BA513" s="266"/>
    </row>
    <row r="514" spans="1:53" ht="15"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99">AO515</f>
        <v>0</v>
      </c>
      <c r="AP516" s="362">
        <f t="shared" si="199"/>
        <v>0</v>
      </c>
      <c r="AQ516" s="362">
        <f t="shared" si="199"/>
        <v>0</v>
      </c>
      <c r="AR516" s="362">
        <f t="shared" si="199"/>
        <v>0</v>
      </c>
      <c r="AS516" s="362">
        <f t="shared" si="199"/>
        <v>0</v>
      </c>
      <c r="AT516" s="362">
        <f t="shared" si="199"/>
        <v>0</v>
      </c>
      <c r="AU516" s="362">
        <f t="shared" si="199"/>
        <v>0</v>
      </c>
      <c r="AV516" s="362">
        <f t="shared" si="199"/>
        <v>0</v>
      </c>
      <c r="AW516" s="362">
        <f t="shared" si="199"/>
        <v>0</v>
      </c>
      <c r="AX516" s="362">
        <f t="shared" si="199"/>
        <v>0</v>
      </c>
      <c r="AY516" s="362">
        <f t="shared" si="199"/>
        <v>0</v>
      </c>
      <c r="AZ516" s="362">
        <f t="shared" si="199"/>
        <v>0</v>
      </c>
      <c r="BA516" s="266"/>
    </row>
    <row r="517" spans="1:53" ht="15.75"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200">AO518</f>
        <v>0</v>
      </c>
      <c r="AP519" s="362">
        <f t="shared" si="200"/>
        <v>0</v>
      </c>
      <c r="AQ519" s="362">
        <f t="shared" si="200"/>
        <v>0</v>
      </c>
      <c r="AR519" s="362">
        <f t="shared" si="200"/>
        <v>0</v>
      </c>
      <c r="AS519" s="362">
        <f t="shared" si="200"/>
        <v>0</v>
      </c>
      <c r="AT519" s="362">
        <f t="shared" si="200"/>
        <v>0</v>
      </c>
      <c r="AU519" s="362">
        <f t="shared" si="200"/>
        <v>0</v>
      </c>
      <c r="AV519" s="362">
        <f t="shared" si="200"/>
        <v>0</v>
      </c>
      <c r="AW519" s="362">
        <f t="shared" si="200"/>
        <v>0</v>
      </c>
      <c r="AX519" s="362">
        <f t="shared" si="200"/>
        <v>0</v>
      </c>
      <c r="AY519" s="362">
        <f t="shared" si="200"/>
        <v>0</v>
      </c>
      <c r="AZ519" s="362">
        <f t="shared" si="200"/>
        <v>0</v>
      </c>
      <c r="BA519" s="257"/>
    </row>
    <row r="520" spans="1:53" ht="15"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201">AN521</f>
        <v>0</v>
      </c>
      <c r="AO522" s="362">
        <f t="shared" si="201"/>
        <v>0</v>
      </c>
      <c r="AP522" s="362">
        <f t="shared" si="201"/>
        <v>0</v>
      </c>
      <c r="AQ522" s="362">
        <f t="shared" si="201"/>
        <v>0</v>
      </c>
      <c r="AR522" s="362">
        <f t="shared" si="201"/>
        <v>0</v>
      </c>
      <c r="AS522" s="362">
        <f t="shared" si="201"/>
        <v>0</v>
      </c>
      <c r="AT522" s="362">
        <f t="shared" si="201"/>
        <v>0</v>
      </c>
      <c r="AU522" s="362">
        <f t="shared" si="201"/>
        <v>0</v>
      </c>
      <c r="AV522" s="362">
        <f t="shared" si="201"/>
        <v>0</v>
      </c>
      <c r="AW522" s="362">
        <f t="shared" si="201"/>
        <v>0</v>
      </c>
      <c r="AX522" s="362">
        <f t="shared" si="201"/>
        <v>0</v>
      </c>
      <c r="AY522" s="362">
        <f t="shared" si="201"/>
        <v>0</v>
      </c>
      <c r="AZ522" s="362">
        <f t="shared" si="201"/>
        <v>0</v>
      </c>
      <c r="BA522" s="257"/>
    </row>
    <row r="523" spans="1:53" ht="15"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202">AN524</f>
        <v>0</v>
      </c>
      <c r="AO525" s="362">
        <f t="shared" si="202"/>
        <v>0</v>
      </c>
      <c r="AP525" s="362">
        <f t="shared" si="202"/>
        <v>0</v>
      </c>
      <c r="AQ525" s="362">
        <f t="shared" si="202"/>
        <v>0</v>
      </c>
      <c r="AR525" s="362">
        <f t="shared" si="202"/>
        <v>0</v>
      </c>
      <c r="AS525" s="362">
        <f t="shared" si="202"/>
        <v>0</v>
      </c>
      <c r="AT525" s="362">
        <f t="shared" si="202"/>
        <v>0</v>
      </c>
      <c r="AU525" s="362">
        <f t="shared" si="202"/>
        <v>0</v>
      </c>
      <c r="AV525" s="362">
        <f t="shared" si="202"/>
        <v>0</v>
      </c>
      <c r="AW525" s="362">
        <f t="shared" si="202"/>
        <v>0</v>
      </c>
      <c r="AX525" s="362">
        <f t="shared" si="202"/>
        <v>0</v>
      </c>
      <c r="AY525" s="362">
        <f t="shared" si="202"/>
        <v>0</v>
      </c>
      <c r="AZ525" s="362">
        <f t="shared" si="202"/>
        <v>0</v>
      </c>
      <c r="BA525" s="257"/>
    </row>
    <row r="526" spans="1:53" s="243" customFormat="1" ht="15"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75"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203">AN528</f>
        <v>0</v>
      </c>
      <c r="AO529" s="362">
        <f t="shared" si="203"/>
        <v>0</v>
      </c>
      <c r="AP529" s="362">
        <f t="shared" si="203"/>
        <v>0</v>
      </c>
      <c r="AQ529" s="362">
        <f t="shared" si="203"/>
        <v>0</v>
      </c>
      <c r="AR529" s="362">
        <f t="shared" si="203"/>
        <v>0</v>
      </c>
      <c r="AS529" s="362">
        <f t="shared" si="203"/>
        <v>0</v>
      </c>
      <c r="AT529" s="362">
        <f t="shared" si="203"/>
        <v>0</v>
      </c>
      <c r="AU529" s="362">
        <f t="shared" si="203"/>
        <v>0</v>
      </c>
      <c r="AV529" s="362">
        <f t="shared" si="203"/>
        <v>0</v>
      </c>
      <c r="AW529" s="362">
        <f t="shared" si="203"/>
        <v>0</v>
      </c>
      <c r="AX529" s="362">
        <f t="shared" si="203"/>
        <v>0</v>
      </c>
      <c r="AY529" s="362">
        <f t="shared" si="203"/>
        <v>0</v>
      </c>
      <c r="AZ529" s="362">
        <f t="shared" si="203"/>
        <v>0</v>
      </c>
      <c r="BA529" s="257"/>
    </row>
    <row r="530" spans="1:55" s="243" customFormat="1" ht="15"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204">AN531</f>
        <v>0</v>
      </c>
      <c r="AO532" s="362">
        <f t="shared" si="204"/>
        <v>0</v>
      </c>
      <c r="AP532" s="362">
        <f t="shared" si="204"/>
        <v>0</v>
      </c>
      <c r="AQ532" s="362">
        <f t="shared" si="204"/>
        <v>0</v>
      </c>
      <c r="AR532" s="362">
        <f t="shared" si="204"/>
        <v>0</v>
      </c>
      <c r="AS532" s="362">
        <f t="shared" si="204"/>
        <v>0</v>
      </c>
      <c r="AT532" s="362">
        <f t="shared" si="204"/>
        <v>0</v>
      </c>
      <c r="AU532" s="362">
        <f t="shared" si="204"/>
        <v>0</v>
      </c>
      <c r="AV532" s="362">
        <f t="shared" si="204"/>
        <v>0</v>
      </c>
      <c r="AW532" s="362">
        <f t="shared" si="204"/>
        <v>0</v>
      </c>
      <c r="AX532" s="362">
        <f t="shared" si="204"/>
        <v>0</v>
      </c>
      <c r="AY532" s="362">
        <f t="shared" si="204"/>
        <v>0</v>
      </c>
      <c r="AZ532" s="362">
        <f t="shared" si="204"/>
        <v>0</v>
      </c>
      <c r="BA532" s="257"/>
    </row>
    <row r="533" spans="1:55" s="243" customFormat="1" ht="15"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205">AN534</f>
        <v>0</v>
      </c>
      <c r="AO535" s="362">
        <f t="shared" si="205"/>
        <v>0</v>
      </c>
      <c r="AP535" s="362">
        <f t="shared" si="205"/>
        <v>0</v>
      </c>
      <c r="AQ535" s="362">
        <f t="shared" si="205"/>
        <v>0</v>
      </c>
      <c r="AR535" s="362">
        <f t="shared" si="205"/>
        <v>0</v>
      </c>
      <c r="AS535" s="362">
        <f t="shared" si="205"/>
        <v>0</v>
      </c>
      <c r="AT535" s="362">
        <f t="shared" si="205"/>
        <v>0</v>
      </c>
      <c r="AU535" s="362">
        <f t="shared" si="205"/>
        <v>0</v>
      </c>
      <c r="AV535" s="362">
        <f t="shared" si="205"/>
        <v>0</v>
      </c>
      <c r="AW535" s="362">
        <f t="shared" si="205"/>
        <v>0</v>
      </c>
      <c r="AX535" s="362">
        <f t="shared" si="205"/>
        <v>0</v>
      </c>
      <c r="AY535" s="362">
        <f t="shared" si="205"/>
        <v>0</v>
      </c>
      <c r="AZ535" s="362">
        <f>AZ534</f>
        <v>0</v>
      </c>
      <c r="BA535" s="257"/>
    </row>
    <row r="536" spans="1:55" ht="15"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75">
      <c r="B537" s="286" t="s">
        <v>259</v>
      </c>
      <c r="C537" s="288"/>
      <c r="D537" s="288">
        <f>SUM(D432:D535)</f>
        <v>38147644</v>
      </c>
      <c r="E537" s="288">
        <f t="shared" ref="E537:S537" si="206">SUM(E432:E535)</f>
        <v>37276045.079999998</v>
      </c>
      <c r="F537" s="288">
        <f t="shared" si="206"/>
        <v>36360969.460000001</v>
      </c>
      <c r="G537" s="288">
        <f t="shared" si="206"/>
        <v>34734943.769999996</v>
      </c>
      <c r="H537" s="288">
        <f t="shared" si="206"/>
        <v>33143682.789999999</v>
      </c>
      <c r="I537" s="288">
        <f t="shared" si="206"/>
        <v>32880207.560000002</v>
      </c>
      <c r="J537" s="288">
        <f t="shared" si="206"/>
        <v>32257481.580000002</v>
      </c>
      <c r="K537" s="288">
        <f t="shared" si="206"/>
        <v>32248823.079999998</v>
      </c>
      <c r="L537" s="288">
        <f t="shared" si="206"/>
        <v>30142700.539999999</v>
      </c>
      <c r="M537" s="288">
        <f t="shared" si="206"/>
        <v>27190568.210000001</v>
      </c>
      <c r="N537" s="288">
        <f t="shared" si="206"/>
        <v>24026991.850000001</v>
      </c>
      <c r="O537" s="288">
        <f t="shared" si="206"/>
        <v>21849321.57</v>
      </c>
      <c r="P537" s="288">
        <f t="shared" si="206"/>
        <v>16434818.210000001</v>
      </c>
      <c r="Q537" s="288">
        <f t="shared" si="206"/>
        <v>16100783.25</v>
      </c>
      <c r="R537" s="288">
        <f t="shared" si="206"/>
        <v>15221775.979999999</v>
      </c>
      <c r="S537" s="288">
        <f t="shared" si="206"/>
        <v>11244032.049999999</v>
      </c>
      <c r="T537" s="288">
        <f>SUM(T432:T535)</f>
        <v>6584891.2300000004</v>
      </c>
      <c r="U537" s="288"/>
      <c r="V537" s="288">
        <f>SUM(V432:V535)</f>
        <v>27918</v>
      </c>
      <c r="W537" s="288">
        <f t="shared" ref="W537:AL537" si="207">SUM(W432:W535)</f>
        <v>6293.56</v>
      </c>
      <c r="X537" s="288">
        <f t="shared" si="207"/>
        <v>6194.99</v>
      </c>
      <c r="Y537" s="288">
        <f t="shared" si="207"/>
        <v>5649.05</v>
      </c>
      <c r="Z537" s="288">
        <f t="shared" si="207"/>
        <v>5318.56</v>
      </c>
      <c r="AA537" s="288">
        <f t="shared" si="207"/>
        <v>5265.28</v>
      </c>
      <c r="AB537" s="288">
        <f t="shared" si="207"/>
        <v>5181.75</v>
      </c>
      <c r="AC537" s="288">
        <f t="shared" si="207"/>
        <v>5181.3300000000008</v>
      </c>
      <c r="AD537" s="288">
        <f t="shared" si="207"/>
        <v>5011.2</v>
      </c>
      <c r="AE537" s="288">
        <f t="shared" si="207"/>
        <v>4627.17</v>
      </c>
      <c r="AF537" s="288">
        <f t="shared" si="207"/>
        <v>4213.6000000000004</v>
      </c>
      <c r="AG537" s="288">
        <f t="shared" si="207"/>
        <v>3871.21</v>
      </c>
      <c r="AH537" s="288">
        <f t="shared" si="207"/>
        <v>3114.6499999999996</v>
      </c>
      <c r="AI537" s="288">
        <f t="shared" si="207"/>
        <v>3031.8499999999995</v>
      </c>
      <c r="AJ537" s="288">
        <f t="shared" si="207"/>
        <v>2925.8899999999994</v>
      </c>
      <c r="AK537" s="288">
        <f t="shared" si="207"/>
        <v>2455.4899999999998</v>
      </c>
      <c r="AL537" s="288">
        <f t="shared" si="207"/>
        <v>1945.89</v>
      </c>
      <c r="AM537" s="288">
        <f>IF(AM431="kWh",SUMPRODUCT(D432:D535,AM432:AM535))</f>
        <v>13941319</v>
      </c>
      <c r="AN537" s="288">
        <f>IF(AN431="kWh",SUMPRODUCT(D432:D535,AN432:AN535))</f>
        <v>4924276</v>
      </c>
      <c r="AO537" s="288">
        <f>IF(AO431="kW",SUMPRODUCT(U432:U535,V432:V535,AO432:AO535),SUMPRODUCT(D432:D535,AO432:AO535))</f>
        <v>24591.120000000003</v>
      </c>
      <c r="AP537" s="288">
        <f>IF(AP431="kW",SUMPRODUCT(U432:U535,V432:V535,AP432:AP535),SUMPRODUCT(D432:D535,AP432:AP535))</f>
        <v>6536.88</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7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3">
        <f>HLOOKUP(AM$20,'3.  Distribution Rates'!$C$122:$P$133,6,FALSE)</f>
        <v>0</v>
      </c>
      <c r="AN540" s="733">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208">AM137*AM540</f>
        <v>0</v>
      </c>
      <c r="AN541" s="331">
        <f t="shared" si="208"/>
        <v>0</v>
      </c>
      <c r="AO541" s="331">
        <f t="shared" si="208"/>
        <v>0</v>
      </c>
      <c r="AP541" s="331">
        <f t="shared" si="208"/>
        <v>0</v>
      </c>
      <c r="AQ541" s="331">
        <f t="shared" si="208"/>
        <v>0</v>
      </c>
      <c r="AR541" s="331">
        <f t="shared" si="208"/>
        <v>0</v>
      </c>
      <c r="AS541" s="331">
        <f t="shared" si="208"/>
        <v>0</v>
      </c>
      <c r="AT541" s="331">
        <f t="shared" si="208"/>
        <v>0</v>
      </c>
      <c r="AU541" s="331">
        <f t="shared" si="208"/>
        <v>0</v>
      </c>
      <c r="AV541" s="331">
        <f t="shared" si="208"/>
        <v>0</v>
      </c>
      <c r="AW541" s="331">
        <f t="shared" si="208"/>
        <v>0</v>
      </c>
      <c r="AX541" s="331">
        <f t="shared" si="208"/>
        <v>0</v>
      </c>
      <c r="AY541" s="331">
        <f t="shared" si="208"/>
        <v>0</v>
      </c>
      <c r="AZ541" s="331">
        <f t="shared" si="208"/>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209">AM276*AM540</f>
        <v>0</v>
      </c>
      <c r="AN542" s="331">
        <f t="shared" si="209"/>
        <v>0</v>
      </c>
      <c r="AO542" s="331">
        <f t="shared" si="209"/>
        <v>0</v>
      </c>
      <c r="AP542" s="331">
        <f t="shared" si="209"/>
        <v>0</v>
      </c>
      <c r="AQ542" s="331">
        <f t="shared" si="209"/>
        <v>0</v>
      </c>
      <c r="AR542" s="331">
        <f t="shared" si="209"/>
        <v>0</v>
      </c>
      <c r="AS542" s="331">
        <f t="shared" si="209"/>
        <v>0</v>
      </c>
      <c r="AT542" s="331">
        <f t="shared" si="209"/>
        <v>0</v>
      </c>
      <c r="AU542" s="331">
        <f t="shared" si="209"/>
        <v>0</v>
      </c>
      <c r="AV542" s="331">
        <f t="shared" si="209"/>
        <v>0</v>
      </c>
      <c r="AW542" s="331">
        <f t="shared" si="209"/>
        <v>0</v>
      </c>
      <c r="AX542" s="331">
        <f t="shared" si="209"/>
        <v>0</v>
      </c>
      <c r="AY542" s="331">
        <f t="shared" si="209"/>
        <v>0</v>
      </c>
      <c r="AZ542" s="331">
        <f t="shared" si="209"/>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210">AM412*AM540</f>
        <v>0</v>
      </c>
      <c r="AN543" s="331">
        <f t="shared" si="210"/>
        <v>0</v>
      </c>
      <c r="AO543" s="331">
        <f t="shared" si="210"/>
        <v>0</v>
      </c>
      <c r="AP543" s="331">
        <f t="shared" si="210"/>
        <v>0</v>
      </c>
      <c r="AQ543" s="331">
        <f t="shared" si="210"/>
        <v>0</v>
      </c>
      <c r="AR543" s="331">
        <f t="shared" si="210"/>
        <v>0</v>
      </c>
      <c r="AS543" s="331">
        <f t="shared" si="210"/>
        <v>0</v>
      </c>
      <c r="AT543" s="331">
        <f t="shared" si="210"/>
        <v>0</v>
      </c>
      <c r="AU543" s="331">
        <f t="shared" si="210"/>
        <v>0</v>
      </c>
      <c r="AV543" s="331">
        <f t="shared" si="210"/>
        <v>0</v>
      </c>
      <c r="AW543" s="331">
        <f t="shared" si="210"/>
        <v>0</v>
      </c>
      <c r="AX543" s="331">
        <f t="shared" si="210"/>
        <v>0</v>
      </c>
      <c r="AY543" s="331">
        <f t="shared" si="210"/>
        <v>0</v>
      </c>
      <c r="AZ543" s="331">
        <f t="shared" si="210"/>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211">AN537*AN540</f>
        <v>0</v>
      </c>
      <c r="AO544" s="331">
        <f t="shared" si="211"/>
        <v>0</v>
      </c>
      <c r="AP544" s="331">
        <f t="shared" si="211"/>
        <v>0</v>
      </c>
      <c r="AQ544" s="331">
        <f t="shared" si="211"/>
        <v>0</v>
      </c>
      <c r="AR544" s="331">
        <f t="shared" si="211"/>
        <v>0</v>
      </c>
      <c r="AS544" s="331">
        <f t="shared" si="211"/>
        <v>0</v>
      </c>
      <c r="AT544" s="331">
        <f t="shared" si="211"/>
        <v>0</v>
      </c>
      <c r="AU544" s="331">
        <f t="shared" si="211"/>
        <v>0</v>
      </c>
      <c r="AV544" s="331">
        <f t="shared" si="211"/>
        <v>0</v>
      </c>
      <c r="AW544" s="331">
        <f t="shared" si="211"/>
        <v>0</v>
      </c>
      <c r="AX544" s="331">
        <f t="shared" si="211"/>
        <v>0</v>
      </c>
      <c r="AY544" s="331">
        <f t="shared" si="211"/>
        <v>0</v>
      </c>
      <c r="AZ544" s="331">
        <f t="shared" si="211"/>
        <v>0</v>
      </c>
      <c r="BA544" s="543">
        <f>SUM(AM544:AZ544)</f>
        <v>0</v>
      </c>
    </row>
    <row r="545" spans="2:53" ht="15.7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212">SUM(AN541:AN544)</f>
        <v>0</v>
      </c>
      <c r="AO545" s="302">
        <f t="shared" si="212"/>
        <v>0</v>
      </c>
      <c r="AP545" s="302">
        <f t="shared" si="212"/>
        <v>0</v>
      </c>
      <c r="AQ545" s="302">
        <f t="shared" si="212"/>
        <v>0</v>
      </c>
      <c r="AR545" s="302">
        <f t="shared" si="212"/>
        <v>0</v>
      </c>
      <c r="AS545" s="302">
        <f t="shared" si="212"/>
        <v>0</v>
      </c>
      <c r="AT545" s="302">
        <f t="shared" si="212"/>
        <v>0</v>
      </c>
      <c r="AU545" s="302">
        <f t="shared" si="212"/>
        <v>0</v>
      </c>
      <c r="AV545" s="302">
        <f t="shared" si="212"/>
        <v>0</v>
      </c>
      <c r="AW545" s="302">
        <f t="shared" si="212"/>
        <v>0</v>
      </c>
      <c r="AX545" s="302">
        <f t="shared" si="212"/>
        <v>0</v>
      </c>
      <c r="AY545" s="302">
        <f t="shared" si="212"/>
        <v>0</v>
      </c>
      <c r="AZ545" s="302">
        <f>SUM(AZ541:AZ544)</f>
        <v>0</v>
      </c>
      <c r="BA545" s="359">
        <f>SUM(BA541:BA544)</f>
        <v>0</v>
      </c>
    </row>
    <row r="546" spans="2:53" ht="15.7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213">AN538*AN540</f>
        <v>0</v>
      </c>
      <c r="AO546" s="303">
        <f>AO538*AO540</f>
        <v>0</v>
      </c>
      <c r="AP546" s="303">
        <f t="shared" si="213"/>
        <v>0</v>
      </c>
      <c r="AQ546" s="303">
        <f t="shared" si="213"/>
        <v>0</v>
      </c>
      <c r="AR546" s="303">
        <f>AR538*AR540</f>
        <v>0</v>
      </c>
      <c r="AS546" s="303">
        <f t="shared" si="213"/>
        <v>0</v>
      </c>
      <c r="AT546" s="303">
        <f t="shared" si="213"/>
        <v>0</v>
      </c>
      <c r="AU546" s="303">
        <f t="shared" si="213"/>
        <v>0</v>
      </c>
      <c r="AV546" s="303">
        <f t="shared" si="213"/>
        <v>0</v>
      </c>
      <c r="AW546" s="303">
        <f t="shared" si="213"/>
        <v>0</v>
      </c>
      <c r="AX546" s="303">
        <f t="shared" si="213"/>
        <v>0</v>
      </c>
      <c r="AY546" s="303">
        <f>AY538*AY540</f>
        <v>0</v>
      </c>
      <c r="AZ546" s="303">
        <f>AZ538*AZ540</f>
        <v>0</v>
      </c>
      <c r="BA546" s="359">
        <f>SUM(AM546:AZ546)</f>
        <v>0</v>
      </c>
    </row>
    <row r="547" spans="2:53" ht="15.7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7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7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13117444.759999998</v>
      </c>
      <c r="AN550" s="251">
        <f>SUMPRODUCT($E$432:$E$535,AN432:AN535)</f>
        <v>4903411.25</v>
      </c>
      <c r="AO550" s="251">
        <f>IF(AO431="kW",SUMPRODUCT($U$432:$U$535,$W$432:$W$535,AO432:AO535),SUMPRODUCT($E$432:$E$535,AO432:AO535))</f>
        <v>24516.512400000003</v>
      </c>
      <c r="AP550" s="251">
        <f t="shared" ref="AP550:AZ550" si="214">IF(AP431="kW",SUMPRODUCT($U$432:$U$535,$W$432:$W$535,AP432:AP535),SUMPRODUCT($E$432:$E$535,AP432:AP535))</f>
        <v>6517.0475999999999</v>
      </c>
      <c r="AQ550" s="251">
        <f t="shared" si="214"/>
        <v>0</v>
      </c>
      <c r="AR550" s="251">
        <f t="shared" si="214"/>
        <v>0</v>
      </c>
      <c r="AS550" s="251">
        <f t="shared" si="214"/>
        <v>0</v>
      </c>
      <c r="AT550" s="251">
        <f t="shared" si="214"/>
        <v>0</v>
      </c>
      <c r="AU550" s="251">
        <f t="shared" si="214"/>
        <v>0</v>
      </c>
      <c r="AV550" s="251">
        <f t="shared" si="214"/>
        <v>0</v>
      </c>
      <c r="AW550" s="251">
        <f t="shared" si="214"/>
        <v>0</v>
      </c>
      <c r="AX550" s="251">
        <f t="shared" si="214"/>
        <v>0</v>
      </c>
      <c r="AY550" s="251">
        <f t="shared" si="214"/>
        <v>0</v>
      </c>
      <c r="AZ550" s="251">
        <f t="shared" si="214"/>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12411800</v>
      </c>
      <c r="AN551" s="251">
        <f>SUMPRODUCT($F$432:$F$535,AN432:AN535)</f>
        <v>4693980.3900000006</v>
      </c>
      <c r="AO551" s="251">
        <f>IF(AO431="kW",SUMPRODUCT($U$432:$U$535,$X$432:$X$535,AO432:AO535),SUMPRODUCT($F$432:$F$535,AO432:AO535))</f>
        <v>24516.512400000003</v>
      </c>
      <c r="AP551" s="251">
        <f t="shared" ref="AP551:AZ551" si="215">IF(AP431="kW",SUMPRODUCT($U$432:$U$535,$X$432:$X$535,AP432:AP535),SUMPRODUCT($F$432:$F$535,AP432:AP535))</f>
        <v>6517.0475999999999</v>
      </c>
      <c r="AQ551" s="251">
        <f t="shared" si="215"/>
        <v>0</v>
      </c>
      <c r="AR551" s="251">
        <f t="shared" si="215"/>
        <v>0</v>
      </c>
      <c r="AS551" s="251">
        <f t="shared" si="215"/>
        <v>0</v>
      </c>
      <c r="AT551" s="251">
        <f t="shared" si="215"/>
        <v>0</v>
      </c>
      <c r="AU551" s="251">
        <f t="shared" si="215"/>
        <v>0</v>
      </c>
      <c r="AV551" s="251">
        <f t="shared" si="215"/>
        <v>0</v>
      </c>
      <c r="AW551" s="251">
        <f t="shared" si="215"/>
        <v>0</v>
      </c>
      <c r="AX551" s="251">
        <f t="shared" si="215"/>
        <v>0</v>
      </c>
      <c r="AY551" s="251">
        <f t="shared" si="215"/>
        <v>0</v>
      </c>
      <c r="AZ551" s="251">
        <f t="shared" si="215"/>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12274734.84</v>
      </c>
      <c r="AN552" s="251">
        <f>SUMPRODUCT($G$432:$G$535,AN432:AN535)</f>
        <v>3601901.55</v>
      </c>
      <c r="AO552" s="251">
        <f>IF(AO431="kW",SUMPRODUCT($U$432:$U$535,$Y$432:$Y$535,AO432:AO535),SUMPRODUCT($G$432:$G$535,AO432:AO535))</f>
        <v>23440.342800000002</v>
      </c>
      <c r="AP552" s="251">
        <f t="shared" ref="AP552:AZ552" si="216">IF(AP431="kW",SUMPRODUCT($U$432:$U$535,$Y$432:$Y$535,AP432:AP535),SUMPRODUCT($G$432:$G$535,AP432:AP535))</f>
        <v>6230.9771999999994</v>
      </c>
      <c r="AQ552" s="251">
        <f t="shared" si="216"/>
        <v>0</v>
      </c>
      <c r="AR552" s="251">
        <f t="shared" si="216"/>
        <v>0</v>
      </c>
      <c r="AS552" s="251">
        <f t="shared" si="216"/>
        <v>0</v>
      </c>
      <c r="AT552" s="251">
        <f t="shared" si="216"/>
        <v>0</v>
      </c>
      <c r="AU552" s="251">
        <f t="shared" si="216"/>
        <v>0</v>
      </c>
      <c r="AV552" s="251">
        <f t="shared" si="216"/>
        <v>0</v>
      </c>
      <c r="AW552" s="251">
        <f t="shared" si="216"/>
        <v>0</v>
      </c>
      <c r="AX552" s="251">
        <f t="shared" si="216"/>
        <v>0</v>
      </c>
      <c r="AY552" s="251">
        <f t="shared" si="216"/>
        <v>0</v>
      </c>
      <c r="AZ552" s="251">
        <f t="shared" si="216"/>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11988945.26</v>
      </c>
      <c r="AN553" s="251">
        <f>SUMPRODUCT($H$432:$H$535,AN432:AN535)</f>
        <v>2296430.15</v>
      </c>
      <c r="AO553" s="251">
        <f>IF(AO431="kW",SUMPRODUCT($U$432:$U$535,$Z$432:$Z$535,AO432:AO535),SUMPRODUCT($H$432:$H$535,AO432:AO535))</f>
        <v>23440.342800000002</v>
      </c>
      <c r="AP553" s="251">
        <f t="shared" ref="AP553:AZ553" si="217">IF(AP431="kW",SUMPRODUCT($U$432:$U$535,$Z$432:$Z$535,AP432:AP535),SUMPRODUCT($H$432:$H$535,AP432:AP535))</f>
        <v>6230.9771999999994</v>
      </c>
      <c r="AQ553" s="251">
        <f t="shared" si="217"/>
        <v>0</v>
      </c>
      <c r="AR553" s="251">
        <f t="shared" si="217"/>
        <v>0</v>
      </c>
      <c r="AS553" s="251">
        <f t="shared" si="217"/>
        <v>0</v>
      </c>
      <c r="AT553" s="251">
        <f t="shared" si="217"/>
        <v>0</v>
      </c>
      <c r="AU553" s="251">
        <f t="shared" si="217"/>
        <v>0</v>
      </c>
      <c r="AV553" s="251">
        <f t="shared" si="217"/>
        <v>0</v>
      </c>
      <c r="AW553" s="251">
        <f t="shared" si="217"/>
        <v>0</v>
      </c>
      <c r="AX553" s="251">
        <f t="shared" si="217"/>
        <v>0</v>
      </c>
      <c r="AY553" s="251">
        <f t="shared" si="217"/>
        <v>0</v>
      </c>
      <c r="AZ553" s="251">
        <f t="shared" si="217"/>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11831212.99</v>
      </c>
      <c r="AN554" s="251">
        <f>SUMPRODUCT($I$432:$I$535,AN432:AN535)</f>
        <v>2296430.15</v>
      </c>
      <c r="AO554" s="251">
        <f>IF(AO431="kW",SUMPRODUCT($U$432:$U$535,$AA$432:$AA$535,AO432:AO535),SUMPRODUCT($I$432:$I$535,AO432:AO535))</f>
        <v>23154.994800000004</v>
      </c>
      <c r="AP554" s="251">
        <f t="shared" ref="AP554:AZ554" si="218">IF(AP431="kW",SUMPRODUCT($U$432:$U$535,$AA$432:$AA$535,AP432:AP535),SUMPRODUCT($I$432:$I$535,AP432:AP535))</f>
        <v>6155.1252000000004</v>
      </c>
      <c r="AQ554" s="251">
        <f t="shared" si="218"/>
        <v>0</v>
      </c>
      <c r="AR554" s="251">
        <f t="shared" si="218"/>
        <v>0</v>
      </c>
      <c r="AS554" s="251">
        <f t="shared" si="218"/>
        <v>0</v>
      </c>
      <c r="AT554" s="251">
        <f t="shared" si="218"/>
        <v>0</v>
      </c>
      <c r="AU554" s="251">
        <f t="shared" si="218"/>
        <v>0</v>
      </c>
      <c r="AV554" s="251">
        <f t="shared" si="218"/>
        <v>0</v>
      </c>
      <c r="AW554" s="251">
        <f t="shared" si="218"/>
        <v>0</v>
      </c>
      <c r="AX554" s="251">
        <f t="shared" si="218"/>
        <v>0</v>
      </c>
      <c r="AY554" s="251">
        <f t="shared" si="218"/>
        <v>0</v>
      </c>
      <c r="AZ554" s="251">
        <f t="shared" si="218"/>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11767768.16</v>
      </c>
      <c r="AN555" s="251">
        <f>SUMPRODUCT($J$432:$J$535,AN432:AN535)</f>
        <v>2296430.15</v>
      </c>
      <c r="AO555" s="251">
        <f>IF(AO431="kW",SUMPRODUCT($U$432:$U$535,$AB$432:$AB$535,AO432:AO535),SUMPRODUCT($J$432:$J$535,AO432:AO535))</f>
        <v>22394.5092</v>
      </c>
      <c r="AP555" s="251">
        <f t="shared" ref="AP555:AZ555" si="219">IF(AP431="kW",SUMPRODUCT($U$432:$U$535,$AB$432:$AB$535,AP432:AP535),SUMPRODUCT($J$432:$J$535,AP432:AP535))</f>
        <v>5952.9708000000001</v>
      </c>
      <c r="AQ555" s="251">
        <f t="shared" si="219"/>
        <v>0</v>
      </c>
      <c r="AR555" s="251">
        <f t="shared" si="219"/>
        <v>0</v>
      </c>
      <c r="AS555" s="251">
        <f t="shared" si="219"/>
        <v>0</v>
      </c>
      <c r="AT555" s="251">
        <f t="shared" si="219"/>
        <v>0</v>
      </c>
      <c r="AU555" s="251">
        <f t="shared" si="219"/>
        <v>0</v>
      </c>
      <c r="AV555" s="251">
        <f t="shared" si="219"/>
        <v>0</v>
      </c>
      <c r="AW555" s="251">
        <f t="shared" si="219"/>
        <v>0</v>
      </c>
      <c r="AX555" s="251">
        <f t="shared" si="219"/>
        <v>0</v>
      </c>
      <c r="AY555" s="251">
        <f t="shared" si="219"/>
        <v>0</v>
      </c>
      <c r="AZ555" s="251">
        <f t="shared" si="219"/>
        <v>0</v>
      </c>
      <c r="BA555" s="295"/>
    </row>
    <row r="556" spans="2:53" ht="1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11759109.66</v>
      </c>
      <c r="AN556" s="251">
        <f>SUMPRODUCT($K$432:$K$535,AN432:AN535)</f>
        <v>2296430.15</v>
      </c>
      <c r="AO556" s="251">
        <f>IF($AO$431="kW",SUMPRODUCT($U$432:$U$535,$AC$432:$AC$535,AO432:AO535),SUMPRODUCT($K$432:$K$535,AO432:AO535))</f>
        <v>22394.5092</v>
      </c>
      <c r="AP556" s="251">
        <f t="shared" ref="AP556:AZ556" si="220">IF($AO$431="kW",SUMPRODUCT($U$432:$U$535,$AC$432:$AC$535,AP432:AP535),SUMPRODUCT($K$432:$K$535,AP432:AP535))</f>
        <v>5952.9708000000001</v>
      </c>
      <c r="AQ556" s="251">
        <f t="shared" si="220"/>
        <v>0</v>
      </c>
      <c r="AR556" s="251">
        <f t="shared" si="220"/>
        <v>0</v>
      </c>
      <c r="AS556" s="251">
        <f t="shared" si="220"/>
        <v>0</v>
      </c>
      <c r="AT556" s="251">
        <f t="shared" si="220"/>
        <v>0</v>
      </c>
      <c r="AU556" s="251">
        <f t="shared" si="220"/>
        <v>0</v>
      </c>
      <c r="AV556" s="251">
        <f t="shared" si="220"/>
        <v>0</v>
      </c>
      <c r="AW556" s="251">
        <f t="shared" si="220"/>
        <v>0</v>
      </c>
      <c r="AX556" s="251">
        <f t="shared" si="220"/>
        <v>0</v>
      </c>
      <c r="AY556" s="251">
        <f t="shared" si="220"/>
        <v>0</v>
      </c>
      <c r="AZ556" s="251">
        <f t="shared" si="220"/>
        <v>0</v>
      </c>
      <c r="BA556" s="295"/>
    </row>
    <row r="557" spans="2:53" ht="1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10448074.43</v>
      </c>
      <c r="AN557" s="251">
        <f>SUMPRODUCT($L$432:$L$535,AN432:AN535)</f>
        <v>2296430.15</v>
      </c>
      <c r="AO557" s="251">
        <f>IF($AO$431="kW",SUMPRODUCT($U$432:$U$535,$AD$432:$AD$535,AO432:AO535),SUMPRODUCT($L$432:$L$535,AO432:AO535))</f>
        <v>21426.601200000001</v>
      </c>
      <c r="AP557" s="251">
        <f t="shared" ref="AP557:AZ557" si="221">IF($AO$431="kW",SUMPRODUCT($U$432:$U$535,$AD$432:$AD$535,AP432:AP535),SUMPRODUCT($L$432:$L$535,AP432:AP535))</f>
        <v>5695.6787999999997</v>
      </c>
      <c r="AQ557" s="251">
        <f t="shared" si="221"/>
        <v>0</v>
      </c>
      <c r="AR557" s="251">
        <f t="shared" si="221"/>
        <v>0</v>
      </c>
      <c r="AS557" s="251">
        <f t="shared" si="221"/>
        <v>0</v>
      </c>
      <c r="AT557" s="251">
        <f t="shared" si="221"/>
        <v>0</v>
      </c>
      <c r="AU557" s="251">
        <f t="shared" si="221"/>
        <v>0</v>
      </c>
      <c r="AV557" s="251">
        <f t="shared" si="221"/>
        <v>0</v>
      </c>
      <c r="AW557" s="251">
        <f t="shared" si="221"/>
        <v>0</v>
      </c>
      <c r="AX557" s="251">
        <f t="shared" si="221"/>
        <v>0</v>
      </c>
      <c r="AY557" s="251">
        <f t="shared" si="221"/>
        <v>0</v>
      </c>
      <c r="AZ557" s="251">
        <f t="shared" si="221"/>
        <v>0</v>
      </c>
      <c r="BA557" s="295"/>
    </row>
    <row r="558" spans="2:53" ht="1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10006923.119999999</v>
      </c>
      <c r="AN558" s="251">
        <f>SUMPRODUCT($M$432:$M$535,AN432:AN535)</f>
        <v>2296430.15</v>
      </c>
      <c r="AO558" s="251">
        <f>IF($AO$431="kW",SUMPRODUCT($U$432:$U$535,$AE$432:$AE$535,AO432:AO535),SUMPRODUCT($M$432:$M$535,AO432:AO535))</f>
        <v>18205.0128</v>
      </c>
      <c r="AP558" s="251">
        <f t="shared" ref="AP558:AZ558" si="222">IF($AO$431="kW",SUMPRODUCT($U$432:$U$535,$AE$432:$AE$535,AP432:AP535),SUMPRODUCT($M$432:$M$535,AP432:AP535))</f>
        <v>4839.3072000000002</v>
      </c>
      <c r="AQ558" s="251">
        <f t="shared" si="222"/>
        <v>0</v>
      </c>
      <c r="AR558" s="251">
        <f t="shared" si="222"/>
        <v>0</v>
      </c>
      <c r="AS558" s="251">
        <f t="shared" si="222"/>
        <v>0</v>
      </c>
      <c r="AT558" s="251">
        <f t="shared" si="222"/>
        <v>0</v>
      </c>
      <c r="AU558" s="251">
        <f t="shared" si="222"/>
        <v>0</v>
      </c>
      <c r="AV558" s="251">
        <f t="shared" si="222"/>
        <v>0</v>
      </c>
      <c r="AW558" s="251">
        <f t="shared" si="222"/>
        <v>0</v>
      </c>
      <c r="AX558" s="251">
        <f t="shared" si="222"/>
        <v>0</v>
      </c>
      <c r="AY558" s="251">
        <f t="shared" si="222"/>
        <v>0</v>
      </c>
      <c r="AZ558" s="251">
        <f t="shared" si="222"/>
        <v>0</v>
      </c>
      <c r="BA558" s="295"/>
    </row>
    <row r="559" spans="2:53" ht="1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9730901.8699999992</v>
      </c>
      <c r="AN559" s="251">
        <f>SUMPRODUCT($N$432:$N$535,AN432:AN535)</f>
        <v>2206739.7000000002</v>
      </c>
      <c r="AO559" s="251">
        <f>IF($AO$431="kW",SUMPRODUCT($U$432:$U$535,$AF$432:$AF$535,AO432:AO535),SUMPRODUCT($N$432:$N$535,AO432:AO535))</f>
        <v>14847.670800000002</v>
      </c>
      <c r="AP559" s="251">
        <f t="shared" ref="AP559:AZ559" si="223">IF($AO$431="kW",SUMPRODUCT($U$432:$U$535,$AF$432:$AF$535,AP432:AP535),SUMPRODUCT($N$432:$N$535,AP432:AP535))</f>
        <v>3946.8492000000001</v>
      </c>
      <c r="AQ559" s="251">
        <f t="shared" si="223"/>
        <v>0</v>
      </c>
      <c r="AR559" s="251">
        <f t="shared" si="223"/>
        <v>0</v>
      </c>
      <c r="AS559" s="251">
        <f t="shared" si="223"/>
        <v>0</v>
      </c>
      <c r="AT559" s="251">
        <f t="shared" si="223"/>
        <v>0</v>
      </c>
      <c r="AU559" s="251">
        <f t="shared" si="223"/>
        <v>0</v>
      </c>
      <c r="AV559" s="251">
        <f t="shared" si="223"/>
        <v>0</v>
      </c>
      <c r="AW559" s="251">
        <f t="shared" si="223"/>
        <v>0</v>
      </c>
      <c r="AX559" s="251">
        <f t="shared" si="223"/>
        <v>0</v>
      </c>
      <c r="AY559" s="251">
        <f t="shared" si="223"/>
        <v>0</v>
      </c>
      <c r="AZ559" s="251">
        <f t="shared" si="223"/>
        <v>0</v>
      </c>
      <c r="BA559" s="295"/>
    </row>
    <row r="560" spans="2:53" ht="1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9092141.8800000008</v>
      </c>
      <c r="AN560" s="251">
        <f>SUMPRODUCT($O$432:$O$535,AN432:AN535)</f>
        <v>1164824.49</v>
      </c>
      <c r="AO560" s="251">
        <f>IF($AO$431="kW",SUMPRODUCT($U$432:$U$535,$AG$432:$AG$535,AO432:AO535),SUMPRODUCT($O$432:$O$535,AO432:AO535))</f>
        <v>14688.880800000001</v>
      </c>
      <c r="AP560" s="251">
        <f t="shared" ref="AP560:AZ560" si="224">IF($AO$431="kW",SUMPRODUCT($U$432:$U$535,$AG$432:$AG$535,AP432:AP535),SUMPRODUCT($O$432:$O$535,AP432:AP535))</f>
        <v>3904.6392000000001</v>
      </c>
      <c r="AQ560" s="251">
        <f t="shared" si="224"/>
        <v>0</v>
      </c>
      <c r="AR560" s="251">
        <f t="shared" si="224"/>
        <v>0</v>
      </c>
      <c r="AS560" s="251">
        <f t="shared" si="224"/>
        <v>0</v>
      </c>
      <c r="AT560" s="251">
        <f t="shared" si="224"/>
        <v>0</v>
      </c>
      <c r="AU560" s="251">
        <f t="shared" si="224"/>
        <v>0</v>
      </c>
      <c r="AV560" s="251">
        <f t="shared" si="224"/>
        <v>0</v>
      </c>
      <c r="AW560" s="251">
        <f t="shared" si="224"/>
        <v>0</v>
      </c>
      <c r="AX560" s="251">
        <f t="shared" si="224"/>
        <v>0</v>
      </c>
      <c r="AY560" s="251">
        <f t="shared" si="224"/>
        <v>0</v>
      </c>
      <c r="AZ560" s="251">
        <f t="shared" si="224"/>
        <v>0</v>
      </c>
      <c r="BA560" s="295"/>
    </row>
    <row r="561" spans="2:53" ht="1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8661378.1700000018</v>
      </c>
      <c r="AN561" s="251">
        <f>SUMPRODUCT($P$432:$P$535,AN432:AN535)</f>
        <v>517573.64</v>
      </c>
      <c r="AO561" s="251">
        <f>IF($AO$431="kW",SUMPRODUCT($U$432:$U$535,$AH$432:$AH$535,AO432:AO535),SUMPRODUCT($P$432:$P$535,AO432:AO535))</f>
        <v>9594.7080000000005</v>
      </c>
      <c r="AP561" s="251">
        <f t="shared" ref="AP561:AZ561" si="225">IF($AO$431="kW",SUMPRODUCT($U$432:$U$535,$AH$432:$AH$535,AP432:AP535),SUMPRODUCT($P$432:$P$535,AP432:AP535))</f>
        <v>2550.4920000000002</v>
      </c>
      <c r="AQ561" s="251">
        <f t="shared" si="225"/>
        <v>0</v>
      </c>
      <c r="AR561" s="251">
        <f t="shared" si="225"/>
        <v>0</v>
      </c>
      <c r="AS561" s="251">
        <f t="shared" si="225"/>
        <v>0</v>
      </c>
      <c r="AT561" s="251">
        <f t="shared" si="225"/>
        <v>0</v>
      </c>
      <c r="AU561" s="251">
        <f t="shared" si="225"/>
        <v>0</v>
      </c>
      <c r="AV561" s="251">
        <f t="shared" si="225"/>
        <v>0</v>
      </c>
      <c r="AW561" s="251">
        <f t="shared" si="225"/>
        <v>0</v>
      </c>
      <c r="AX561" s="251">
        <f t="shared" si="225"/>
        <v>0</v>
      </c>
      <c r="AY561" s="251">
        <f t="shared" si="225"/>
        <v>0</v>
      </c>
      <c r="AZ561" s="251">
        <f t="shared" si="225"/>
        <v>0</v>
      </c>
      <c r="BA561" s="295"/>
    </row>
    <row r="562" spans="2:53" ht="1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8612314.6500000004</v>
      </c>
      <c r="AN562" s="285">
        <f>SUMPRODUCT($Q$432:$Q$535,AN432:AN535)</f>
        <v>517573.64</v>
      </c>
      <c r="AO562" s="285">
        <f>IF($AO$431="kW",SUMPRODUCT($U$432:$U$535,$AI$432:$AI$535,AO432:AO535),SUMPRODUCT($Q$432:$Q$535,AO432:AO535))</f>
        <v>8822.1828000000005</v>
      </c>
      <c r="AP562" s="285">
        <f t="shared" ref="AP562:AZ562" si="226">IF($AO$431="kW",SUMPRODUCT($U$432:$U$535,$AI$432:$AI$535,AP432:AP535),SUMPRODUCT($Q$432:$Q$535,AP432:AP535))</f>
        <v>2345.1371999999997</v>
      </c>
      <c r="AQ562" s="285">
        <f t="shared" si="226"/>
        <v>0</v>
      </c>
      <c r="AR562" s="285">
        <f t="shared" si="226"/>
        <v>0</v>
      </c>
      <c r="AS562" s="285">
        <f t="shared" si="226"/>
        <v>0</v>
      </c>
      <c r="AT562" s="285">
        <f t="shared" si="226"/>
        <v>0</v>
      </c>
      <c r="AU562" s="285">
        <f t="shared" si="226"/>
        <v>0</v>
      </c>
      <c r="AV562" s="285">
        <f t="shared" si="226"/>
        <v>0</v>
      </c>
      <c r="AW562" s="285">
        <f t="shared" si="226"/>
        <v>0</v>
      </c>
      <c r="AX562" s="285">
        <f t="shared" si="226"/>
        <v>0</v>
      </c>
      <c r="AY562" s="285">
        <f t="shared" si="226"/>
        <v>0</v>
      </c>
      <c r="AZ562" s="285">
        <f t="shared" si="226"/>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5">
      <c r="B565" s="516"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6"/>
  <sheetViews>
    <sheetView topLeftCell="A356" zoomScale="59" zoomScaleNormal="59" workbookViewId="0">
      <pane xSplit="2" topLeftCell="R1" activePane="topRight" state="frozen"/>
      <selection pane="topRight" activeCell="AI375" sqref="AI375"/>
    </sheetView>
  </sheetViews>
  <sheetFormatPr defaultColWidth="9" defaultRowHeight="15" outlineLevelRow="1" outlineLevelCol="1"/>
  <cols>
    <col min="1" max="1" width="4.5703125" style="457" customWidth="1"/>
    <col min="2" max="2" width="55.85546875" style="378" customWidth="1"/>
    <col min="3" max="3" width="13.42578125" style="378" customWidth="1"/>
    <col min="4" max="4" width="17" style="378" customWidth="1"/>
    <col min="5" max="5" width="13.140625" style="378" customWidth="1" outlineLevel="1"/>
    <col min="6" max="7" width="12.85546875" style="378" customWidth="1" outlineLevel="1"/>
    <col min="8" max="8" width="12.5703125" style="378" customWidth="1" outlineLevel="1"/>
    <col min="9" max="9" width="16.28515625" style="378" customWidth="1" outlineLevel="1"/>
    <col min="10" max="13" width="9" style="378" customWidth="1" outlineLevel="1"/>
    <col min="14" max="14" width="12.140625" style="378" customWidth="1" outlineLevel="1"/>
    <col min="15" max="15" width="14.28515625" style="378" customWidth="1" outlineLevel="1"/>
    <col min="16" max="16" width="14.85546875" style="378" customWidth="1" outlineLevel="1"/>
    <col min="17" max="17" width="13.5703125" style="378" customWidth="1" outlineLevel="1"/>
    <col min="18" max="18" width="15.5703125" style="378" customWidth="1"/>
    <col min="19" max="19" width="9" style="378" customWidth="1" outlineLevel="1"/>
    <col min="20" max="20" width="14.85546875" style="378" customWidth="1" outlineLevel="1"/>
    <col min="21" max="23" width="9" style="378" customWidth="1" outlineLevel="1"/>
    <col min="24" max="24" width="9.7109375" style="378" customWidth="1" outlineLevel="1"/>
    <col min="25" max="30" width="9" style="378" customWidth="1" outlineLevel="1"/>
    <col min="31" max="31" width="16.5703125" style="378" customWidth="1"/>
    <col min="32" max="32" width="15" style="378" customWidth="1"/>
    <col min="33" max="33" width="19.85546875" style="378" customWidth="1"/>
    <col min="34" max="34" width="17.5703125" style="378" customWidth="1"/>
    <col min="35" max="35" width="19.5703125" style="378" customWidth="1"/>
    <col min="36" max="36" width="18.5703125" style="378" customWidth="1"/>
    <col min="37" max="41" width="15" style="378" customWidth="1"/>
    <col min="42" max="44" width="17.28515625" style="378" customWidth="1"/>
    <col min="45" max="45" width="20" style="378" customWidth="1"/>
    <col min="46" max="46" width="11.5703125" style="378" customWidth="1"/>
    <col min="47" max="16384" width="9" style="378"/>
  </cols>
  <sheetData>
    <row r="13" spans="2:45" ht="15.75" thickBot="1"/>
    <row r="14" spans="2:45" ht="26.25" customHeight="1" thickBot="1">
      <c r="B14" s="837"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7"/>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7"/>
      <c r="C16" s="821" t="s">
        <v>548</v>
      </c>
      <c r="D16" s="822"/>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7" t="s">
        <v>502</v>
      </c>
      <c r="C18" s="838" t="s">
        <v>964</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379"/>
      <c r="AF18" s="379"/>
      <c r="AG18" s="379"/>
      <c r="AH18" s="379"/>
      <c r="AI18" s="379"/>
      <c r="AJ18" s="379"/>
      <c r="AK18" s="379"/>
      <c r="AL18" s="379"/>
      <c r="AM18" s="379"/>
      <c r="AN18" s="379"/>
      <c r="AO18" s="379"/>
      <c r="AP18" s="379"/>
      <c r="AQ18" s="379"/>
      <c r="AR18" s="379"/>
      <c r="AS18" s="379"/>
    </row>
    <row r="19" spans="2:45" ht="54.6" customHeight="1">
      <c r="B19" s="837"/>
      <c r="C19" s="838" t="s">
        <v>886</v>
      </c>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379"/>
      <c r="AF19" s="379"/>
      <c r="AG19" s="379"/>
      <c r="AH19" s="379"/>
      <c r="AI19" s="379"/>
      <c r="AJ19" s="379"/>
      <c r="AK19" s="379"/>
      <c r="AL19" s="379"/>
      <c r="AM19" s="379"/>
      <c r="AN19" s="379"/>
      <c r="AO19" s="379"/>
      <c r="AP19" s="379"/>
      <c r="AQ19" s="379"/>
      <c r="AR19" s="379"/>
      <c r="AS19" s="379"/>
    </row>
    <row r="20" spans="2:45" ht="62.25" customHeight="1">
      <c r="B20" s="234"/>
      <c r="C20" s="838" t="s">
        <v>572</v>
      </c>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379"/>
      <c r="AF20" s="379"/>
      <c r="AG20" s="379"/>
      <c r="AH20" s="379"/>
      <c r="AI20" s="379"/>
      <c r="AJ20" s="379"/>
      <c r="AK20" s="379"/>
      <c r="AL20" s="379"/>
      <c r="AM20" s="379"/>
      <c r="AN20" s="379"/>
      <c r="AO20" s="379"/>
      <c r="AP20" s="379"/>
      <c r="AQ20" s="379"/>
      <c r="AR20" s="379"/>
      <c r="AS20" s="379"/>
    </row>
    <row r="21" spans="2:45" ht="43.5" customHeight="1">
      <c r="B21" s="234"/>
      <c r="C21" s="838" t="s">
        <v>628</v>
      </c>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379"/>
      <c r="AF21" s="379"/>
      <c r="AG21" s="379"/>
      <c r="AH21" s="379"/>
      <c r="AI21" s="379"/>
      <c r="AJ21" s="379"/>
      <c r="AK21" s="379"/>
      <c r="AL21" s="379"/>
      <c r="AM21" s="379"/>
      <c r="AN21" s="379"/>
      <c r="AO21" s="379"/>
      <c r="AP21" s="379"/>
      <c r="AQ21" s="379"/>
      <c r="AR21" s="379"/>
      <c r="AS21" s="379"/>
    </row>
    <row r="22" spans="2:45" ht="70.5" customHeight="1">
      <c r="B22" s="234"/>
      <c r="C22" s="838" t="s">
        <v>712</v>
      </c>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379"/>
      <c r="AF22" s="379"/>
      <c r="AG22" s="379"/>
      <c r="AH22" s="379"/>
      <c r="AI22" s="379"/>
      <c r="AJ22" s="379"/>
      <c r="AK22" s="379"/>
      <c r="AL22" s="379"/>
      <c r="AM22" s="379"/>
      <c r="AN22" s="379"/>
      <c r="AO22" s="379"/>
      <c r="AP22" s="379"/>
      <c r="AQ22" s="379"/>
      <c r="AR22" s="379"/>
      <c r="AS22" s="379"/>
    </row>
    <row r="23" spans="2:45"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75">
      <c r="B24" s="837"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75">
      <c r="B25" s="837"/>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75">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75">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75">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75">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7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7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7" t="s">
        <v>211</v>
      </c>
      <c r="C34" s="829" t="s">
        <v>33</v>
      </c>
      <c r="D34" s="653" t="s">
        <v>421</v>
      </c>
      <c r="E34" s="840" t="s">
        <v>209</v>
      </c>
      <c r="F34" s="841"/>
      <c r="G34" s="841"/>
      <c r="H34" s="841"/>
      <c r="I34" s="841"/>
      <c r="J34" s="841"/>
      <c r="K34" s="841"/>
      <c r="L34" s="841"/>
      <c r="M34" s="841"/>
      <c r="N34" s="841"/>
      <c r="O34" s="841"/>
      <c r="P34" s="841"/>
      <c r="Q34" s="842" t="s">
        <v>213</v>
      </c>
      <c r="R34" s="652" t="s">
        <v>422</v>
      </c>
      <c r="S34" s="824" t="s">
        <v>212</v>
      </c>
      <c r="T34" s="825"/>
      <c r="U34" s="825"/>
      <c r="V34" s="825"/>
      <c r="W34" s="825"/>
      <c r="X34" s="825"/>
      <c r="Y34" s="825"/>
      <c r="Z34" s="825"/>
      <c r="AA34" s="825"/>
      <c r="AB34" s="825"/>
      <c r="AC34" s="825"/>
      <c r="AD34" s="836"/>
      <c r="AE34" s="824" t="s">
        <v>242</v>
      </c>
      <c r="AF34" s="825"/>
      <c r="AG34" s="825"/>
      <c r="AH34" s="825"/>
      <c r="AI34" s="825"/>
      <c r="AJ34" s="825"/>
      <c r="AK34" s="825"/>
      <c r="AL34" s="825"/>
      <c r="AM34" s="825"/>
      <c r="AN34" s="825"/>
      <c r="AO34" s="825"/>
      <c r="AP34" s="825"/>
      <c r="AQ34" s="825"/>
      <c r="AR34" s="825"/>
      <c r="AS34" s="826"/>
    </row>
    <row r="35" spans="1:45" ht="65.25" customHeight="1">
      <c r="B35" s="828"/>
      <c r="C35" s="824"/>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42"/>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General Service 50 to 4,999 kW</v>
      </c>
      <c r="AH35" s="245" t="str">
        <f>'1.  LRAMVA Summary'!$G$53</f>
        <v>Large Use</v>
      </c>
      <c r="AI35" s="245" t="str">
        <f>'1.  LRAMVA Summary'!$H$53</f>
        <v>Large Use 2</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outlineLevel="1">
      <c r="A38" s="457">
        <v>1</v>
      </c>
      <c r="B38" s="273" t="s">
        <v>95</v>
      </c>
      <c r="C38" s="251" t="s">
        <v>25</v>
      </c>
      <c r="D38" s="255">
        <f>+'7.  Persistence Report'!AU220</f>
        <v>585232</v>
      </c>
      <c r="E38" s="255">
        <f>+'7.  Persistence Report'!AV220</f>
        <v>580190</v>
      </c>
      <c r="F38" s="255">
        <f>+'7.  Persistence Report'!AW220</f>
        <v>580190</v>
      </c>
      <c r="G38" s="255">
        <f>+'7.  Persistence Report'!AX220</f>
        <v>580190</v>
      </c>
      <c r="H38" s="255">
        <f>+'7.  Persistence Report'!AY220</f>
        <v>580190</v>
      </c>
      <c r="I38" s="255">
        <f>+'7.  Persistence Report'!AZ220</f>
        <v>580190</v>
      </c>
      <c r="J38" s="255">
        <f>+'7.  Persistence Report'!BA220</f>
        <v>580190</v>
      </c>
      <c r="K38" s="255">
        <f>+'7.  Persistence Report'!BB220</f>
        <v>580033</v>
      </c>
      <c r="L38" s="255">
        <f>+'7.  Persistence Report'!BC220</f>
        <v>580033</v>
      </c>
      <c r="M38" s="255">
        <f>+'7.  Persistence Report'!BD220</f>
        <v>580033</v>
      </c>
      <c r="N38" s="255">
        <f>+'7.  Persistence Report'!BE220</f>
        <v>518769</v>
      </c>
      <c r="O38" s="255">
        <f>+'7.  Persistence Report'!BF220</f>
        <v>516204</v>
      </c>
      <c r="P38" s="255">
        <f>+'7.  Persistence Report'!BG220</f>
        <v>516204</v>
      </c>
      <c r="Q38" s="251"/>
      <c r="R38" s="255">
        <f>+'7.  Persistence Report'!P220</f>
        <v>38</v>
      </c>
      <c r="S38" s="255">
        <f>+'7.  Persistence Report'!Q220</f>
        <v>37</v>
      </c>
      <c r="T38" s="255">
        <f>+'7.  Persistence Report'!R220</f>
        <v>37</v>
      </c>
      <c r="U38" s="255">
        <f>+'7.  Persistence Report'!S220</f>
        <v>37</v>
      </c>
      <c r="V38" s="255">
        <f>+'7.  Persistence Report'!T220</f>
        <v>37</v>
      </c>
      <c r="W38" s="255">
        <f>+'7.  Persistence Report'!U220</f>
        <v>37</v>
      </c>
      <c r="X38" s="255">
        <f>+'7.  Persistence Report'!V220</f>
        <v>37</v>
      </c>
      <c r="Y38" s="255">
        <f>+'7.  Persistence Report'!W220</f>
        <v>37</v>
      </c>
      <c r="Z38" s="255">
        <f>+'7.  Persistence Report'!X220</f>
        <v>37</v>
      </c>
      <c r="AA38" s="255">
        <f>+'7.  Persistence Report'!Y220</f>
        <v>37</v>
      </c>
      <c r="AB38" s="255">
        <f>+'7.  Persistence Report'!Z220</f>
        <v>32</v>
      </c>
      <c r="AC38" s="255">
        <f>+'7.  Persistence Report'!AA220</f>
        <v>32</v>
      </c>
      <c r="AD38" s="255">
        <f>+'7.  Persistence Report'!AB220</f>
        <v>32</v>
      </c>
      <c r="AE38" s="361">
        <v>1</v>
      </c>
      <c r="AF38" s="361"/>
      <c r="AG38" s="361"/>
      <c r="AH38" s="361"/>
      <c r="AI38" s="361"/>
      <c r="AJ38" s="361"/>
      <c r="AK38" s="361"/>
      <c r="AL38" s="361"/>
      <c r="AM38" s="361"/>
      <c r="AN38" s="361"/>
      <c r="AO38" s="361"/>
      <c r="AP38" s="361"/>
      <c r="AQ38" s="361"/>
      <c r="AR38" s="361"/>
      <c r="AS38" s="256">
        <f>SUM(AE38:AR38)</f>
        <v>1</v>
      </c>
    </row>
    <row r="39" spans="1:45" outlineLevel="1">
      <c r="B39" s="254" t="s">
        <v>266</v>
      </c>
      <c r="C39" s="251" t="s">
        <v>163</v>
      </c>
      <c r="D39" s="255">
        <f>+'7.  Persistence Report'!AU251</f>
        <v>3141</v>
      </c>
      <c r="E39" s="255">
        <f>+'7.  Persistence Report'!AV251</f>
        <v>3081</v>
      </c>
      <c r="F39" s="255">
        <f>+'7.  Persistence Report'!AW251</f>
        <v>3081</v>
      </c>
      <c r="G39" s="255">
        <f>+'7.  Persistence Report'!AX251</f>
        <v>3081</v>
      </c>
      <c r="H39" s="255">
        <f>+'7.  Persistence Report'!AY251</f>
        <v>3081</v>
      </c>
      <c r="I39" s="255">
        <f>+'7.  Persistence Report'!AZ251</f>
        <v>3081</v>
      </c>
      <c r="J39" s="255">
        <f>+'7.  Persistence Report'!BA251</f>
        <v>3081</v>
      </c>
      <c r="K39" s="255">
        <f>+'7.  Persistence Report'!BB251</f>
        <v>3064</v>
      </c>
      <c r="L39" s="255">
        <f>+'7.  Persistence Report'!BC251</f>
        <v>3064</v>
      </c>
      <c r="M39" s="255">
        <f>+'7.  Persistence Report'!BD251</f>
        <v>3064</v>
      </c>
      <c r="N39" s="255">
        <f>+'7.  Persistence Report'!BE251</f>
        <v>3103</v>
      </c>
      <c r="O39" s="255">
        <f>+'7.  Persistence Report'!BF251</f>
        <v>3103</v>
      </c>
      <c r="P39" s="255">
        <f>+'7.  Persistence Report'!BG251</f>
        <v>3103</v>
      </c>
      <c r="Q39" s="414"/>
      <c r="R39" s="255"/>
      <c r="S39" s="255"/>
      <c r="T39" s="255"/>
      <c r="U39" s="255"/>
      <c r="V39" s="255"/>
      <c r="W39" s="255"/>
      <c r="X39" s="255"/>
      <c r="Y39" s="255"/>
      <c r="Z39" s="255"/>
      <c r="AA39" s="255"/>
      <c r="AB39" s="255"/>
      <c r="AC39" s="255"/>
      <c r="AD39" s="255"/>
      <c r="AE39" s="362">
        <f>AE38</f>
        <v>1</v>
      </c>
      <c r="AF39" s="362">
        <f t="shared" ref="AF39:AK39" si="0">AF38</f>
        <v>0</v>
      </c>
      <c r="AG39" s="362">
        <f t="shared" si="0"/>
        <v>0</v>
      </c>
      <c r="AH39" s="362">
        <f t="shared" si="0"/>
        <v>0</v>
      </c>
      <c r="AI39" s="362">
        <f t="shared" si="0"/>
        <v>0</v>
      </c>
      <c r="AJ39" s="362">
        <f t="shared" si="0"/>
        <v>0</v>
      </c>
      <c r="AK39" s="362">
        <f t="shared" si="0"/>
        <v>0</v>
      </c>
      <c r="AL39" s="362">
        <f t="shared" ref="AL39:AR39" si="1">AL38</f>
        <v>0</v>
      </c>
      <c r="AM39" s="362">
        <f t="shared" si="1"/>
        <v>0</v>
      </c>
      <c r="AN39" s="362">
        <f t="shared" si="1"/>
        <v>0</v>
      </c>
      <c r="AO39" s="362">
        <f t="shared" si="1"/>
        <v>0</v>
      </c>
      <c r="AP39" s="362">
        <f t="shared" si="1"/>
        <v>0</v>
      </c>
      <c r="AQ39" s="362">
        <f t="shared" si="1"/>
        <v>0</v>
      </c>
      <c r="AR39" s="362">
        <f t="shared" si="1"/>
        <v>0</v>
      </c>
      <c r="AS39" s="257"/>
    </row>
    <row r="40" spans="1:45" ht="15.75" outlineLevel="1">
      <c r="B40" s="258"/>
      <c r="C40" s="259"/>
      <c r="D40" s="259"/>
      <c r="E40" s="259"/>
      <c r="F40" s="259"/>
      <c r="G40" s="259"/>
      <c r="H40" s="259"/>
      <c r="I40" s="259"/>
      <c r="J40" s="2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outlineLevel="1">
      <c r="A41" s="457">
        <v>2</v>
      </c>
      <c r="B41" s="273" t="s">
        <v>96</v>
      </c>
      <c r="C41" s="251" t="s">
        <v>25</v>
      </c>
      <c r="D41" s="255">
        <f>+'7.  Persistence Report'!AU221</f>
        <v>1375807</v>
      </c>
      <c r="E41" s="255">
        <f>+'7.  Persistence Report'!AV221</f>
        <v>1328446</v>
      </c>
      <c r="F41" s="255">
        <f>+'7.  Persistence Report'!AW221</f>
        <v>1328446</v>
      </c>
      <c r="G41" s="255">
        <f>+'7.  Persistence Report'!AX221</f>
        <v>1328446</v>
      </c>
      <c r="H41" s="255">
        <f>+'7.  Persistence Report'!AY221</f>
        <v>1328446</v>
      </c>
      <c r="I41" s="255">
        <f>+'7.  Persistence Report'!AZ221</f>
        <v>1328446</v>
      </c>
      <c r="J41" s="255">
        <f>+'7.  Persistence Report'!BA221</f>
        <v>1328446</v>
      </c>
      <c r="K41" s="255">
        <f>+'7.  Persistence Report'!BB221</f>
        <v>1328446</v>
      </c>
      <c r="L41" s="255">
        <f>+'7.  Persistence Report'!BC221</f>
        <v>1328446</v>
      </c>
      <c r="M41" s="255">
        <f>+'7.  Persistence Report'!BD221</f>
        <v>1328446</v>
      </c>
      <c r="N41" s="255">
        <f>+'7.  Persistence Report'!BE221</f>
        <v>1178266</v>
      </c>
      <c r="O41" s="255">
        <f>+'7.  Persistence Report'!BF221</f>
        <v>1018592</v>
      </c>
      <c r="P41" s="255">
        <f>+'7.  Persistence Report'!BG221</f>
        <v>1018592</v>
      </c>
      <c r="Q41" s="251"/>
      <c r="R41" s="255">
        <f>+'7.  Persistence Report'!P221</f>
        <v>102</v>
      </c>
      <c r="S41" s="255">
        <f>+'7.  Persistence Report'!Q221</f>
        <v>99</v>
      </c>
      <c r="T41" s="255">
        <f>+'7.  Persistence Report'!R221</f>
        <v>99</v>
      </c>
      <c r="U41" s="255">
        <f>+'7.  Persistence Report'!S221</f>
        <v>99</v>
      </c>
      <c r="V41" s="255">
        <f>+'7.  Persistence Report'!T221</f>
        <v>99</v>
      </c>
      <c r="W41" s="255">
        <f>+'7.  Persistence Report'!U221</f>
        <v>99</v>
      </c>
      <c r="X41" s="255">
        <f>+'7.  Persistence Report'!V221</f>
        <v>99</v>
      </c>
      <c r="Y41" s="255">
        <f>+'7.  Persistence Report'!W221</f>
        <v>99</v>
      </c>
      <c r="Z41" s="255">
        <f>+'7.  Persistence Report'!X221</f>
        <v>99</v>
      </c>
      <c r="AA41" s="255">
        <f>+'7.  Persistence Report'!Y221</f>
        <v>99</v>
      </c>
      <c r="AB41" s="255">
        <f>+'7.  Persistence Report'!Z221</f>
        <v>74</v>
      </c>
      <c r="AC41" s="255">
        <f>+'7.  Persistence Report'!AA221</f>
        <v>64</v>
      </c>
      <c r="AD41" s="255">
        <f>+'7.  Persistence Report'!AB221</f>
        <v>64</v>
      </c>
      <c r="AE41" s="361">
        <v>1</v>
      </c>
      <c r="AF41" s="361"/>
      <c r="AG41" s="361"/>
      <c r="AH41" s="361"/>
      <c r="AI41" s="361"/>
      <c r="AJ41" s="361"/>
      <c r="AK41" s="361"/>
      <c r="AL41" s="361"/>
      <c r="AM41" s="361"/>
      <c r="AN41" s="361"/>
      <c r="AO41" s="361"/>
      <c r="AP41" s="361"/>
      <c r="AQ41" s="361"/>
      <c r="AR41" s="361"/>
      <c r="AS41" s="256">
        <f>SUM(AE41:AR41)</f>
        <v>1</v>
      </c>
    </row>
    <row r="42" spans="1:45"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1</v>
      </c>
      <c r="AF42" s="362">
        <f t="shared" ref="AF42:AK42" si="2">AF41</f>
        <v>0</v>
      </c>
      <c r="AG42" s="362">
        <f t="shared" si="2"/>
        <v>0</v>
      </c>
      <c r="AH42" s="362">
        <f t="shared" si="2"/>
        <v>0</v>
      </c>
      <c r="AI42" s="362">
        <f t="shared" si="2"/>
        <v>0</v>
      </c>
      <c r="AJ42" s="362">
        <f t="shared" si="2"/>
        <v>0</v>
      </c>
      <c r="AK42" s="362">
        <f t="shared" si="2"/>
        <v>0</v>
      </c>
      <c r="AL42" s="362">
        <f t="shared" ref="AL42" si="3">AL41</f>
        <v>0</v>
      </c>
      <c r="AM42" s="362">
        <f t="shared" ref="AM42" si="4">AM41</f>
        <v>0</v>
      </c>
      <c r="AN42" s="362">
        <f t="shared" ref="AN42" si="5">AN41</f>
        <v>0</v>
      </c>
      <c r="AO42" s="362">
        <f t="shared" ref="AO42" si="6">AO41</f>
        <v>0</v>
      </c>
      <c r="AP42" s="362">
        <f t="shared" ref="AP42" si="7">AP41</f>
        <v>0</v>
      </c>
      <c r="AQ42" s="362">
        <f t="shared" ref="AQ42" si="8">AQ41</f>
        <v>0</v>
      </c>
      <c r="AR42" s="362">
        <f t="shared" ref="AR42" si="9">AR41</f>
        <v>0</v>
      </c>
      <c r="AS42" s="257"/>
    </row>
    <row r="43" spans="1:45" ht="15.7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outlineLevel="1">
      <c r="A44" s="457">
        <v>3</v>
      </c>
      <c r="B44" s="273" t="s">
        <v>97</v>
      </c>
      <c r="C44" s="251" t="s">
        <v>25</v>
      </c>
      <c r="D44" s="255">
        <f>+'7.  Persistence Report'!AU222</f>
        <v>86849</v>
      </c>
      <c r="E44" s="255">
        <f>+'7.  Persistence Report'!AV222</f>
        <v>86849</v>
      </c>
      <c r="F44" s="255">
        <f>+'7.  Persistence Report'!AW222</f>
        <v>86849</v>
      </c>
      <c r="G44" s="255">
        <f>+'7.  Persistence Report'!AX222</f>
        <v>86432</v>
      </c>
      <c r="H44" s="255">
        <f>+'7.  Persistence Report'!AY222</f>
        <v>47616</v>
      </c>
      <c r="I44" s="255">
        <f>+'7.  Persistence Report'!AZ222</f>
        <v>0</v>
      </c>
      <c r="J44" s="255">
        <f>+'7.  Persistence Report'!BA222</f>
        <v>0</v>
      </c>
      <c r="K44" s="255">
        <f>+'7.  Persistence Report'!BB222</f>
        <v>0</v>
      </c>
      <c r="L44" s="255">
        <f>+'7.  Persistence Report'!BC222</f>
        <v>0</v>
      </c>
      <c r="M44" s="255">
        <f>+'7.  Persistence Report'!BD222</f>
        <v>0</v>
      </c>
      <c r="N44" s="255">
        <f>+'7.  Persistence Report'!BE222</f>
        <v>0</v>
      </c>
      <c r="O44" s="255">
        <f>+'7.  Persistence Report'!BF222</f>
        <v>0</v>
      </c>
      <c r="P44" s="255">
        <f>+'7.  Persistence Report'!BG222</f>
        <v>0</v>
      </c>
      <c r="Q44" s="251"/>
      <c r="R44" s="255">
        <f>+'7.  Persistence Report'!P222</f>
        <v>13</v>
      </c>
      <c r="S44" s="255">
        <f>+'7.  Persistence Report'!Q222</f>
        <v>13</v>
      </c>
      <c r="T44" s="255">
        <f>+'7.  Persistence Report'!R222</f>
        <v>13</v>
      </c>
      <c r="U44" s="255">
        <f>+'7.  Persistence Report'!S222</f>
        <v>13</v>
      </c>
      <c r="V44" s="255">
        <f>+'7.  Persistence Report'!T222</f>
        <v>7</v>
      </c>
      <c r="W44" s="255">
        <f>+'7.  Persistence Report'!U222</f>
        <v>0</v>
      </c>
      <c r="X44" s="255">
        <f>+'7.  Persistence Report'!V222</f>
        <v>0</v>
      </c>
      <c r="Y44" s="255">
        <f>+'7.  Persistence Report'!W222</f>
        <v>0</v>
      </c>
      <c r="Z44" s="255">
        <f>+'7.  Persistence Report'!X222</f>
        <v>0</v>
      </c>
      <c r="AA44" s="255">
        <f>+'7.  Persistence Report'!Y222</f>
        <v>0</v>
      </c>
      <c r="AB44" s="255">
        <f>+'7.  Persistence Report'!Z222</f>
        <v>0</v>
      </c>
      <c r="AC44" s="255">
        <f>+'7.  Persistence Report'!AA222</f>
        <v>0</v>
      </c>
      <c r="AD44" s="255">
        <f>+'7.  Persistence Report'!AB222</f>
        <v>0</v>
      </c>
      <c r="AE44" s="361">
        <v>1</v>
      </c>
      <c r="AF44" s="361"/>
      <c r="AG44" s="361"/>
      <c r="AH44" s="361"/>
      <c r="AI44" s="361"/>
      <c r="AJ44" s="361"/>
      <c r="AK44" s="361"/>
      <c r="AL44" s="361"/>
      <c r="AM44" s="361"/>
      <c r="AN44" s="361"/>
      <c r="AO44" s="361"/>
      <c r="AP44" s="361"/>
      <c r="AQ44" s="361"/>
      <c r="AR44" s="361"/>
      <c r="AS44" s="256">
        <f>SUM(AE44:AR44)</f>
        <v>1</v>
      </c>
    </row>
    <row r="45" spans="1:45"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1</v>
      </c>
      <c r="AF45" s="362">
        <f t="shared" ref="AF45:AK45" si="10">AF44</f>
        <v>0</v>
      </c>
      <c r="AG45" s="362">
        <f t="shared" si="10"/>
        <v>0</v>
      </c>
      <c r="AH45" s="362">
        <f t="shared" si="10"/>
        <v>0</v>
      </c>
      <c r="AI45" s="362">
        <f t="shared" si="10"/>
        <v>0</v>
      </c>
      <c r="AJ45" s="362">
        <f t="shared" si="10"/>
        <v>0</v>
      </c>
      <c r="AK45" s="362">
        <f t="shared" si="10"/>
        <v>0</v>
      </c>
      <c r="AL45" s="362">
        <f t="shared" ref="AL45" si="11">AL44</f>
        <v>0</v>
      </c>
      <c r="AM45" s="362">
        <f t="shared" ref="AM45" si="12">AM44</f>
        <v>0</v>
      </c>
      <c r="AN45" s="362">
        <f t="shared" ref="AN45" si="13">AN44</f>
        <v>0</v>
      </c>
      <c r="AO45" s="362">
        <f t="shared" ref="AO45" si="14">AO44</f>
        <v>0</v>
      </c>
      <c r="AP45" s="362">
        <f t="shared" ref="AP45" si="15">AP44</f>
        <v>0</v>
      </c>
      <c r="AQ45" s="362">
        <f t="shared" ref="AQ45" si="16">AQ44</f>
        <v>0</v>
      </c>
      <c r="AR45" s="362">
        <f t="shared" ref="AR45" si="17">AR44</f>
        <v>0</v>
      </c>
      <c r="AS45" s="257"/>
    </row>
    <row r="46" spans="1:4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outlineLevel="1">
      <c r="A47" s="457">
        <v>4</v>
      </c>
      <c r="B47" s="273" t="s">
        <v>665</v>
      </c>
      <c r="C47" s="251" t="s">
        <v>25</v>
      </c>
      <c r="D47" s="255">
        <f>+'7.  Persistence Report'!AU223</f>
        <v>1477035</v>
      </c>
      <c r="E47" s="255">
        <f>+'7.  Persistence Report'!AV223</f>
        <v>1477035</v>
      </c>
      <c r="F47" s="255">
        <f>+'7.  Persistence Report'!AW223</f>
        <v>1477035</v>
      </c>
      <c r="G47" s="255">
        <f>+'7.  Persistence Report'!AX223</f>
        <v>1477035</v>
      </c>
      <c r="H47" s="255">
        <f>+'7.  Persistence Report'!AY223</f>
        <v>1477035</v>
      </c>
      <c r="I47" s="255">
        <f>+'7.  Persistence Report'!AZ223</f>
        <v>1477035</v>
      </c>
      <c r="J47" s="255">
        <f>+'7.  Persistence Report'!BA223</f>
        <v>1477035</v>
      </c>
      <c r="K47" s="255">
        <f>+'7.  Persistence Report'!BB223</f>
        <v>1477035</v>
      </c>
      <c r="L47" s="255">
        <f>+'7.  Persistence Report'!BC223</f>
        <v>1477035</v>
      </c>
      <c r="M47" s="255">
        <f>+'7.  Persistence Report'!BD223</f>
        <v>1477035</v>
      </c>
      <c r="N47" s="255">
        <f>+'7.  Persistence Report'!BE223</f>
        <v>1477035</v>
      </c>
      <c r="O47" s="255">
        <f>+'7.  Persistence Report'!BF223</f>
        <v>1477035</v>
      </c>
      <c r="P47" s="255">
        <f>+'7.  Persistence Report'!BG223</f>
        <v>1477035</v>
      </c>
      <c r="Q47" s="251"/>
      <c r="R47" s="255">
        <f>+'7.  Persistence Report'!P223</f>
        <v>783</v>
      </c>
      <c r="S47" s="255">
        <f>+'7.  Persistence Report'!Q223</f>
        <v>783</v>
      </c>
      <c r="T47" s="255">
        <f>+'7.  Persistence Report'!R223</f>
        <v>783</v>
      </c>
      <c r="U47" s="255">
        <f>+'7.  Persistence Report'!S223</f>
        <v>783</v>
      </c>
      <c r="V47" s="255">
        <f>+'7.  Persistence Report'!T223</f>
        <v>783</v>
      </c>
      <c r="W47" s="255">
        <f>+'7.  Persistence Report'!U223</f>
        <v>783</v>
      </c>
      <c r="X47" s="255">
        <f>+'7.  Persistence Report'!V223</f>
        <v>783</v>
      </c>
      <c r="Y47" s="255">
        <f>+'7.  Persistence Report'!W223</f>
        <v>783</v>
      </c>
      <c r="Z47" s="255">
        <f>+'7.  Persistence Report'!X223</f>
        <v>783</v>
      </c>
      <c r="AA47" s="255">
        <f>+'7.  Persistence Report'!Y223</f>
        <v>783</v>
      </c>
      <c r="AB47" s="255">
        <f>+'7.  Persistence Report'!Z223</f>
        <v>783</v>
      </c>
      <c r="AC47" s="255">
        <f>+'7.  Persistence Report'!AA223</f>
        <v>783</v>
      </c>
      <c r="AD47" s="255">
        <f>+'7.  Persistence Report'!AB223</f>
        <v>783</v>
      </c>
      <c r="AE47" s="361">
        <v>1</v>
      </c>
      <c r="AF47" s="361"/>
      <c r="AG47" s="361"/>
      <c r="AH47" s="361"/>
      <c r="AI47" s="361"/>
      <c r="AJ47" s="361"/>
      <c r="AK47" s="361"/>
      <c r="AL47" s="361"/>
      <c r="AM47" s="361"/>
      <c r="AN47" s="361"/>
      <c r="AO47" s="361"/>
      <c r="AP47" s="361"/>
      <c r="AQ47" s="361"/>
      <c r="AR47" s="361"/>
      <c r="AS47" s="256">
        <f>SUM(AE47:AR47)</f>
        <v>1</v>
      </c>
    </row>
    <row r="48" spans="1:45" outlineLevel="1">
      <c r="B48" s="254" t="s">
        <v>266</v>
      </c>
      <c r="C48" s="251" t="s">
        <v>163</v>
      </c>
      <c r="D48" s="255">
        <f>+'7.  Persistence Report'!AU253</f>
        <v>37584</v>
      </c>
      <c r="E48" s="255">
        <f>+'7.  Persistence Report'!AV253</f>
        <v>37584</v>
      </c>
      <c r="F48" s="255">
        <f>+'7.  Persistence Report'!AW253</f>
        <v>37584</v>
      </c>
      <c r="G48" s="255">
        <f>+'7.  Persistence Report'!AX253</f>
        <v>37584</v>
      </c>
      <c r="H48" s="255">
        <f>+'7.  Persistence Report'!AY253</f>
        <v>37584</v>
      </c>
      <c r="I48" s="255">
        <f>+'7.  Persistence Report'!AZ253</f>
        <v>37584</v>
      </c>
      <c r="J48" s="255">
        <f>+'7.  Persistence Report'!BA253</f>
        <v>37584</v>
      </c>
      <c r="K48" s="255">
        <f>+'7.  Persistence Report'!BB253</f>
        <v>37584</v>
      </c>
      <c r="L48" s="255">
        <f>+'7.  Persistence Report'!BC253</f>
        <v>37584</v>
      </c>
      <c r="M48" s="255">
        <f>+'7.  Persistence Report'!BD253</f>
        <v>37584</v>
      </c>
      <c r="N48" s="255">
        <f>+'7.  Persistence Report'!BE253</f>
        <v>37584</v>
      </c>
      <c r="O48" s="255">
        <f>+'7.  Persistence Report'!BF253</f>
        <v>37584</v>
      </c>
      <c r="P48" s="255">
        <f>+'7.  Persistence Report'!BG253</f>
        <v>37584</v>
      </c>
      <c r="Q48" s="414"/>
      <c r="R48" s="255">
        <f>+'7.  Persistence Report'!P253</f>
        <v>20</v>
      </c>
      <c r="S48" s="255">
        <f>+'7.  Persistence Report'!Q253</f>
        <v>20</v>
      </c>
      <c r="T48" s="255">
        <f>+'7.  Persistence Report'!R253</f>
        <v>20</v>
      </c>
      <c r="U48" s="255">
        <f>+'7.  Persistence Report'!S253</f>
        <v>20</v>
      </c>
      <c r="V48" s="255">
        <f>+'7.  Persistence Report'!T253</f>
        <v>20</v>
      </c>
      <c r="W48" s="255">
        <f>+'7.  Persistence Report'!U253</f>
        <v>20</v>
      </c>
      <c r="X48" s="255">
        <f>+'7.  Persistence Report'!V253</f>
        <v>20</v>
      </c>
      <c r="Y48" s="255">
        <f>+'7.  Persistence Report'!W253</f>
        <v>20</v>
      </c>
      <c r="Z48" s="255">
        <f>+'7.  Persistence Report'!X253</f>
        <v>20</v>
      </c>
      <c r="AA48" s="255">
        <f>+'7.  Persistence Report'!Y253</f>
        <v>20</v>
      </c>
      <c r="AB48" s="255">
        <f>+'7.  Persistence Report'!Z253</f>
        <v>20</v>
      </c>
      <c r="AC48" s="255">
        <f>+'7.  Persistence Report'!AA253</f>
        <v>20</v>
      </c>
      <c r="AD48" s="255">
        <f>+'7.  Persistence Report'!AB253</f>
        <v>20</v>
      </c>
      <c r="AE48" s="362">
        <f>AE47</f>
        <v>1</v>
      </c>
      <c r="AF48" s="362">
        <f t="shared" ref="AF48:AK48" si="18">AF47</f>
        <v>0</v>
      </c>
      <c r="AG48" s="362">
        <f t="shared" si="18"/>
        <v>0</v>
      </c>
      <c r="AH48" s="362">
        <f t="shared" si="18"/>
        <v>0</v>
      </c>
      <c r="AI48" s="362">
        <f t="shared" si="18"/>
        <v>0</v>
      </c>
      <c r="AJ48" s="362">
        <f t="shared" si="18"/>
        <v>0</v>
      </c>
      <c r="AK48" s="362">
        <f t="shared" si="18"/>
        <v>0</v>
      </c>
      <c r="AL48" s="362">
        <f t="shared" ref="AL48" si="19">AL47</f>
        <v>0</v>
      </c>
      <c r="AM48" s="362">
        <f t="shared" ref="AM48" si="20">AM47</f>
        <v>0</v>
      </c>
      <c r="AN48" s="362">
        <f t="shared" ref="AN48" si="21">AN47</f>
        <v>0</v>
      </c>
      <c r="AO48" s="362">
        <f t="shared" ref="AO48" si="22">AO47</f>
        <v>0</v>
      </c>
      <c r="AP48" s="362">
        <f t="shared" ref="AP48" si="23">AP47</f>
        <v>0</v>
      </c>
      <c r="AQ48" s="362">
        <f t="shared" ref="AQ48" si="24">AQ47</f>
        <v>0</v>
      </c>
      <c r="AR48" s="362">
        <f t="shared" ref="AR48" si="25">AR47</f>
        <v>0</v>
      </c>
      <c r="AS48" s="257"/>
    </row>
    <row r="49" spans="1:4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f>+'7.  Persistence Report'!AU224</f>
        <v>219469</v>
      </c>
      <c r="E50" s="255">
        <f>+'7.  Persistence Report'!AV224</f>
        <v>219469</v>
      </c>
      <c r="F50" s="255">
        <f>+'7.  Persistence Report'!AW224</f>
        <v>219469</v>
      </c>
      <c r="G50" s="255">
        <f>+'7.  Persistence Report'!AX224</f>
        <v>219469</v>
      </c>
      <c r="H50" s="255">
        <f>+'7.  Persistence Report'!AY224</f>
        <v>219469</v>
      </c>
      <c r="I50" s="255">
        <f>+'7.  Persistence Report'!AZ224</f>
        <v>219469</v>
      </c>
      <c r="J50" s="255">
        <f>+'7.  Persistence Report'!BA224</f>
        <v>219469</v>
      </c>
      <c r="K50" s="255">
        <f>+'7.  Persistence Report'!BB224</f>
        <v>219469</v>
      </c>
      <c r="L50" s="255">
        <f>+'7.  Persistence Report'!BC224</f>
        <v>219469</v>
      </c>
      <c r="M50" s="255">
        <f>+'7.  Persistence Report'!BD224</f>
        <v>219469</v>
      </c>
      <c r="N50" s="255">
        <f>+'7.  Persistence Report'!BE224</f>
        <v>219469</v>
      </c>
      <c r="O50" s="255">
        <f>+'7.  Persistence Report'!BF224</f>
        <v>219469</v>
      </c>
      <c r="P50" s="255">
        <f>+'7.  Persistence Report'!BG224</f>
        <v>219469</v>
      </c>
      <c r="Q50" s="251"/>
      <c r="R50" s="255">
        <f>+'7.  Persistence Report'!P224</f>
        <v>62</v>
      </c>
      <c r="S50" s="255">
        <f>+'7.  Persistence Report'!Q224</f>
        <v>62</v>
      </c>
      <c r="T50" s="255">
        <f>+'7.  Persistence Report'!R224</f>
        <v>62</v>
      </c>
      <c r="U50" s="255">
        <f>+'7.  Persistence Report'!S224</f>
        <v>62</v>
      </c>
      <c r="V50" s="255">
        <f>+'7.  Persistence Report'!T224</f>
        <v>62</v>
      </c>
      <c r="W50" s="255">
        <f>+'7.  Persistence Report'!U224</f>
        <v>62</v>
      </c>
      <c r="X50" s="255">
        <f>+'7.  Persistence Report'!V224</f>
        <v>62</v>
      </c>
      <c r="Y50" s="255">
        <f>+'7.  Persistence Report'!W224</f>
        <v>62</v>
      </c>
      <c r="Z50" s="255">
        <f>+'7.  Persistence Report'!X224</f>
        <v>62</v>
      </c>
      <c r="AA50" s="255">
        <f>+'7.  Persistence Report'!Y224</f>
        <v>62</v>
      </c>
      <c r="AB50" s="255">
        <f>+'7.  Persistence Report'!Z224</f>
        <v>62</v>
      </c>
      <c r="AC50" s="255">
        <f>+'7.  Persistence Report'!AA224</f>
        <v>62</v>
      </c>
      <c r="AD50" s="255">
        <f>+'7.  Persistence Report'!AB224</f>
        <v>62</v>
      </c>
      <c r="AE50" s="361">
        <v>1</v>
      </c>
      <c r="AF50" s="361"/>
      <c r="AG50" s="361"/>
      <c r="AH50" s="361"/>
      <c r="AI50" s="361"/>
      <c r="AJ50" s="361"/>
      <c r="AK50" s="361"/>
      <c r="AL50" s="361"/>
      <c r="AM50" s="361"/>
      <c r="AN50" s="361"/>
      <c r="AO50" s="361"/>
      <c r="AP50" s="361"/>
      <c r="AQ50" s="361"/>
      <c r="AR50" s="361"/>
      <c r="AS50" s="256">
        <f>SUM(AE50:AR50)</f>
        <v>1</v>
      </c>
    </row>
    <row r="51" spans="1:45" outlineLevel="1">
      <c r="B51" s="254" t="s">
        <v>266</v>
      </c>
      <c r="C51" s="251" t="s">
        <v>163</v>
      </c>
      <c r="D51" s="255">
        <f>+'7.  Persistence Report'!AU254</f>
        <v>807475</v>
      </c>
      <c r="E51" s="255">
        <f>+'7.  Persistence Report'!AV254</f>
        <v>807475</v>
      </c>
      <c r="F51" s="255">
        <f>+'7.  Persistence Report'!AW254</f>
        <v>807475</v>
      </c>
      <c r="G51" s="255">
        <f>+'7.  Persistence Report'!AX254</f>
        <v>807475</v>
      </c>
      <c r="H51" s="255">
        <f>+'7.  Persistence Report'!AY254</f>
        <v>807475</v>
      </c>
      <c r="I51" s="255">
        <f>+'7.  Persistence Report'!AZ254</f>
        <v>807475</v>
      </c>
      <c r="J51" s="255">
        <f>+'7.  Persistence Report'!BA254</f>
        <v>807475</v>
      </c>
      <c r="K51" s="255">
        <f>+'7.  Persistence Report'!BB254</f>
        <v>807475</v>
      </c>
      <c r="L51" s="255">
        <f>+'7.  Persistence Report'!BC254</f>
        <v>807475</v>
      </c>
      <c r="M51" s="255">
        <f>+'7.  Persistence Report'!BD254</f>
        <v>807475</v>
      </c>
      <c r="N51" s="255">
        <f>+'7.  Persistence Report'!BE254</f>
        <v>807475</v>
      </c>
      <c r="O51" s="255">
        <f>+'7.  Persistence Report'!BF254</f>
        <v>807475</v>
      </c>
      <c r="P51" s="255">
        <f>+'7.  Persistence Report'!BG254</f>
        <v>807475</v>
      </c>
      <c r="Q51" s="414"/>
      <c r="R51" s="255">
        <f>+'7.  Persistence Report'!P254</f>
        <v>42</v>
      </c>
      <c r="S51" s="255">
        <f>+'7.  Persistence Report'!Q254</f>
        <v>42</v>
      </c>
      <c r="T51" s="255">
        <f>+'7.  Persistence Report'!R254</f>
        <v>42</v>
      </c>
      <c r="U51" s="255">
        <f>+'7.  Persistence Report'!S254</f>
        <v>42</v>
      </c>
      <c r="V51" s="255">
        <f>+'7.  Persistence Report'!T254</f>
        <v>42</v>
      </c>
      <c r="W51" s="255">
        <f>+'7.  Persistence Report'!U254</f>
        <v>42</v>
      </c>
      <c r="X51" s="255">
        <f>+'7.  Persistence Report'!V254</f>
        <v>42</v>
      </c>
      <c r="Y51" s="255">
        <f>+'7.  Persistence Report'!W254</f>
        <v>42</v>
      </c>
      <c r="Z51" s="255">
        <f>+'7.  Persistence Report'!X254</f>
        <v>42</v>
      </c>
      <c r="AA51" s="255">
        <f>+'7.  Persistence Report'!Y254</f>
        <v>42</v>
      </c>
      <c r="AB51" s="255">
        <f>+'7.  Persistence Report'!Z254</f>
        <v>42</v>
      </c>
      <c r="AC51" s="255">
        <f>+'7.  Persistence Report'!AA254</f>
        <v>42</v>
      </c>
      <c r="AD51" s="255">
        <f>+'7.  Persistence Report'!AB254</f>
        <v>42</v>
      </c>
      <c r="AE51" s="362">
        <f>AE50</f>
        <v>1</v>
      </c>
      <c r="AF51" s="362">
        <f t="shared" ref="AF51:AK51" si="26">AF50</f>
        <v>0</v>
      </c>
      <c r="AG51" s="362">
        <f t="shared" si="26"/>
        <v>0</v>
      </c>
      <c r="AH51" s="362">
        <f t="shared" si="26"/>
        <v>0</v>
      </c>
      <c r="AI51" s="362">
        <f t="shared" si="26"/>
        <v>0</v>
      </c>
      <c r="AJ51" s="362">
        <f t="shared" si="26"/>
        <v>0</v>
      </c>
      <c r="AK51" s="362">
        <f t="shared" si="26"/>
        <v>0</v>
      </c>
      <c r="AL51" s="362">
        <f t="shared" ref="AL51" si="27">AL50</f>
        <v>0</v>
      </c>
      <c r="AM51" s="362">
        <f t="shared" ref="AM51" si="28">AM50</f>
        <v>0</v>
      </c>
      <c r="AN51" s="362">
        <f t="shared" ref="AN51" si="29">AN50</f>
        <v>0</v>
      </c>
      <c r="AO51" s="362">
        <f t="shared" ref="AO51" si="30">AO50</f>
        <v>0</v>
      </c>
      <c r="AP51" s="362">
        <f t="shared" ref="AP51" si="31">AP50</f>
        <v>0</v>
      </c>
      <c r="AQ51" s="362">
        <f t="shared" ref="AQ51" si="32">AQ50</f>
        <v>0</v>
      </c>
      <c r="AR51" s="362">
        <f t="shared" ref="AR51" si="33">AR50</f>
        <v>0</v>
      </c>
      <c r="AS51" s="257"/>
    </row>
    <row r="52" spans="1:4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outlineLevel="1">
      <c r="A54" s="457">
        <v>6</v>
      </c>
      <c r="B54" s="273" t="s">
        <v>99</v>
      </c>
      <c r="C54" s="251" t="s">
        <v>25</v>
      </c>
      <c r="D54" s="255">
        <f>+'7.  Persistence Report'!AU225</f>
        <v>499499</v>
      </c>
      <c r="E54" s="255">
        <f>+'7.  Persistence Report'!AV225</f>
        <v>499499</v>
      </c>
      <c r="F54" s="255">
        <f>+'7.  Persistence Report'!AW225</f>
        <v>499499</v>
      </c>
      <c r="G54" s="255">
        <f>+'7.  Persistence Report'!AX225</f>
        <v>499499</v>
      </c>
      <c r="H54" s="255">
        <f>+'7.  Persistence Report'!AY225</f>
        <v>0</v>
      </c>
      <c r="I54" s="255">
        <f>+'7.  Persistence Report'!AZ225</f>
        <v>0</v>
      </c>
      <c r="J54" s="255">
        <f>+'7.  Persistence Report'!BA225</f>
        <v>0</v>
      </c>
      <c r="K54" s="255">
        <f>+'7.  Persistence Report'!BB225</f>
        <v>0</v>
      </c>
      <c r="L54" s="255">
        <f>+'7.  Persistence Report'!BC225</f>
        <v>0</v>
      </c>
      <c r="M54" s="255">
        <f>+'7.  Persistence Report'!BD225</f>
        <v>0</v>
      </c>
      <c r="N54" s="255">
        <f>+'7.  Persistence Report'!BE225</f>
        <v>0</v>
      </c>
      <c r="O54" s="255">
        <f>+'7.  Persistence Report'!BF225</f>
        <v>0</v>
      </c>
      <c r="P54" s="255">
        <f>+'7.  Persistence Report'!BG225</f>
        <v>0</v>
      </c>
      <c r="Q54" s="255">
        <v>12</v>
      </c>
      <c r="R54" s="255">
        <f>+'7.  Persistence Report'!P225</f>
        <v>106</v>
      </c>
      <c r="S54" s="255">
        <f>+'7.  Persistence Report'!Q225</f>
        <v>106</v>
      </c>
      <c r="T54" s="255">
        <f>+'7.  Persistence Report'!R225</f>
        <v>106</v>
      </c>
      <c r="U54" s="255">
        <f>+'7.  Persistence Report'!S225</f>
        <v>106</v>
      </c>
      <c r="V54" s="255">
        <f>+'7.  Persistence Report'!T225</f>
        <v>0</v>
      </c>
      <c r="W54" s="255">
        <f>+'7.  Persistence Report'!U225</f>
        <v>0</v>
      </c>
      <c r="X54" s="255">
        <f>+'7.  Persistence Report'!V225</f>
        <v>0</v>
      </c>
      <c r="Y54" s="255">
        <f>+'7.  Persistence Report'!W225</f>
        <v>0</v>
      </c>
      <c r="Z54" s="255">
        <f>+'7.  Persistence Report'!X225</f>
        <v>0</v>
      </c>
      <c r="AA54" s="255">
        <f>+'7.  Persistence Report'!Y225</f>
        <v>0</v>
      </c>
      <c r="AB54" s="255">
        <f>+'7.  Persistence Report'!Z225</f>
        <v>0</v>
      </c>
      <c r="AC54" s="255">
        <f>+'7.  Persistence Report'!AA225</f>
        <v>0</v>
      </c>
      <c r="AD54" s="255">
        <f>+'7.  Persistence Report'!AB225</f>
        <v>0</v>
      </c>
      <c r="AE54" s="366"/>
      <c r="AF54" s="361"/>
      <c r="AG54" s="361">
        <v>1</v>
      </c>
      <c r="AH54" s="361"/>
      <c r="AI54" s="361"/>
      <c r="AJ54" s="361"/>
      <c r="AK54" s="361"/>
      <c r="AL54" s="366"/>
      <c r="AM54" s="366"/>
      <c r="AN54" s="366"/>
      <c r="AO54" s="366"/>
      <c r="AP54" s="366"/>
      <c r="AQ54" s="366"/>
      <c r="AR54" s="366"/>
      <c r="AS54" s="256">
        <f>SUM(AE54:AR54)</f>
        <v>1</v>
      </c>
    </row>
    <row r="55" spans="1:45" outlineLevel="1">
      <c r="B55" s="254" t="s">
        <v>266</v>
      </c>
      <c r="C55" s="251" t="s">
        <v>163</v>
      </c>
      <c r="D55" s="255">
        <f>+'7.  Persistence Report'!AU255</f>
        <v>338247</v>
      </c>
      <c r="E55" s="255">
        <f>+'7.  Persistence Report'!AV255</f>
        <v>338247</v>
      </c>
      <c r="F55" s="255">
        <f>+'7.  Persistence Report'!AW255</f>
        <v>338247</v>
      </c>
      <c r="G55" s="255">
        <f>+'7.  Persistence Report'!AX255</f>
        <v>338247</v>
      </c>
      <c r="H55" s="255">
        <f>+'7.  Persistence Report'!AY255</f>
        <v>837746</v>
      </c>
      <c r="I55" s="255">
        <f>+'7.  Persistence Report'!AZ255</f>
        <v>837746</v>
      </c>
      <c r="J55" s="255">
        <f>+'7.  Persistence Report'!BA255</f>
        <v>837746</v>
      </c>
      <c r="K55" s="255">
        <f>+'7.  Persistence Report'!BB255</f>
        <v>837746</v>
      </c>
      <c r="L55" s="255">
        <f>+'7.  Persistence Report'!BC255</f>
        <v>837746</v>
      </c>
      <c r="M55" s="255">
        <f>+'7.  Persistence Report'!BD255</f>
        <v>837746</v>
      </c>
      <c r="N55" s="255">
        <f>+'7.  Persistence Report'!BE255</f>
        <v>837746</v>
      </c>
      <c r="O55" s="255">
        <f>+'7.  Persistence Report'!BF255</f>
        <v>837746</v>
      </c>
      <c r="P55" s="255">
        <f>+'7.  Persistence Report'!BG255</f>
        <v>837746</v>
      </c>
      <c r="Q55" s="255">
        <f>Q54</f>
        <v>12</v>
      </c>
      <c r="R55" s="255">
        <f>+'7.  Persistence Report'!P255</f>
        <v>72</v>
      </c>
      <c r="S55" s="255">
        <f>+'7.  Persistence Report'!Q255</f>
        <v>72</v>
      </c>
      <c r="T55" s="255">
        <f>+'7.  Persistence Report'!R255</f>
        <v>72</v>
      </c>
      <c r="U55" s="255">
        <f>+'7.  Persistence Report'!S255</f>
        <v>72</v>
      </c>
      <c r="V55" s="255">
        <f>+'7.  Persistence Report'!T255</f>
        <v>188</v>
      </c>
      <c r="W55" s="255">
        <f>+'7.  Persistence Report'!U255</f>
        <v>188</v>
      </c>
      <c r="X55" s="255">
        <f>+'7.  Persistence Report'!V255</f>
        <v>188</v>
      </c>
      <c r="Y55" s="255">
        <f>+'7.  Persistence Report'!W255</f>
        <v>188</v>
      </c>
      <c r="Z55" s="255">
        <f>+'7.  Persistence Report'!X255</f>
        <v>188</v>
      </c>
      <c r="AA55" s="255">
        <f>+'7.  Persistence Report'!Y255</f>
        <v>188</v>
      </c>
      <c r="AB55" s="255">
        <f>+'7.  Persistence Report'!Z255</f>
        <v>188</v>
      </c>
      <c r="AC55" s="255">
        <f>+'7.  Persistence Report'!AA255</f>
        <v>188</v>
      </c>
      <c r="AD55" s="255">
        <f>+'7.  Persistence Report'!AB255</f>
        <v>188</v>
      </c>
      <c r="AE55" s="362">
        <f>AE54</f>
        <v>0</v>
      </c>
      <c r="AF55" s="362">
        <f t="shared" ref="AF55:AK55" si="34">AF54</f>
        <v>0</v>
      </c>
      <c r="AG55" s="362">
        <f t="shared" si="34"/>
        <v>1</v>
      </c>
      <c r="AH55" s="362">
        <f t="shared" si="34"/>
        <v>0</v>
      </c>
      <c r="AI55" s="362">
        <f t="shared" si="34"/>
        <v>0</v>
      </c>
      <c r="AJ55" s="362">
        <f t="shared" si="34"/>
        <v>0</v>
      </c>
      <c r="AK55" s="362">
        <f t="shared" si="34"/>
        <v>0</v>
      </c>
      <c r="AL55" s="362">
        <f t="shared" ref="AL55" si="35">AL54</f>
        <v>0</v>
      </c>
      <c r="AM55" s="362">
        <f t="shared" ref="AM55" si="36">AM54</f>
        <v>0</v>
      </c>
      <c r="AN55" s="362">
        <f t="shared" ref="AN55" si="37">AN54</f>
        <v>0</v>
      </c>
      <c r="AO55" s="362">
        <f t="shared" ref="AO55" si="38">AO54</f>
        <v>0</v>
      </c>
      <c r="AP55" s="362">
        <f t="shared" ref="AP55" si="39">AP54</f>
        <v>0</v>
      </c>
      <c r="AQ55" s="362">
        <f t="shared" ref="AQ55" si="40">AQ54</f>
        <v>0</v>
      </c>
      <c r="AR55" s="362">
        <f t="shared" ref="AR55" si="41">AR54</f>
        <v>0</v>
      </c>
      <c r="AS55" s="270"/>
    </row>
    <row r="56" spans="1:4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f>+'7.  Persistence Report'!AU226-'5.  2015-2027 LRAM'!D84</f>
        <v>15756998.417443069</v>
      </c>
      <c r="E57" s="255">
        <f>+'7.  Persistence Report'!AV226-'5.  2015-2027 LRAM'!E84</f>
        <v>15756998.417443069</v>
      </c>
      <c r="F57" s="255">
        <f>+'7.  Persistence Report'!AW226-'5.  2015-2027 LRAM'!F84</f>
        <v>15629718.417443069</v>
      </c>
      <c r="G57" s="255">
        <f>+'7.  Persistence Report'!AX226-'5.  2015-2027 LRAM'!G84</f>
        <v>15629300.417443069</v>
      </c>
      <c r="H57" s="255">
        <f>+'7.  Persistence Report'!AY226-'5.  2015-2027 LRAM'!H84</f>
        <v>15629300.417443069</v>
      </c>
      <c r="I57" s="255">
        <f>+'7.  Persistence Report'!AZ226-'5.  2015-2027 LRAM'!I84</f>
        <v>15609159.417443069</v>
      </c>
      <c r="J57" s="255">
        <f>+'7.  Persistence Report'!BA226-'5.  2015-2027 LRAM'!J84</f>
        <v>15071177.417443069</v>
      </c>
      <c r="K57" s="255">
        <f>+'7.  Persistence Report'!BB226-'5.  2015-2027 LRAM'!K84</f>
        <v>15071177.417443069</v>
      </c>
      <c r="L57" s="255">
        <f>+'7.  Persistence Report'!BC226-'5.  2015-2027 LRAM'!L84</f>
        <v>14792918.417443069</v>
      </c>
      <c r="M57" s="255">
        <f>+'7.  Persistence Report'!BD226-'5.  2015-2027 LRAM'!M84</f>
        <v>12969109.417443069</v>
      </c>
      <c r="N57" s="255">
        <f>+'7.  Persistence Report'!BE226-'5.  2015-2027 LRAM'!N84</f>
        <v>7956235.4174430687</v>
      </c>
      <c r="O57" s="255">
        <f>+'7.  Persistence Report'!BF226-'5.  2015-2027 LRAM'!O84</f>
        <v>7466472.4174430687</v>
      </c>
      <c r="P57" s="255">
        <f>+('7.  Persistence Report'!BG226-'5.  2015-2027 LRAM'!P84)*0</f>
        <v>0</v>
      </c>
      <c r="Q57" s="255">
        <v>12</v>
      </c>
      <c r="R57" s="255">
        <f>+'7.  Persistence Report'!P226</f>
        <v>2370</v>
      </c>
      <c r="S57" s="255">
        <f>+'7.  Persistence Report'!Q226</f>
        <v>2370</v>
      </c>
      <c r="T57" s="255">
        <f>+'7.  Persistence Report'!R226</f>
        <v>2330</v>
      </c>
      <c r="U57" s="255">
        <f>+'7.  Persistence Report'!S226</f>
        <v>2330</v>
      </c>
      <c r="V57" s="255">
        <f>+'7.  Persistence Report'!T226</f>
        <v>2330</v>
      </c>
      <c r="W57" s="255">
        <f>+'7.  Persistence Report'!U226</f>
        <v>2324</v>
      </c>
      <c r="X57" s="255">
        <f>+'7.  Persistence Report'!V226</f>
        <v>2246</v>
      </c>
      <c r="Y57" s="255">
        <f>+'7.  Persistence Report'!W226</f>
        <v>2246</v>
      </c>
      <c r="Z57" s="255">
        <f>+'7.  Persistence Report'!X226</f>
        <v>2190</v>
      </c>
      <c r="AA57" s="255">
        <f>+'7.  Persistence Report'!Y226</f>
        <v>1936</v>
      </c>
      <c r="AB57" s="255">
        <f>+'7.  Persistence Report'!Z226</f>
        <v>1245</v>
      </c>
      <c r="AC57" s="255">
        <f>+'7.  Persistence Report'!AA226</f>
        <v>1194</v>
      </c>
      <c r="AD57" s="255">
        <f>+'7.  Persistence Report'!AB226</f>
        <v>970</v>
      </c>
      <c r="AE57" s="465"/>
      <c r="AF57" s="465">
        <v>0.81</v>
      </c>
      <c r="AG57" s="465">
        <v>0.19</v>
      </c>
      <c r="AH57" s="361"/>
      <c r="AI57" s="465"/>
      <c r="AJ57" s="361"/>
      <c r="AK57" s="361"/>
      <c r="AL57" s="366"/>
      <c r="AM57" s="366"/>
      <c r="AN57" s="366"/>
      <c r="AO57" s="366"/>
      <c r="AP57" s="366"/>
      <c r="AQ57" s="366"/>
      <c r="AR57" s="366"/>
      <c r="AS57" s="256">
        <f>SUM(AE57:AR57)</f>
        <v>1</v>
      </c>
    </row>
    <row r="58" spans="1:45" outlineLevel="1">
      <c r="B58" s="254" t="s">
        <v>266</v>
      </c>
      <c r="C58" s="251" t="s">
        <v>163</v>
      </c>
      <c r="D58" s="255">
        <f>+'7.  Persistence Report'!AU256</f>
        <v>679088</v>
      </c>
      <c r="E58" s="255">
        <f>+'7.  Persistence Report'!AV256</f>
        <v>679088</v>
      </c>
      <c r="F58" s="255">
        <f>+'7.  Persistence Report'!AW256</f>
        <v>679088</v>
      </c>
      <c r="G58" s="255">
        <f>+'7.  Persistence Report'!AX256</f>
        <v>650499</v>
      </c>
      <c r="H58" s="255">
        <f>+'7.  Persistence Report'!AY256</f>
        <v>650499</v>
      </c>
      <c r="I58" s="255">
        <f>+'7.  Persistence Report'!AZ256</f>
        <v>650499</v>
      </c>
      <c r="J58" s="255">
        <f>+'7.  Persistence Report'!BA256</f>
        <v>623767</v>
      </c>
      <c r="K58" s="255">
        <f>+'7.  Persistence Report'!BB256</f>
        <v>623767</v>
      </c>
      <c r="L58" s="255">
        <f>+'7.  Persistence Report'!BC256</f>
        <v>623767</v>
      </c>
      <c r="M58" s="255">
        <f>+'7.  Persistence Report'!BD256</f>
        <v>510518</v>
      </c>
      <c r="N58" s="255">
        <f>+'7.  Persistence Report'!BE256</f>
        <v>399681</v>
      </c>
      <c r="O58" s="255">
        <f>+'7.  Persistence Report'!BF256</f>
        <v>399681</v>
      </c>
      <c r="P58" s="255">
        <f>+'7.  Persistence Report'!BG256</f>
        <v>204589</v>
      </c>
      <c r="Q58" s="255">
        <f>Q57</f>
        <v>12</v>
      </c>
      <c r="R58" s="255">
        <f>+'7.  Persistence Report'!P256</f>
        <v>139</v>
      </c>
      <c r="S58" s="255">
        <f>+'7.  Persistence Report'!Q256</f>
        <v>139</v>
      </c>
      <c r="T58" s="255">
        <f>+'7.  Persistence Report'!R256</f>
        <v>139</v>
      </c>
      <c r="U58" s="255">
        <f>+'7.  Persistence Report'!S256</f>
        <v>130</v>
      </c>
      <c r="V58" s="255">
        <f>+'7.  Persistence Report'!T256</f>
        <v>130</v>
      </c>
      <c r="W58" s="255">
        <f>+'7.  Persistence Report'!U256</f>
        <v>130</v>
      </c>
      <c r="X58" s="255">
        <f>+'7.  Persistence Report'!V256</f>
        <v>127</v>
      </c>
      <c r="Y58" s="255">
        <f>+'7.  Persistence Report'!W256</f>
        <v>127</v>
      </c>
      <c r="Z58" s="255">
        <f>+'7.  Persistence Report'!X256</f>
        <v>127</v>
      </c>
      <c r="AA58" s="255">
        <f>+'7.  Persistence Report'!Y256</f>
        <v>113</v>
      </c>
      <c r="AB58" s="255">
        <f>+'7.  Persistence Report'!Z256</f>
        <v>100</v>
      </c>
      <c r="AC58" s="255">
        <f>+'7.  Persistence Report'!AA256</f>
        <v>100</v>
      </c>
      <c r="AD58" s="255">
        <f>+'7.  Persistence Report'!AB256</f>
        <v>67</v>
      </c>
      <c r="AE58" s="362">
        <f>AE57</f>
        <v>0</v>
      </c>
      <c r="AF58" s="362">
        <f>AF57</f>
        <v>0.81</v>
      </c>
      <c r="AG58" s="362">
        <f t="shared" ref="AG58:AK58" si="42">AG57</f>
        <v>0.19</v>
      </c>
      <c r="AH58" s="362">
        <f t="shared" si="42"/>
        <v>0</v>
      </c>
      <c r="AI58" s="362">
        <f t="shared" si="42"/>
        <v>0</v>
      </c>
      <c r="AJ58" s="362">
        <f t="shared" si="42"/>
        <v>0</v>
      </c>
      <c r="AK58" s="362">
        <f t="shared" si="42"/>
        <v>0</v>
      </c>
      <c r="AL58" s="362">
        <f t="shared" ref="AL58" si="43">AL57</f>
        <v>0</v>
      </c>
      <c r="AM58" s="362">
        <f t="shared" ref="AM58" si="44">AM57</f>
        <v>0</v>
      </c>
      <c r="AN58" s="362">
        <f t="shared" ref="AN58" si="45">AN57</f>
        <v>0</v>
      </c>
      <c r="AO58" s="362">
        <f t="shared" ref="AO58" si="46">AO57</f>
        <v>0</v>
      </c>
      <c r="AP58" s="362">
        <f t="shared" ref="AP58" si="47">AP57</f>
        <v>0</v>
      </c>
      <c r="AQ58" s="362">
        <f t="shared" ref="AQ58" si="48">AQ57</f>
        <v>0</v>
      </c>
      <c r="AR58" s="362">
        <f t="shared" ref="AR58" si="49">AR57</f>
        <v>0</v>
      </c>
      <c r="AS58" s="270"/>
    </row>
    <row r="59" spans="1:4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outlineLevel="1">
      <c r="A60" s="457">
        <v>8</v>
      </c>
      <c r="B60" s="273" t="s">
        <v>101</v>
      </c>
      <c r="C60" s="251" t="s">
        <v>25</v>
      </c>
      <c r="D60" s="255">
        <f>+'7.  Persistence Report'!AU227</f>
        <v>4901161</v>
      </c>
      <c r="E60" s="255">
        <f>+'7.  Persistence Report'!AV227</f>
        <v>4211758</v>
      </c>
      <c r="F60" s="255">
        <f>+'7.  Persistence Report'!AW227</f>
        <v>3148129</v>
      </c>
      <c r="G60" s="255">
        <f>+'7.  Persistence Report'!AX227</f>
        <v>3146287</v>
      </c>
      <c r="H60" s="255">
        <f>+'7.  Persistence Report'!AY227</f>
        <v>3146287</v>
      </c>
      <c r="I60" s="255">
        <f>+'7.  Persistence Report'!AZ227</f>
        <v>3146287</v>
      </c>
      <c r="J60" s="255">
        <f>+'7.  Persistence Report'!BA227</f>
        <v>3146287</v>
      </c>
      <c r="K60" s="255">
        <f>+'7.  Persistence Report'!BB227</f>
        <v>3146287</v>
      </c>
      <c r="L60" s="255">
        <f>+'7.  Persistence Report'!BC227</f>
        <v>3146287</v>
      </c>
      <c r="M60" s="255">
        <f>+'7.  Persistence Report'!BD227</f>
        <v>3146287</v>
      </c>
      <c r="N60" s="255">
        <f>+'7.  Persistence Report'!BE227</f>
        <v>3000236</v>
      </c>
      <c r="O60" s="255">
        <f>+'7.  Persistence Report'!BF227</f>
        <v>829290</v>
      </c>
      <c r="P60" s="255">
        <f>+'7.  Persistence Report'!BG227</f>
        <v>0</v>
      </c>
      <c r="Q60" s="255">
        <v>12</v>
      </c>
      <c r="R60" s="255">
        <f>+'7.  Persistence Report'!P227</f>
        <v>1178</v>
      </c>
      <c r="S60" s="255">
        <f>+'7.  Persistence Report'!Q227</f>
        <v>1019</v>
      </c>
      <c r="T60" s="255">
        <f>+'7.  Persistence Report'!R227</f>
        <v>734</v>
      </c>
      <c r="U60" s="255">
        <f>+'7.  Persistence Report'!S227</f>
        <v>733</v>
      </c>
      <c r="V60" s="255">
        <f>+'7.  Persistence Report'!T227</f>
        <v>733</v>
      </c>
      <c r="W60" s="255">
        <f>+'7.  Persistence Report'!U227</f>
        <v>733</v>
      </c>
      <c r="X60" s="255">
        <f>+'7.  Persistence Report'!V227</f>
        <v>733</v>
      </c>
      <c r="Y60" s="255">
        <f>+'7.  Persistence Report'!W227</f>
        <v>733</v>
      </c>
      <c r="Z60" s="255">
        <f>+'7.  Persistence Report'!X227</f>
        <v>733</v>
      </c>
      <c r="AA60" s="255">
        <f>+'7.  Persistence Report'!Y227</f>
        <v>733</v>
      </c>
      <c r="AB60" s="255">
        <f>+'7.  Persistence Report'!Z227</f>
        <v>720</v>
      </c>
      <c r="AC60" s="255">
        <f>+'7.  Persistence Report'!AA227</f>
        <v>223</v>
      </c>
      <c r="AD60" s="255">
        <f>+'7.  Persistence Report'!AB227</f>
        <v>0</v>
      </c>
      <c r="AE60" s="366"/>
      <c r="AF60" s="465"/>
      <c r="AG60" s="361">
        <v>1</v>
      </c>
      <c r="AH60" s="361"/>
      <c r="AI60" s="361"/>
      <c r="AJ60" s="361"/>
      <c r="AK60" s="361"/>
      <c r="AL60" s="366"/>
      <c r="AM60" s="366"/>
      <c r="AN60" s="366"/>
      <c r="AO60" s="366"/>
      <c r="AP60" s="366"/>
      <c r="AQ60" s="366"/>
      <c r="AR60" s="366"/>
      <c r="AS60" s="256">
        <f>SUM(AE60:AR60)</f>
        <v>1</v>
      </c>
    </row>
    <row r="61" spans="1:45" outlineLevel="1">
      <c r="B61" s="254" t="s">
        <v>266</v>
      </c>
      <c r="C61" s="251" t="s">
        <v>163</v>
      </c>
      <c r="D61" s="255">
        <v>0</v>
      </c>
      <c r="E61" s="255">
        <v>-556584</v>
      </c>
      <c r="F61" s="255">
        <v>185349</v>
      </c>
      <c r="G61" s="255">
        <v>317423</v>
      </c>
      <c r="H61" s="255">
        <v>317423</v>
      </c>
      <c r="I61" s="255">
        <v>317423</v>
      </c>
      <c r="J61" s="255">
        <v>317423</v>
      </c>
      <c r="K61" s="255">
        <v>317423</v>
      </c>
      <c r="L61" s="255">
        <v>317423</v>
      </c>
      <c r="M61" s="255">
        <v>317423</v>
      </c>
      <c r="N61" s="255">
        <v>317423</v>
      </c>
      <c r="O61" s="255">
        <v>313600.85972889821</v>
      </c>
      <c r="P61" s="255">
        <v>0</v>
      </c>
      <c r="Q61" s="255">
        <f>Q60</f>
        <v>12</v>
      </c>
      <c r="R61" s="255">
        <v>0</v>
      </c>
      <c r="S61" s="255">
        <v>-144</v>
      </c>
      <c r="T61" s="255">
        <v>53</v>
      </c>
      <c r="U61" s="255">
        <v>82</v>
      </c>
      <c r="V61" s="255">
        <v>82</v>
      </c>
      <c r="W61" s="255">
        <v>82</v>
      </c>
      <c r="X61" s="255">
        <v>82</v>
      </c>
      <c r="Y61" s="255">
        <v>82</v>
      </c>
      <c r="Z61" s="255">
        <v>82</v>
      </c>
      <c r="AA61" s="255">
        <v>82</v>
      </c>
      <c r="AB61" s="255">
        <v>82</v>
      </c>
      <c r="AC61" s="255">
        <v>81.145833333333343</v>
      </c>
      <c r="AD61" s="255">
        <v>0</v>
      </c>
      <c r="AE61" s="362">
        <f>AE60</f>
        <v>0</v>
      </c>
      <c r="AF61" s="362">
        <f t="shared" ref="AF61:AK61" si="50">AF60</f>
        <v>0</v>
      </c>
      <c r="AG61" s="362">
        <f t="shared" si="50"/>
        <v>1</v>
      </c>
      <c r="AH61" s="362">
        <f t="shared" si="50"/>
        <v>0</v>
      </c>
      <c r="AI61" s="362">
        <f t="shared" si="50"/>
        <v>0</v>
      </c>
      <c r="AJ61" s="362">
        <f t="shared" si="50"/>
        <v>0</v>
      </c>
      <c r="AK61" s="362">
        <f t="shared" si="50"/>
        <v>0</v>
      </c>
      <c r="AL61" s="362">
        <f t="shared" ref="AL61" si="51">AL60</f>
        <v>0</v>
      </c>
      <c r="AM61" s="362">
        <f t="shared" ref="AM61" si="52">AM60</f>
        <v>0</v>
      </c>
      <c r="AN61" s="362">
        <f t="shared" ref="AN61" si="53">AN60</f>
        <v>0</v>
      </c>
      <c r="AO61" s="362">
        <f t="shared" ref="AO61" si="54">AO60</f>
        <v>0</v>
      </c>
      <c r="AP61" s="362">
        <f t="shared" ref="AP61" si="55">AP60</f>
        <v>0</v>
      </c>
      <c r="AQ61" s="362">
        <f t="shared" ref="AQ61" si="56">AQ60</f>
        <v>0</v>
      </c>
      <c r="AR61" s="362">
        <f t="shared" ref="AR61" si="57">AR60</f>
        <v>0</v>
      </c>
      <c r="AS61" s="270"/>
    </row>
    <row r="62" spans="1:4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outlineLevel="1">
      <c r="A63" s="457">
        <v>9</v>
      </c>
      <c r="B63" s="273" t="s">
        <v>102</v>
      </c>
      <c r="C63" s="251" t="s">
        <v>25</v>
      </c>
      <c r="D63" s="255">
        <f>+'7.  Persistence Report'!AU228</f>
        <v>58323</v>
      </c>
      <c r="E63" s="255">
        <f>+'7.  Persistence Report'!AV228</f>
        <v>58323</v>
      </c>
      <c r="F63" s="255">
        <f>+'7.  Persistence Report'!AW228</f>
        <v>58323</v>
      </c>
      <c r="G63" s="255">
        <f>+'7.  Persistence Report'!AX228</f>
        <v>58323</v>
      </c>
      <c r="H63" s="255">
        <f>+'7.  Persistence Report'!AY228</f>
        <v>58323</v>
      </c>
      <c r="I63" s="255">
        <f>+'7.  Persistence Report'!AZ228</f>
        <v>58323</v>
      </c>
      <c r="J63" s="255">
        <f>+'7.  Persistence Report'!BA228</f>
        <v>58323</v>
      </c>
      <c r="K63" s="255">
        <f>+'7.  Persistence Report'!BB228</f>
        <v>58323</v>
      </c>
      <c r="L63" s="255">
        <f>+'7.  Persistence Report'!BC228</f>
        <v>58323</v>
      </c>
      <c r="M63" s="255">
        <f>+'7.  Persistence Report'!BD228</f>
        <v>58323</v>
      </c>
      <c r="N63" s="255">
        <f>+'7.  Persistence Report'!BE228</f>
        <v>58323</v>
      </c>
      <c r="O63" s="255">
        <f>+'7.  Persistence Report'!BF228</f>
        <v>58323</v>
      </c>
      <c r="P63" s="255">
        <f>+'7.  Persistence Report'!BG228</f>
        <v>58323</v>
      </c>
      <c r="Q63" s="255">
        <v>12</v>
      </c>
      <c r="R63" s="255">
        <f>+'7.  Persistence Report'!P228</f>
        <v>39</v>
      </c>
      <c r="S63" s="255">
        <f>+'7.  Persistence Report'!Q228</f>
        <v>39</v>
      </c>
      <c r="T63" s="255">
        <f>+'7.  Persistence Report'!R228</f>
        <v>39</v>
      </c>
      <c r="U63" s="255">
        <f>+'7.  Persistence Report'!S228</f>
        <v>39</v>
      </c>
      <c r="V63" s="255">
        <f>+'7.  Persistence Report'!T228</f>
        <v>39</v>
      </c>
      <c r="W63" s="255">
        <f>+'7.  Persistence Report'!U228</f>
        <v>39</v>
      </c>
      <c r="X63" s="255">
        <f>+'7.  Persistence Report'!V228</f>
        <v>39</v>
      </c>
      <c r="Y63" s="255">
        <f>+'7.  Persistence Report'!W228</f>
        <v>39</v>
      </c>
      <c r="Z63" s="255">
        <f>+'7.  Persistence Report'!X228</f>
        <v>39</v>
      </c>
      <c r="AA63" s="255">
        <f>+'7.  Persistence Report'!Y228</f>
        <v>39</v>
      </c>
      <c r="AB63" s="255">
        <f>+'7.  Persistence Report'!Z228</f>
        <v>39</v>
      </c>
      <c r="AC63" s="255">
        <f>+'7.  Persistence Report'!AA228</f>
        <v>39</v>
      </c>
      <c r="AD63" s="255">
        <f>+'7.  Persistence Report'!AB228</f>
        <v>39</v>
      </c>
      <c r="AE63" s="366"/>
      <c r="AF63" s="361"/>
      <c r="AG63" s="361">
        <v>1</v>
      </c>
      <c r="AH63" s="361"/>
      <c r="AI63" s="361"/>
      <c r="AJ63" s="361"/>
      <c r="AK63" s="361"/>
      <c r="AL63" s="366"/>
      <c r="AM63" s="366"/>
      <c r="AN63" s="366"/>
      <c r="AO63" s="366"/>
      <c r="AP63" s="366"/>
      <c r="AQ63" s="366"/>
      <c r="AR63" s="366"/>
      <c r="AS63" s="256">
        <f>SUM(AE63:AR63)</f>
        <v>1</v>
      </c>
    </row>
    <row r="64" spans="1:45" outlineLevel="1">
      <c r="B64" s="254" t="s">
        <v>266</v>
      </c>
      <c r="C64" s="251" t="s">
        <v>163</v>
      </c>
      <c r="D64" s="255">
        <f>+'7.  Persistence Report'!AU258</f>
        <v>878463</v>
      </c>
      <c r="E64" s="255">
        <f>+'7.  Persistence Report'!AV258</f>
        <v>878463</v>
      </c>
      <c r="F64" s="255">
        <f>+'7.  Persistence Report'!AW258</f>
        <v>878463</v>
      </c>
      <c r="G64" s="255">
        <f>+'7.  Persistence Report'!AX258</f>
        <v>878463</v>
      </c>
      <c r="H64" s="255">
        <f>+'7.  Persistence Report'!AY258</f>
        <v>878463</v>
      </c>
      <c r="I64" s="255">
        <f>+'7.  Persistence Report'!AZ258</f>
        <v>878463</v>
      </c>
      <c r="J64" s="255">
        <f>+'7.  Persistence Report'!BA258</f>
        <v>878463</v>
      </c>
      <c r="K64" s="255">
        <f>+'7.  Persistence Report'!BB258</f>
        <v>878463</v>
      </c>
      <c r="L64" s="255">
        <f>+'7.  Persistence Report'!BC258</f>
        <v>878463</v>
      </c>
      <c r="M64" s="255">
        <f>+'7.  Persistence Report'!BD258</f>
        <v>878463</v>
      </c>
      <c r="N64" s="255">
        <f>+'7.  Persistence Report'!BE258</f>
        <v>878463</v>
      </c>
      <c r="O64" s="255">
        <f>+'7.  Persistence Report'!BF258</f>
        <v>878463</v>
      </c>
      <c r="P64" s="255">
        <f>+'7.  Persistence Report'!BG258</f>
        <v>878463</v>
      </c>
      <c r="Q64" s="255">
        <f>Q63</f>
        <v>12</v>
      </c>
      <c r="R64" s="255">
        <f>+'7.  Persistence Report'!P258</f>
        <v>364</v>
      </c>
      <c r="S64" s="255">
        <f>+'7.  Persistence Report'!Q258</f>
        <v>364</v>
      </c>
      <c r="T64" s="255">
        <f>+'7.  Persistence Report'!R258</f>
        <v>364</v>
      </c>
      <c r="U64" s="255">
        <f>+'7.  Persistence Report'!S258</f>
        <v>364</v>
      </c>
      <c r="V64" s="255">
        <f>+'7.  Persistence Report'!T258</f>
        <v>364</v>
      </c>
      <c r="W64" s="255">
        <f>+'7.  Persistence Report'!U258</f>
        <v>364</v>
      </c>
      <c r="X64" s="255">
        <f>+'7.  Persistence Report'!V258</f>
        <v>364</v>
      </c>
      <c r="Y64" s="255">
        <f>+'7.  Persistence Report'!W258</f>
        <v>364</v>
      </c>
      <c r="Z64" s="255">
        <f>+'7.  Persistence Report'!X258</f>
        <v>364</v>
      </c>
      <c r="AA64" s="255">
        <f>+'7.  Persistence Report'!Y258</f>
        <v>364</v>
      </c>
      <c r="AB64" s="255">
        <f>+'7.  Persistence Report'!Z258</f>
        <v>364</v>
      </c>
      <c r="AC64" s="255">
        <f>+'7.  Persistence Report'!AA258</f>
        <v>364</v>
      </c>
      <c r="AD64" s="255">
        <f>+'7.  Persistence Report'!AB258</f>
        <v>364</v>
      </c>
      <c r="AE64" s="362">
        <f>AE63</f>
        <v>0</v>
      </c>
      <c r="AF64" s="362">
        <f t="shared" ref="AF64:AK64" si="58">AF63</f>
        <v>0</v>
      </c>
      <c r="AG64" s="362">
        <f t="shared" si="58"/>
        <v>1</v>
      </c>
      <c r="AH64" s="362">
        <f t="shared" si="58"/>
        <v>0</v>
      </c>
      <c r="AI64" s="362">
        <f t="shared" si="58"/>
        <v>0</v>
      </c>
      <c r="AJ64" s="362">
        <f t="shared" si="58"/>
        <v>0</v>
      </c>
      <c r="AK64" s="362">
        <f t="shared" si="58"/>
        <v>0</v>
      </c>
      <c r="AL64" s="362">
        <f t="shared" ref="AL64" si="59">AL63</f>
        <v>0</v>
      </c>
      <c r="AM64" s="362">
        <f t="shared" ref="AM64" si="60">AM63</f>
        <v>0</v>
      </c>
      <c r="AN64" s="362">
        <f t="shared" ref="AN64" si="61">AN63</f>
        <v>0</v>
      </c>
      <c r="AO64" s="362">
        <f t="shared" ref="AO64" si="62">AO63</f>
        <v>0</v>
      </c>
      <c r="AP64" s="362">
        <f t="shared" ref="AP64" si="63">AP63</f>
        <v>0</v>
      </c>
      <c r="AQ64" s="362">
        <f t="shared" ref="AQ64" si="64">AQ63</f>
        <v>0</v>
      </c>
      <c r="AR64" s="362">
        <f t="shared" ref="AR64" si="65">AR63</f>
        <v>0</v>
      </c>
      <c r="AS64" s="270"/>
    </row>
    <row r="65" spans="1:4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outlineLevel="1">
      <c r="A66" s="457">
        <v>10</v>
      </c>
      <c r="B66" s="273" t="s">
        <v>103</v>
      </c>
      <c r="C66" s="251" t="s">
        <v>25</v>
      </c>
      <c r="D66" s="255">
        <f>+'7.  Persistence Report'!AU229</f>
        <v>596676</v>
      </c>
      <c r="E66" s="255">
        <f>+'7.  Persistence Report'!AV229</f>
        <v>596676</v>
      </c>
      <c r="F66" s="255">
        <f>+'7.  Persistence Report'!AW229</f>
        <v>596676</v>
      </c>
      <c r="G66" s="255">
        <f>+'7.  Persistence Report'!AX229</f>
        <v>0</v>
      </c>
      <c r="H66" s="255">
        <f>+'7.  Persistence Report'!AY229</f>
        <v>0</v>
      </c>
      <c r="I66" s="255">
        <f>+'7.  Persistence Report'!AZ229</f>
        <v>0</v>
      </c>
      <c r="J66" s="255">
        <f>+'7.  Persistence Report'!BA229</f>
        <v>0</v>
      </c>
      <c r="K66" s="255">
        <f>+'7.  Persistence Report'!BB229</f>
        <v>0</v>
      </c>
      <c r="L66" s="255">
        <f>+'7.  Persistence Report'!BC229</f>
        <v>0</v>
      </c>
      <c r="M66" s="255">
        <f>+'7.  Persistence Report'!BD229</f>
        <v>0</v>
      </c>
      <c r="N66" s="255">
        <f>+'7.  Persistence Report'!BE229</f>
        <v>0</v>
      </c>
      <c r="O66" s="255">
        <f>+'7.  Persistence Report'!BF229</f>
        <v>0</v>
      </c>
      <c r="P66" s="255">
        <f>+'7.  Persistence Report'!BG229</f>
        <v>0</v>
      </c>
      <c r="Q66" s="255">
        <v>3</v>
      </c>
      <c r="R66" s="255">
        <f>+'7.  Persistence Report'!P229</f>
        <v>250</v>
      </c>
      <c r="S66" s="255">
        <f>+'7.  Persistence Report'!Q229</f>
        <v>250</v>
      </c>
      <c r="T66" s="255">
        <f>+'7.  Persistence Report'!R229</f>
        <v>250</v>
      </c>
      <c r="U66" s="255">
        <f>+'7.  Persistence Report'!S229</f>
        <v>0</v>
      </c>
      <c r="V66" s="255">
        <f>+'7.  Persistence Report'!T229</f>
        <v>0</v>
      </c>
      <c r="W66" s="255">
        <f>+'7.  Persistence Report'!U229</f>
        <v>0</v>
      </c>
      <c r="X66" s="255">
        <f>+'7.  Persistence Report'!V229</f>
        <v>0</v>
      </c>
      <c r="Y66" s="255">
        <f>+'7.  Persistence Report'!W229</f>
        <v>0</v>
      </c>
      <c r="Z66" s="255">
        <f>+'7.  Persistence Report'!X229</f>
        <v>0</v>
      </c>
      <c r="AA66" s="255">
        <f>+'7.  Persistence Report'!Y229</f>
        <v>0</v>
      </c>
      <c r="AB66" s="255">
        <f>+'7.  Persistence Report'!Z229</f>
        <v>0</v>
      </c>
      <c r="AC66" s="255">
        <f>+'7.  Persistence Report'!AA229</f>
        <v>0</v>
      </c>
      <c r="AD66" s="255">
        <f>+'7.  Persistence Report'!AB229</f>
        <v>0</v>
      </c>
      <c r="AE66" s="366"/>
      <c r="AF66" s="361"/>
      <c r="AG66" s="361">
        <v>1</v>
      </c>
      <c r="AH66" s="361"/>
      <c r="AI66" s="361"/>
      <c r="AJ66" s="361"/>
      <c r="AK66" s="361"/>
      <c r="AL66" s="366"/>
      <c r="AM66" s="366"/>
      <c r="AN66" s="366"/>
      <c r="AO66" s="366"/>
      <c r="AP66" s="366"/>
      <c r="AQ66" s="366"/>
      <c r="AR66" s="366"/>
      <c r="AS66" s="256">
        <f>SUM(AE66:AR66)</f>
        <v>1</v>
      </c>
    </row>
    <row r="67" spans="1:4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AK67" si="66">AF66</f>
        <v>0</v>
      </c>
      <c r="AG67" s="362">
        <f t="shared" si="66"/>
        <v>1</v>
      </c>
      <c r="AH67" s="362">
        <f t="shared" si="66"/>
        <v>0</v>
      </c>
      <c r="AI67" s="362">
        <f t="shared" si="66"/>
        <v>0</v>
      </c>
      <c r="AJ67" s="362">
        <f t="shared" si="66"/>
        <v>0</v>
      </c>
      <c r="AK67" s="362">
        <f t="shared" si="66"/>
        <v>0</v>
      </c>
      <c r="AL67" s="362">
        <f t="shared" ref="AL67" si="67">AL66</f>
        <v>0</v>
      </c>
      <c r="AM67" s="362">
        <f t="shared" ref="AM67" si="68">AM66</f>
        <v>0</v>
      </c>
      <c r="AN67" s="362">
        <f t="shared" ref="AN67" si="69">AN66</f>
        <v>0</v>
      </c>
      <c r="AO67" s="362">
        <f t="shared" ref="AO67" si="70">AO66</f>
        <v>0</v>
      </c>
      <c r="AP67" s="362">
        <f t="shared" ref="AP67" si="71">AP66</f>
        <v>0</v>
      </c>
      <c r="AQ67" s="362">
        <f t="shared" ref="AQ67" si="72">AQ66</f>
        <v>0</v>
      </c>
      <c r="AR67" s="362">
        <f t="shared" ref="AR67" si="73">AR66</f>
        <v>0</v>
      </c>
      <c r="AS67" s="270"/>
    </row>
    <row r="68" spans="1:4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7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outlineLevel="1">
      <c r="A70" s="457">
        <v>11</v>
      </c>
      <c r="B70" s="273" t="s">
        <v>104</v>
      </c>
      <c r="C70" s="251" t="s">
        <v>25</v>
      </c>
      <c r="D70" s="255">
        <f>+'7.  Persistence Report'!AU230</f>
        <v>29092220</v>
      </c>
      <c r="E70" s="255">
        <f>+'7.  Persistence Report'!AV230</f>
        <v>29092220</v>
      </c>
      <c r="F70" s="255">
        <f>+'7.  Persistence Report'!AW230</f>
        <v>29092220</v>
      </c>
      <c r="G70" s="255">
        <f>+'7.  Persistence Report'!AX230</f>
        <v>29092220</v>
      </c>
      <c r="H70" s="255">
        <f>+'7.  Persistence Report'!AY230</f>
        <v>29092220</v>
      </c>
      <c r="I70" s="255">
        <f>+'7.  Persistence Report'!AZ230</f>
        <v>29092220</v>
      </c>
      <c r="J70" s="255">
        <f>+'7.  Persistence Report'!BA230</f>
        <v>29092220</v>
      </c>
      <c r="K70" s="255">
        <f>+'7.  Persistence Report'!BB230</f>
        <v>29092220</v>
      </c>
      <c r="L70" s="255">
        <f>+'7.  Persistence Report'!BC230</f>
        <v>29092220</v>
      </c>
      <c r="M70" s="255">
        <f>+'7.  Persistence Report'!BD230</f>
        <v>29092220</v>
      </c>
      <c r="N70" s="255">
        <f>+'7.  Persistence Report'!BE230</f>
        <v>1377500</v>
      </c>
      <c r="O70" s="255">
        <f>+'7.  Persistence Report'!BF230</f>
        <v>1377500</v>
      </c>
      <c r="P70" s="255">
        <f>+'7.  Persistence Report'!BG230</f>
        <v>1377500</v>
      </c>
      <c r="Q70" s="255">
        <v>12</v>
      </c>
      <c r="R70" s="255">
        <f>+'7.  Persistence Report'!P230</f>
        <v>3348</v>
      </c>
      <c r="S70" s="255">
        <f>+'7.  Persistence Report'!Q230</f>
        <v>3348</v>
      </c>
      <c r="T70" s="255">
        <f>+'7.  Persistence Report'!R230</f>
        <v>3348</v>
      </c>
      <c r="U70" s="255">
        <f>+'7.  Persistence Report'!S230</f>
        <v>3348</v>
      </c>
      <c r="V70" s="255">
        <f>+'7.  Persistence Report'!T230</f>
        <v>3348</v>
      </c>
      <c r="W70" s="255">
        <f>+'7.  Persistence Report'!U230</f>
        <v>3348</v>
      </c>
      <c r="X70" s="255">
        <f>+'7.  Persistence Report'!V230</f>
        <v>3348</v>
      </c>
      <c r="Y70" s="255">
        <f>+'7.  Persistence Report'!W230</f>
        <v>3348</v>
      </c>
      <c r="Z70" s="255">
        <f>+'7.  Persistence Report'!X230</f>
        <v>3348</v>
      </c>
      <c r="AA70" s="255">
        <f>+'7.  Persistence Report'!Y230</f>
        <v>3348</v>
      </c>
      <c r="AB70" s="255">
        <f>+'7.  Persistence Report'!Z230</f>
        <v>157</v>
      </c>
      <c r="AC70" s="255">
        <f>+'7.  Persistence Report'!AA230</f>
        <v>157</v>
      </c>
      <c r="AD70" s="255">
        <f>+'7.  Persistence Report'!AB230</f>
        <v>157</v>
      </c>
      <c r="AE70" s="377"/>
      <c r="AF70" s="361"/>
      <c r="AG70" s="361"/>
      <c r="AH70" s="361"/>
      <c r="AI70" s="361">
        <v>1</v>
      </c>
      <c r="AJ70" s="361"/>
      <c r="AK70" s="361"/>
      <c r="AL70" s="366"/>
      <c r="AM70" s="366"/>
      <c r="AN70" s="366"/>
      <c r="AO70" s="366"/>
      <c r="AP70" s="366"/>
      <c r="AQ70" s="366"/>
      <c r="AR70" s="366"/>
      <c r="AS70" s="256">
        <f>SUM(AE70:AR70)</f>
        <v>1</v>
      </c>
    </row>
    <row r="71" spans="1:4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AK71" si="74">AF70</f>
        <v>0</v>
      </c>
      <c r="AG71" s="362">
        <f t="shared" si="74"/>
        <v>0</v>
      </c>
      <c r="AH71" s="362">
        <f t="shared" si="74"/>
        <v>0</v>
      </c>
      <c r="AI71" s="362">
        <f t="shared" si="74"/>
        <v>1</v>
      </c>
      <c r="AJ71" s="362">
        <f t="shared" si="74"/>
        <v>0</v>
      </c>
      <c r="AK71" s="362">
        <f t="shared" si="74"/>
        <v>0</v>
      </c>
      <c r="AL71" s="362">
        <f t="shared" ref="AL71" si="75">AL70</f>
        <v>0</v>
      </c>
      <c r="AM71" s="362">
        <f t="shared" ref="AM71" si="76">AM70</f>
        <v>0</v>
      </c>
      <c r="AN71" s="362">
        <f t="shared" ref="AN71" si="77">AN70</f>
        <v>0</v>
      </c>
      <c r="AO71" s="362">
        <f t="shared" ref="AO71" si="78">AO70</f>
        <v>0</v>
      </c>
      <c r="AP71" s="362">
        <f t="shared" ref="AP71" si="79">AP70</f>
        <v>0</v>
      </c>
      <c r="AQ71" s="362">
        <f t="shared" ref="AQ71" si="80">AQ70</f>
        <v>0</v>
      </c>
      <c r="AR71" s="362">
        <f t="shared" ref="AR71" si="81">AR70</f>
        <v>0</v>
      </c>
      <c r="AS71" s="257"/>
    </row>
    <row r="72" spans="1:4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AK74" si="82">AF73</f>
        <v>0</v>
      </c>
      <c r="AG74" s="362">
        <f t="shared" si="82"/>
        <v>0</v>
      </c>
      <c r="AH74" s="362">
        <f t="shared" si="82"/>
        <v>0</v>
      </c>
      <c r="AI74" s="362">
        <f t="shared" si="82"/>
        <v>0</v>
      </c>
      <c r="AJ74" s="362">
        <f t="shared" si="82"/>
        <v>0</v>
      </c>
      <c r="AK74" s="362">
        <f t="shared" si="82"/>
        <v>0</v>
      </c>
      <c r="AL74" s="362">
        <f t="shared" ref="AL74" si="83">AL73</f>
        <v>0</v>
      </c>
      <c r="AM74" s="362">
        <f t="shared" ref="AM74" si="84">AM73</f>
        <v>0</v>
      </c>
      <c r="AN74" s="362">
        <f t="shared" ref="AN74" si="85">AN73</f>
        <v>0</v>
      </c>
      <c r="AO74" s="362">
        <f t="shared" ref="AO74" si="86">AO73</f>
        <v>0</v>
      </c>
      <c r="AP74" s="362">
        <f t="shared" ref="AP74" si="87">AP73</f>
        <v>0</v>
      </c>
      <c r="AQ74" s="362">
        <f t="shared" ref="AQ74" si="88">AQ73</f>
        <v>0</v>
      </c>
      <c r="AR74" s="362">
        <f t="shared" ref="AR74" si="89">AR73</f>
        <v>0</v>
      </c>
      <c r="AS74" s="257"/>
    </row>
    <row r="75" spans="1:4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outlineLevel="1">
      <c r="A76" s="457">
        <v>13</v>
      </c>
      <c r="B76" s="273" t="s">
        <v>106</v>
      </c>
      <c r="C76" s="251" t="s">
        <v>25</v>
      </c>
      <c r="D76" s="255">
        <f>+'7.  Persistence Report'!AU231</f>
        <v>1382502</v>
      </c>
      <c r="E76" s="255">
        <f>+'7.  Persistence Report'!AV231</f>
        <v>1382502</v>
      </c>
      <c r="F76" s="255">
        <f>+'7.  Persistence Report'!AW231</f>
        <v>1382502</v>
      </c>
      <c r="G76" s="255">
        <f>+'7.  Persistence Report'!AX231</f>
        <v>1382502</v>
      </c>
      <c r="H76" s="255">
        <f>+'7.  Persistence Report'!AY231</f>
        <v>1358635</v>
      </c>
      <c r="I76" s="255">
        <f>+'7.  Persistence Report'!AZ231</f>
        <v>1320160</v>
      </c>
      <c r="J76" s="255">
        <f>+'7.  Persistence Report'!BA231</f>
        <v>1320160</v>
      </c>
      <c r="K76" s="255">
        <f>+'7.  Persistence Report'!BB231</f>
        <v>1312773</v>
      </c>
      <c r="L76" s="255">
        <f>+'7.  Persistence Report'!BC231</f>
        <v>1299574</v>
      </c>
      <c r="M76" s="255">
        <f>+'7.  Persistence Report'!BD231</f>
        <v>528341</v>
      </c>
      <c r="N76" s="255">
        <f>+'7.  Persistence Report'!BE231</f>
        <v>442298</v>
      </c>
      <c r="O76" s="255">
        <f>+'7.  Persistence Report'!BF231</f>
        <v>80814</v>
      </c>
      <c r="P76" s="255">
        <f>+'7.  Persistence Report'!BG231</f>
        <v>2948</v>
      </c>
      <c r="Q76" s="255">
        <v>12</v>
      </c>
      <c r="R76" s="255">
        <f>+'7.  Persistence Report'!P231</f>
        <v>116</v>
      </c>
      <c r="S76" s="255">
        <f>+'7.  Persistence Report'!Q231</f>
        <v>116</v>
      </c>
      <c r="T76" s="255">
        <f>+'7.  Persistence Report'!R231</f>
        <v>116</v>
      </c>
      <c r="U76" s="255">
        <f>+'7.  Persistence Report'!S231</f>
        <v>116</v>
      </c>
      <c r="V76" s="255">
        <f>+'7.  Persistence Report'!T231</f>
        <v>116</v>
      </c>
      <c r="W76" s="255">
        <f>+'7.  Persistence Report'!U231</f>
        <v>103</v>
      </c>
      <c r="X76" s="255">
        <f>+'7.  Persistence Report'!V231</f>
        <v>103</v>
      </c>
      <c r="Y76" s="255">
        <f>+'7.  Persistence Report'!W231</f>
        <v>103</v>
      </c>
      <c r="Z76" s="255">
        <f>+'7.  Persistence Report'!X231</f>
        <v>100</v>
      </c>
      <c r="AA76" s="255">
        <f>+'7.  Persistence Report'!Y231</f>
        <v>92</v>
      </c>
      <c r="AB76" s="255">
        <f>+'7.  Persistence Report'!Z231</f>
        <v>65</v>
      </c>
      <c r="AC76" s="255">
        <f>+'7.  Persistence Report'!AA231</f>
        <v>12</v>
      </c>
      <c r="AD76" s="255">
        <f>+'7.  Persistence Report'!AB231</f>
        <v>0</v>
      </c>
      <c r="AE76" s="361"/>
      <c r="AF76" s="361"/>
      <c r="AG76" s="361"/>
      <c r="AH76" s="361">
        <v>1</v>
      </c>
      <c r="AI76" s="361"/>
      <c r="AJ76" s="361"/>
      <c r="AK76" s="361"/>
      <c r="AL76" s="366"/>
      <c r="AM76" s="366"/>
      <c r="AN76" s="366"/>
      <c r="AO76" s="366"/>
      <c r="AP76" s="366"/>
      <c r="AQ76" s="366"/>
      <c r="AR76" s="366"/>
      <c r="AS76" s="256">
        <f>SUM(AE76:AR76)</f>
        <v>1</v>
      </c>
    </row>
    <row r="77" spans="1:4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K77" si="90">AF76</f>
        <v>0</v>
      </c>
      <c r="AG77" s="362">
        <f t="shared" si="90"/>
        <v>0</v>
      </c>
      <c r="AH77" s="362">
        <f t="shared" si="90"/>
        <v>1</v>
      </c>
      <c r="AI77" s="362">
        <f t="shared" si="90"/>
        <v>0</v>
      </c>
      <c r="AJ77" s="362">
        <f t="shared" si="90"/>
        <v>0</v>
      </c>
      <c r="AK77" s="362">
        <f t="shared" si="90"/>
        <v>0</v>
      </c>
      <c r="AL77" s="362">
        <f t="shared" ref="AL77:AR77" si="91">AL76</f>
        <v>0</v>
      </c>
      <c r="AM77" s="362">
        <f t="shared" si="91"/>
        <v>0</v>
      </c>
      <c r="AN77" s="362">
        <f t="shared" si="91"/>
        <v>0</v>
      </c>
      <c r="AO77" s="362">
        <f t="shared" si="91"/>
        <v>0</v>
      </c>
      <c r="AP77" s="362">
        <f t="shared" si="91"/>
        <v>0</v>
      </c>
      <c r="AQ77" s="362">
        <f t="shared" si="91"/>
        <v>0</v>
      </c>
      <c r="AR77" s="362">
        <f t="shared" si="91"/>
        <v>0</v>
      </c>
      <c r="AS77" s="266"/>
    </row>
    <row r="78" spans="1:4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7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outlineLevel="1">
      <c r="A80" s="457">
        <v>14</v>
      </c>
      <c r="B80" s="274" t="s">
        <v>108</v>
      </c>
      <c r="C80" s="251" t="s">
        <v>25</v>
      </c>
      <c r="D80" s="255">
        <f>+'7.  Persistence Report'!AU233</f>
        <v>237547</v>
      </c>
      <c r="E80" s="255">
        <f>+'7.  Persistence Report'!AV233</f>
        <v>185413</v>
      </c>
      <c r="F80" s="255">
        <f>+'7.  Persistence Report'!AW233</f>
        <v>176726</v>
      </c>
      <c r="G80" s="255">
        <f>+'7.  Persistence Report'!AX233</f>
        <v>169475</v>
      </c>
      <c r="H80" s="255">
        <f>+'7.  Persistence Report'!AY233</f>
        <v>169475</v>
      </c>
      <c r="I80" s="255">
        <f>+'7.  Persistence Report'!AZ233</f>
        <v>169475</v>
      </c>
      <c r="J80" s="255">
        <f>+'7.  Persistence Report'!BA233</f>
        <v>166931</v>
      </c>
      <c r="K80" s="255">
        <f>+'7.  Persistence Report'!BB233</f>
        <v>166831</v>
      </c>
      <c r="L80" s="255">
        <f>+'7.  Persistence Report'!BC233</f>
        <v>86294</v>
      </c>
      <c r="M80" s="255">
        <f>+'7.  Persistence Report'!BD233</f>
        <v>85862</v>
      </c>
      <c r="N80" s="255">
        <f>+'7.  Persistence Report'!BE233</f>
        <v>81001</v>
      </c>
      <c r="O80" s="255">
        <f>+'7.  Persistence Report'!BF233</f>
        <v>80388</v>
      </c>
      <c r="P80" s="255">
        <f>+'7.  Persistence Report'!BG233</f>
        <v>79825</v>
      </c>
      <c r="Q80" s="255">
        <v>12</v>
      </c>
      <c r="R80" s="255">
        <f>+'7.  Persistence Report'!P233</f>
        <v>20</v>
      </c>
      <c r="S80" s="255">
        <f>+'7.  Persistence Report'!Q233</f>
        <v>17</v>
      </c>
      <c r="T80" s="255">
        <f>+'7.  Persistence Report'!R233</f>
        <v>17</v>
      </c>
      <c r="U80" s="255">
        <f>+'7.  Persistence Report'!S233</f>
        <v>16</v>
      </c>
      <c r="V80" s="255">
        <f>+'7.  Persistence Report'!T233</f>
        <v>16</v>
      </c>
      <c r="W80" s="255">
        <f>+'7.  Persistence Report'!U233</f>
        <v>16</v>
      </c>
      <c r="X80" s="255">
        <f>+'7.  Persistence Report'!V233</f>
        <v>16</v>
      </c>
      <c r="Y80" s="255">
        <f>+'7.  Persistence Report'!W233</f>
        <v>16</v>
      </c>
      <c r="Z80" s="255">
        <f>+'7.  Persistence Report'!X233</f>
        <v>12</v>
      </c>
      <c r="AA80" s="255">
        <f>+'7.  Persistence Report'!Y233</f>
        <v>12</v>
      </c>
      <c r="AB80" s="255">
        <f>+'7.  Persistence Report'!Z233</f>
        <v>11</v>
      </c>
      <c r="AC80" s="255">
        <f>+'7.  Persistence Report'!AA233</f>
        <v>11</v>
      </c>
      <c r="AD80" s="255">
        <f>+'7.  Persistence Report'!AB233</f>
        <v>11</v>
      </c>
      <c r="AE80" s="465">
        <v>1</v>
      </c>
      <c r="AF80" s="361"/>
      <c r="AG80" s="361"/>
      <c r="AH80" s="361"/>
      <c r="AI80" s="361"/>
      <c r="AJ80" s="361"/>
      <c r="AK80" s="361"/>
      <c r="AL80" s="361"/>
      <c r="AM80" s="361"/>
      <c r="AN80" s="361"/>
      <c r="AO80" s="361"/>
      <c r="AP80" s="361"/>
      <c r="AQ80" s="361"/>
      <c r="AR80" s="361"/>
      <c r="AS80" s="256">
        <f>SUM(AE80:AR80)</f>
        <v>1</v>
      </c>
    </row>
    <row r="81" spans="1:46" outlineLevel="1">
      <c r="B81" s="254" t="s">
        <v>266</v>
      </c>
      <c r="C81" s="251" t="s">
        <v>163</v>
      </c>
      <c r="D81" s="255">
        <f>+'7.  Persistence Report'!AU263</f>
        <v>21591</v>
      </c>
      <c r="E81" s="255">
        <f>+'7.  Persistence Report'!AV263</f>
        <v>17590</v>
      </c>
      <c r="F81" s="255">
        <f>+'7.  Persistence Report'!AW263</f>
        <v>16949</v>
      </c>
      <c r="G81" s="255">
        <f>+'7.  Persistence Report'!AX263</f>
        <v>16308</v>
      </c>
      <c r="H81" s="255">
        <f>+'7.  Persistence Report'!AY263</f>
        <v>16308</v>
      </c>
      <c r="I81" s="255">
        <f>+'7.  Persistence Report'!AZ263</f>
        <v>16308</v>
      </c>
      <c r="J81" s="255">
        <f>+'7.  Persistence Report'!BA263</f>
        <v>15788</v>
      </c>
      <c r="K81" s="255">
        <f>+'7.  Persistence Report'!BB263</f>
        <v>15788</v>
      </c>
      <c r="L81" s="255">
        <f>+'7.  Persistence Report'!BC263</f>
        <v>9881</v>
      </c>
      <c r="M81" s="255">
        <f>+'7.  Persistence Report'!BD263</f>
        <v>9881</v>
      </c>
      <c r="N81" s="255">
        <f>+'7.  Persistence Report'!BE263</f>
        <v>9408</v>
      </c>
      <c r="O81" s="255">
        <f>+'7.  Persistence Report'!BF263</f>
        <v>9408</v>
      </c>
      <c r="P81" s="255">
        <f>+'7.  Persistence Report'!BG263</f>
        <v>9408</v>
      </c>
      <c r="Q81" s="255">
        <f>Q80</f>
        <v>12</v>
      </c>
      <c r="R81" s="255">
        <f>+'7.  Persistence Report'!P263</f>
        <v>2</v>
      </c>
      <c r="S81" s="255">
        <f>+'7.  Persistence Report'!Q263</f>
        <v>2</v>
      </c>
      <c r="T81" s="255">
        <f>+'7.  Persistence Report'!R263</f>
        <v>2</v>
      </c>
      <c r="U81" s="255">
        <f>+'7.  Persistence Report'!S263</f>
        <v>2</v>
      </c>
      <c r="V81" s="255">
        <f>+'7.  Persistence Report'!T263</f>
        <v>2</v>
      </c>
      <c r="W81" s="255">
        <f>+'7.  Persistence Report'!U263</f>
        <v>2</v>
      </c>
      <c r="X81" s="255">
        <f>+'7.  Persistence Report'!V263</f>
        <v>2</v>
      </c>
      <c r="Y81" s="255">
        <f>+'7.  Persistence Report'!W263</f>
        <v>2</v>
      </c>
      <c r="Z81" s="255">
        <f>+'7.  Persistence Report'!X263</f>
        <v>1</v>
      </c>
      <c r="AA81" s="255">
        <f>+'7.  Persistence Report'!Y263</f>
        <v>1</v>
      </c>
      <c r="AB81" s="255">
        <f>+'7.  Persistence Report'!Z263</f>
        <v>1</v>
      </c>
      <c r="AC81" s="255">
        <f>+'7.  Persistence Report'!AA263</f>
        <v>1</v>
      </c>
      <c r="AD81" s="255">
        <f>+'7.  Persistence Report'!AB263</f>
        <v>1</v>
      </c>
      <c r="AE81" s="362">
        <f>AE80</f>
        <v>1</v>
      </c>
      <c r="AF81" s="362">
        <f t="shared" ref="AF81:AI81" si="92">AF80</f>
        <v>0</v>
      </c>
      <c r="AG81" s="362">
        <f t="shared" si="92"/>
        <v>0</v>
      </c>
      <c r="AH81" s="362">
        <f t="shared" si="92"/>
        <v>0</v>
      </c>
      <c r="AI81" s="362">
        <f t="shared" si="92"/>
        <v>0</v>
      </c>
      <c r="AJ81" s="362">
        <f>AJ80</f>
        <v>0</v>
      </c>
      <c r="AK81" s="362">
        <f t="shared" ref="AK81" si="93">AK80</f>
        <v>0</v>
      </c>
      <c r="AL81" s="362">
        <f t="shared" ref="AL81" si="94">AL80</f>
        <v>0</v>
      </c>
      <c r="AM81" s="362">
        <f t="shared" ref="AM81" si="95">AM80</f>
        <v>0</v>
      </c>
      <c r="AN81" s="362">
        <f t="shared" ref="AN81" si="96">AN80</f>
        <v>0</v>
      </c>
      <c r="AO81" s="362">
        <f t="shared" ref="AO81" si="97">AO80</f>
        <v>0</v>
      </c>
      <c r="AP81" s="362">
        <f t="shared" ref="AP81" si="98">AP80</f>
        <v>0</v>
      </c>
      <c r="AQ81" s="362">
        <f t="shared" ref="AQ81" si="99">AQ80</f>
        <v>0</v>
      </c>
      <c r="AR81" s="362">
        <f t="shared" ref="AR81" si="100">AR80</f>
        <v>0</v>
      </c>
      <c r="AS81" s="257"/>
    </row>
    <row r="82" spans="1:46"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7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outlineLevel="1">
      <c r="A84" s="457">
        <v>15</v>
      </c>
      <c r="B84" s="254" t="s">
        <v>1112</v>
      </c>
      <c r="C84" s="251" t="s">
        <v>25</v>
      </c>
      <c r="D84" s="255">
        <v>10067644.582556931</v>
      </c>
      <c r="E84" s="255">
        <f>+$D$84</f>
        <v>10067644.582556931</v>
      </c>
      <c r="F84" s="255">
        <f t="shared" ref="F84:O84" si="101">+$D$84</f>
        <v>10067644.582556931</v>
      </c>
      <c r="G84" s="255">
        <f t="shared" si="101"/>
        <v>10067644.582556931</v>
      </c>
      <c r="H84" s="255">
        <f t="shared" si="101"/>
        <v>10067644.582556931</v>
      </c>
      <c r="I84" s="255">
        <f t="shared" si="101"/>
        <v>10067644.582556931</v>
      </c>
      <c r="J84" s="255">
        <f t="shared" si="101"/>
        <v>10067644.582556931</v>
      </c>
      <c r="K84" s="255">
        <f t="shared" si="101"/>
        <v>10067644.582556931</v>
      </c>
      <c r="L84" s="255">
        <f t="shared" si="101"/>
        <v>10067644.582556931</v>
      </c>
      <c r="M84" s="255">
        <f t="shared" si="101"/>
        <v>10067644.582556931</v>
      </c>
      <c r="N84" s="255">
        <f t="shared" si="101"/>
        <v>10067644.582556931</v>
      </c>
      <c r="O84" s="255">
        <f t="shared" si="101"/>
        <v>10067644.582556931</v>
      </c>
      <c r="P84" s="255">
        <v>0</v>
      </c>
      <c r="Q84" s="255">
        <v>12</v>
      </c>
      <c r="R84" s="255">
        <f>-'8.  Streetlighting'!F40/12</f>
        <v>1411.3502505382169</v>
      </c>
      <c r="S84" s="255">
        <f t="array" ref="S84:AD84">-TRANSPOSE('8.  Streetlighting'!F41:F52)/12</f>
        <v>1411.3502505382169</v>
      </c>
      <c r="T84" s="255">
        <v>1411.3502505382169</v>
      </c>
      <c r="U84" s="255">
        <v>1411.3502505382169</v>
      </c>
      <c r="V84" s="255">
        <v>1411.3502505382169</v>
      </c>
      <c r="W84" s="255">
        <v>1411.3502505382169</v>
      </c>
      <c r="X84" s="255">
        <v>1411.3502505382169</v>
      </c>
      <c r="Y84" s="255">
        <v>1411.3502505382169</v>
      </c>
      <c r="Z84" s="255">
        <v>1411.3502505382169</v>
      </c>
      <c r="AA84" s="255">
        <v>1411.3502505382169</v>
      </c>
      <c r="AB84" s="255">
        <v>1411.3502505382169</v>
      </c>
      <c r="AC84" s="255">
        <v>1411.3502505382169</v>
      </c>
      <c r="AD84" s="255">
        <v>0</v>
      </c>
      <c r="AE84" s="361"/>
      <c r="AF84" s="361"/>
      <c r="AG84" s="361"/>
      <c r="AH84" s="361"/>
      <c r="AI84" s="361"/>
      <c r="AJ84" s="361">
        <v>1</v>
      </c>
      <c r="AK84" s="361"/>
      <c r="AL84" s="361"/>
      <c r="AM84" s="361"/>
      <c r="AN84" s="361"/>
      <c r="AO84" s="361"/>
      <c r="AP84" s="361"/>
      <c r="AQ84" s="361"/>
      <c r="AR84" s="361"/>
      <c r="AS84" s="256">
        <f>SUM(AE84:AR84)</f>
        <v>1</v>
      </c>
    </row>
    <row r="85" spans="1:46" outlineLevel="1">
      <c r="B85" s="254" t="s">
        <v>266</v>
      </c>
      <c r="C85" s="251" t="s">
        <v>163</v>
      </c>
      <c r="D85" s="255"/>
      <c r="E85" s="255"/>
      <c r="F85" s="255"/>
      <c r="G85" s="255"/>
      <c r="H85" s="255"/>
      <c r="I85" s="255"/>
      <c r="J85" s="255"/>
      <c r="K85" s="255"/>
      <c r="L85" s="255"/>
      <c r="M85" s="255"/>
      <c r="N85" s="255"/>
      <c r="O85" s="255"/>
      <c r="P85" s="255"/>
      <c r="Q85" s="255">
        <f>Q84</f>
        <v>12</v>
      </c>
      <c r="R85" s="255"/>
      <c r="S85" s="255"/>
      <c r="T85" s="255"/>
      <c r="U85" s="255"/>
      <c r="V85" s="255"/>
      <c r="W85" s="255"/>
      <c r="X85" s="255"/>
      <c r="Y85" s="255"/>
      <c r="Z85" s="255"/>
      <c r="AA85" s="255"/>
      <c r="AB85" s="255"/>
      <c r="AC85" s="255"/>
      <c r="AD85" s="255"/>
      <c r="AE85" s="362">
        <f>AE84</f>
        <v>0</v>
      </c>
      <c r="AF85" s="362">
        <f t="shared" ref="AF85:AI85" si="102">AF84</f>
        <v>0</v>
      </c>
      <c r="AG85" s="362">
        <f t="shared" si="102"/>
        <v>0</v>
      </c>
      <c r="AH85" s="362">
        <f t="shared" si="102"/>
        <v>0</v>
      </c>
      <c r="AI85" s="362">
        <f t="shared" si="102"/>
        <v>0</v>
      </c>
      <c r="AJ85" s="362">
        <f>AJ84</f>
        <v>1</v>
      </c>
      <c r="AK85" s="362">
        <f t="shared" ref="AK85" si="103">AK84</f>
        <v>0</v>
      </c>
      <c r="AL85" s="362">
        <f t="shared" ref="AL85:AR85" si="104">AL84</f>
        <v>0</v>
      </c>
      <c r="AM85" s="362">
        <f t="shared" si="104"/>
        <v>0</v>
      </c>
      <c r="AN85" s="362">
        <f t="shared" si="104"/>
        <v>0</v>
      </c>
      <c r="AO85" s="362">
        <f t="shared" si="104"/>
        <v>0</v>
      </c>
      <c r="AP85" s="362">
        <f t="shared" si="104"/>
        <v>0</v>
      </c>
      <c r="AQ85" s="362">
        <f t="shared" si="104"/>
        <v>0</v>
      </c>
      <c r="AR85" s="362">
        <f t="shared" si="104"/>
        <v>0</v>
      </c>
      <c r="AS85" s="257"/>
    </row>
    <row r="86" spans="1:46"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outlineLevel="1">
      <c r="A87" s="457">
        <v>16</v>
      </c>
      <c r="B87" s="283" t="s">
        <v>488</v>
      </c>
      <c r="C87" s="251" t="s">
        <v>25</v>
      </c>
      <c r="D87" s="255">
        <f>+'7.  Persistence Report'!AU239</f>
        <v>417923</v>
      </c>
      <c r="E87" s="255">
        <f>+'7.  Persistence Report'!AV239</f>
        <v>417923</v>
      </c>
      <c r="F87" s="255">
        <f>+'7.  Persistence Report'!AW239</f>
        <v>417923</v>
      </c>
      <c r="G87" s="255">
        <f>+'7.  Persistence Report'!AX239</f>
        <v>417923</v>
      </c>
      <c r="H87" s="255">
        <f>+'7.  Persistence Report'!AY239</f>
        <v>417923</v>
      </c>
      <c r="I87" s="255">
        <f>+'7.  Persistence Report'!AZ239</f>
        <v>417923</v>
      </c>
      <c r="J87" s="255">
        <f>+'7.  Persistence Report'!BA239</f>
        <v>417923</v>
      </c>
      <c r="K87" s="255">
        <f>+'7.  Persistence Report'!BB239</f>
        <v>417923</v>
      </c>
      <c r="L87" s="255">
        <f>+'7.  Persistence Report'!BC239</f>
        <v>417923</v>
      </c>
      <c r="M87" s="255">
        <f>+'7.  Persistence Report'!BD239</f>
        <v>417923</v>
      </c>
      <c r="N87" s="255">
        <f>+'7.  Persistence Report'!BE239</f>
        <v>417923</v>
      </c>
      <c r="O87" s="255">
        <f>+'7.  Persistence Report'!BF239</f>
        <v>417923</v>
      </c>
      <c r="P87" s="255">
        <f>+'7.  Persistence Report'!BG239</f>
        <v>417923</v>
      </c>
      <c r="Q87" s="255">
        <v>0</v>
      </c>
      <c r="R87" s="255"/>
      <c r="S87" s="255"/>
      <c r="T87" s="255"/>
      <c r="U87" s="255"/>
      <c r="V87" s="255"/>
      <c r="W87" s="255"/>
      <c r="X87" s="255"/>
      <c r="Y87" s="255"/>
      <c r="Z87" s="255"/>
      <c r="AA87" s="255"/>
      <c r="AB87" s="255"/>
      <c r="AC87" s="255"/>
      <c r="AD87" s="255"/>
      <c r="AE87" s="361">
        <v>1</v>
      </c>
      <c r="AF87" s="361"/>
      <c r="AG87" s="361"/>
      <c r="AH87" s="361"/>
      <c r="AI87" s="361"/>
      <c r="AJ87" s="361"/>
      <c r="AK87" s="361"/>
      <c r="AL87" s="361"/>
      <c r="AM87" s="361"/>
      <c r="AN87" s="361"/>
      <c r="AO87" s="361"/>
      <c r="AP87" s="361"/>
      <c r="AQ87" s="361"/>
      <c r="AR87" s="361"/>
      <c r="AS87" s="256">
        <f>SUM(AE87:AR87)</f>
        <v>1</v>
      </c>
    </row>
    <row r="88" spans="1:46" s="243" customFormat="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1</v>
      </c>
      <c r="AF88" s="362">
        <f t="shared" ref="AF88:AI88" si="105">AF87</f>
        <v>0</v>
      </c>
      <c r="AG88" s="362">
        <f t="shared" si="105"/>
        <v>0</v>
      </c>
      <c r="AH88" s="362">
        <f t="shared" si="105"/>
        <v>0</v>
      </c>
      <c r="AI88" s="362">
        <f t="shared" si="105"/>
        <v>0</v>
      </c>
      <c r="AJ88" s="362">
        <f>AJ87</f>
        <v>0</v>
      </c>
      <c r="AK88" s="362">
        <f t="shared" ref="AK88" si="106">AK87</f>
        <v>0</v>
      </c>
      <c r="AL88" s="362">
        <f t="shared" ref="AL88:AR88" si="107">AL87</f>
        <v>0</v>
      </c>
      <c r="AM88" s="362">
        <f t="shared" si="107"/>
        <v>0</v>
      </c>
      <c r="AN88" s="362">
        <f t="shared" si="107"/>
        <v>0</v>
      </c>
      <c r="AO88" s="362">
        <f t="shared" si="107"/>
        <v>0</v>
      </c>
      <c r="AP88" s="362">
        <f t="shared" si="107"/>
        <v>0</v>
      </c>
      <c r="AQ88" s="362">
        <f t="shared" si="107"/>
        <v>0</v>
      </c>
      <c r="AR88" s="362">
        <f t="shared" si="107"/>
        <v>0</v>
      </c>
      <c r="AS88" s="257"/>
    </row>
    <row r="89" spans="1:46" s="243" customFormat="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7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K92" si="108">AF91</f>
        <v>0</v>
      </c>
      <c r="AG92" s="362">
        <f t="shared" si="108"/>
        <v>0</v>
      </c>
      <c r="AH92" s="362">
        <f t="shared" si="108"/>
        <v>0</v>
      </c>
      <c r="AI92" s="362">
        <f t="shared" si="108"/>
        <v>0</v>
      </c>
      <c r="AJ92" s="362">
        <f t="shared" si="108"/>
        <v>0</v>
      </c>
      <c r="AK92" s="362">
        <f t="shared" si="108"/>
        <v>0</v>
      </c>
      <c r="AL92" s="362">
        <f t="shared" ref="AL92:AR92" si="109">AL91</f>
        <v>0</v>
      </c>
      <c r="AM92" s="362">
        <f t="shared" si="109"/>
        <v>0</v>
      </c>
      <c r="AN92" s="362">
        <f t="shared" si="109"/>
        <v>0</v>
      </c>
      <c r="AO92" s="362">
        <f t="shared" si="109"/>
        <v>0</v>
      </c>
      <c r="AP92" s="362">
        <f t="shared" si="109"/>
        <v>0</v>
      </c>
      <c r="AQ92" s="362">
        <f t="shared" si="109"/>
        <v>0</v>
      </c>
      <c r="AR92" s="362">
        <f t="shared" si="109"/>
        <v>0</v>
      </c>
      <c r="AS92" s="266"/>
    </row>
    <row r="93" spans="1:46"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AK95" si="110">AF94</f>
        <v>0</v>
      </c>
      <c r="AG95" s="362">
        <f t="shared" si="110"/>
        <v>0</v>
      </c>
      <c r="AH95" s="362">
        <f t="shared" si="110"/>
        <v>0</v>
      </c>
      <c r="AI95" s="362">
        <f t="shared" si="110"/>
        <v>0</v>
      </c>
      <c r="AJ95" s="362">
        <f t="shared" si="110"/>
        <v>0</v>
      </c>
      <c r="AK95" s="362">
        <f t="shared" si="110"/>
        <v>0</v>
      </c>
      <c r="AL95" s="362">
        <f t="shared" ref="AL95" si="111">AL94</f>
        <v>0</v>
      </c>
      <c r="AM95" s="362">
        <f t="shared" ref="AM95" si="112">AM94</f>
        <v>0</v>
      </c>
      <c r="AN95" s="362">
        <f t="shared" ref="AN95" si="113">AN94</f>
        <v>0</v>
      </c>
      <c r="AO95" s="362">
        <f t="shared" ref="AO95" si="114">AO94</f>
        <v>0</v>
      </c>
      <c r="AP95" s="362">
        <f t="shared" ref="AP95" si="115">AP94</f>
        <v>0</v>
      </c>
      <c r="AQ95" s="362">
        <f t="shared" ref="AQ95" si="116">AQ94</f>
        <v>0</v>
      </c>
      <c r="AR95" s="362">
        <f t="shared" ref="AR95" si="117">AR94</f>
        <v>0</v>
      </c>
      <c r="AS95" s="266"/>
    </row>
    <row r="96" spans="1:46"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K98" si="118">AF97</f>
        <v>0</v>
      </c>
      <c r="AG98" s="362">
        <f t="shared" si="118"/>
        <v>0</v>
      </c>
      <c r="AH98" s="362">
        <f t="shared" si="118"/>
        <v>0</v>
      </c>
      <c r="AI98" s="362">
        <f t="shared" si="118"/>
        <v>0</v>
      </c>
      <c r="AJ98" s="362">
        <f t="shared" si="118"/>
        <v>0</v>
      </c>
      <c r="AK98" s="362">
        <f t="shared" si="118"/>
        <v>0</v>
      </c>
      <c r="AL98" s="362">
        <f t="shared" ref="AL98:AR98" si="119">AL97</f>
        <v>0</v>
      </c>
      <c r="AM98" s="362">
        <f t="shared" si="119"/>
        <v>0</v>
      </c>
      <c r="AN98" s="362">
        <f t="shared" si="119"/>
        <v>0</v>
      </c>
      <c r="AO98" s="362">
        <f t="shared" si="119"/>
        <v>0</v>
      </c>
      <c r="AP98" s="362">
        <f t="shared" si="119"/>
        <v>0</v>
      </c>
      <c r="AQ98" s="362">
        <f t="shared" si="119"/>
        <v>0</v>
      </c>
      <c r="AR98" s="362">
        <f t="shared" si="119"/>
        <v>0</v>
      </c>
      <c r="AS98" s="257"/>
    </row>
    <row r="99" spans="1:4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K101" si="120">AE100</f>
        <v>0</v>
      </c>
      <c r="AF101" s="362">
        <f t="shared" si="120"/>
        <v>0</v>
      </c>
      <c r="AG101" s="362">
        <f t="shared" si="120"/>
        <v>0</v>
      </c>
      <c r="AH101" s="362">
        <f t="shared" si="120"/>
        <v>0</v>
      </c>
      <c r="AI101" s="362">
        <f t="shared" si="120"/>
        <v>0</v>
      </c>
      <c r="AJ101" s="362">
        <f t="shared" si="120"/>
        <v>0</v>
      </c>
      <c r="AK101" s="362">
        <f t="shared" si="120"/>
        <v>0</v>
      </c>
      <c r="AL101" s="362">
        <f t="shared" ref="AL101:AR101" si="121">AL100</f>
        <v>0</v>
      </c>
      <c r="AM101" s="362">
        <f t="shared" si="121"/>
        <v>0</v>
      </c>
      <c r="AN101" s="362">
        <f t="shared" si="121"/>
        <v>0</v>
      </c>
      <c r="AO101" s="362">
        <f t="shared" si="121"/>
        <v>0</v>
      </c>
      <c r="AP101" s="362">
        <f t="shared" si="121"/>
        <v>0</v>
      </c>
      <c r="AQ101" s="362">
        <f t="shared" si="121"/>
        <v>0</v>
      </c>
      <c r="AR101" s="362">
        <f t="shared" si="121"/>
        <v>0</v>
      </c>
      <c r="AS101" s="266"/>
    </row>
    <row r="102" spans="1:45" ht="15.7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7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7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outlineLevel="1">
      <c r="A105" s="457">
        <v>21</v>
      </c>
      <c r="B105" s="273" t="s">
        <v>113</v>
      </c>
      <c r="C105" s="251" t="s">
        <v>25</v>
      </c>
      <c r="D105" s="255">
        <f>+'7.  Persistence Report'!AU240</f>
        <v>3913143</v>
      </c>
      <c r="E105" s="255">
        <f>+'7.  Persistence Report'!AV240</f>
        <v>3879729</v>
      </c>
      <c r="F105" s="255">
        <f>+'7.  Persistence Report'!AW240</f>
        <v>3879729</v>
      </c>
      <c r="G105" s="255">
        <f>+'7.  Persistence Report'!AX240</f>
        <v>3879729</v>
      </c>
      <c r="H105" s="255">
        <f>+'7.  Persistence Report'!AY240</f>
        <v>3879729</v>
      </c>
      <c r="I105" s="255">
        <f>+'7.  Persistence Report'!AZ240</f>
        <v>3879729</v>
      </c>
      <c r="J105" s="255">
        <f>+'7.  Persistence Report'!BA240</f>
        <v>3879729</v>
      </c>
      <c r="K105" s="255">
        <f>+'7.  Persistence Report'!BB240</f>
        <v>3877505</v>
      </c>
      <c r="L105" s="255">
        <f>+'7.  Persistence Report'!BC240</f>
        <v>3877505</v>
      </c>
      <c r="M105" s="255">
        <f>+'7.  Persistence Report'!BD240</f>
        <v>3877505</v>
      </c>
      <c r="N105" s="255">
        <f>+'7.  Persistence Report'!BE240</f>
        <v>3636835</v>
      </c>
      <c r="O105" s="255">
        <f>+'7.  Persistence Report'!BF240</f>
        <v>3616432</v>
      </c>
      <c r="P105" s="255">
        <f>+'7.  Persistence Report'!BG240</f>
        <v>3616432</v>
      </c>
      <c r="Q105" s="251"/>
      <c r="R105" s="255">
        <f>+'7.  Persistence Report'!P240</f>
        <v>252</v>
      </c>
      <c r="S105" s="255">
        <f>+'7.  Persistence Report'!Q240</f>
        <v>250</v>
      </c>
      <c r="T105" s="255">
        <f>+'7.  Persistence Report'!R240</f>
        <v>250</v>
      </c>
      <c r="U105" s="255">
        <f>+'7.  Persistence Report'!S240</f>
        <v>250</v>
      </c>
      <c r="V105" s="255">
        <f>+'7.  Persistence Report'!T240</f>
        <v>250</v>
      </c>
      <c r="W105" s="255">
        <f>+'7.  Persistence Report'!U240</f>
        <v>250</v>
      </c>
      <c r="X105" s="255">
        <f>+'7.  Persistence Report'!V240</f>
        <v>250</v>
      </c>
      <c r="Y105" s="255">
        <f>+'7.  Persistence Report'!W240</f>
        <v>249</v>
      </c>
      <c r="Z105" s="255">
        <f>+'7.  Persistence Report'!X240</f>
        <v>249</v>
      </c>
      <c r="AA105" s="255">
        <f>+'7.  Persistence Report'!Y240</f>
        <v>249</v>
      </c>
      <c r="AB105" s="255">
        <f>+'7.  Persistence Report'!Z240</f>
        <v>224</v>
      </c>
      <c r="AC105" s="255">
        <f>+'7.  Persistence Report'!AA240</f>
        <v>224</v>
      </c>
      <c r="AD105" s="255">
        <f>+'7.  Persistence Report'!AB240</f>
        <v>224</v>
      </c>
      <c r="AE105" s="465">
        <v>1</v>
      </c>
      <c r="AF105" s="361"/>
      <c r="AG105" s="361"/>
      <c r="AH105" s="361"/>
      <c r="AI105" s="361"/>
      <c r="AJ105" s="361"/>
      <c r="AK105" s="361"/>
      <c r="AL105" s="361"/>
      <c r="AM105" s="361"/>
      <c r="AN105" s="361"/>
      <c r="AO105" s="361"/>
      <c r="AP105" s="361"/>
      <c r="AQ105" s="361"/>
      <c r="AR105" s="361"/>
      <c r="AS105" s="256">
        <f>SUM(AE105:AR105)</f>
        <v>1</v>
      </c>
    </row>
    <row r="106" spans="1:45" outlineLevel="1">
      <c r="B106" s="254" t="s">
        <v>266</v>
      </c>
      <c r="C106" s="251" t="s">
        <v>163</v>
      </c>
      <c r="D106" s="255">
        <f>+'7.  Persistence Report'!AU245</f>
        <v>388248</v>
      </c>
      <c r="E106" s="255">
        <f>+'7.  Persistence Report'!AV245</f>
        <v>382738</v>
      </c>
      <c r="F106" s="255">
        <f>+'7.  Persistence Report'!AW245</f>
        <v>382738</v>
      </c>
      <c r="G106" s="255">
        <f>+'7.  Persistence Report'!AX245</f>
        <v>382738</v>
      </c>
      <c r="H106" s="255">
        <f>+'7.  Persistence Report'!AY245</f>
        <v>382738</v>
      </c>
      <c r="I106" s="255">
        <f>+'7.  Persistence Report'!AZ245</f>
        <v>382738</v>
      </c>
      <c r="J106" s="255">
        <f>+'7.  Persistence Report'!BA245</f>
        <v>382738</v>
      </c>
      <c r="K106" s="255">
        <f>+'7.  Persistence Report'!BB245</f>
        <v>382396</v>
      </c>
      <c r="L106" s="255">
        <f>+'7.  Persistence Report'!BC245</f>
        <v>382396</v>
      </c>
      <c r="M106" s="255">
        <f>+'7.  Persistence Report'!BD245</f>
        <v>382396</v>
      </c>
      <c r="N106" s="255">
        <f>+'7.  Persistence Report'!BE245</f>
        <v>357819</v>
      </c>
      <c r="O106" s="255">
        <f>+'7.  Persistence Report'!BF245</f>
        <v>357256</v>
      </c>
      <c r="P106" s="255">
        <f>+'7.  Persistence Report'!BG245</f>
        <v>357256</v>
      </c>
      <c r="Q106" s="251"/>
      <c r="R106" s="255">
        <f>+'7.  Persistence Report'!P245</f>
        <v>25</v>
      </c>
      <c r="S106" s="255">
        <f>+'7.  Persistence Report'!Q245</f>
        <v>25</v>
      </c>
      <c r="T106" s="255">
        <f>+'7.  Persistence Report'!R245</f>
        <v>25</v>
      </c>
      <c r="U106" s="255">
        <f>+'7.  Persistence Report'!S245</f>
        <v>25</v>
      </c>
      <c r="V106" s="255">
        <f>+'7.  Persistence Report'!T245</f>
        <v>25</v>
      </c>
      <c r="W106" s="255">
        <f>+'7.  Persistence Report'!U245</f>
        <v>25</v>
      </c>
      <c r="X106" s="255">
        <f>+'7.  Persistence Report'!V245</f>
        <v>25</v>
      </c>
      <c r="Y106" s="255">
        <f>+'7.  Persistence Report'!W245</f>
        <v>25</v>
      </c>
      <c r="Z106" s="255">
        <f>+'7.  Persistence Report'!X245</f>
        <v>25</v>
      </c>
      <c r="AA106" s="255">
        <f>+'7.  Persistence Report'!Y245</f>
        <v>25</v>
      </c>
      <c r="AB106" s="255">
        <f>+'7.  Persistence Report'!Z245</f>
        <v>22</v>
      </c>
      <c r="AC106" s="255">
        <f>+'7.  Persistence Report'!AA245</f>
        <v>22</v>
      </c>
      <c r="AD106" s="255">
        <f>+'7.  Persistence Report'!AB245</f>
        <v>22</v>
      </c>
      <c r="AE106" s="362">
        <f>AE105</f>
        <v>1</v>
      </c>
      <c r="AF106" s="362">
        <f t="shared" ref="AF106:AK106" si="122">AF105</f>
        <v>0</v>
      </c>
      <c r="AG106" s="362">
        <f t="shared" si="122"/>
        <v>0</v>
      </c>
      <c r="AH106" s="362">
        <f t="shared" si="122"/>
        <v>0</v>
      </c>
      <c r="AI106" s="362">
        <f t="shared" si="122"/>
        <v>0</v>
      </c>
      <c r="AJ106" s="362">
        <f t="shared" si="122"/>
        <v>0</v>
      </c>
      <c r="AK106" s="362">
        <f t="shared" si="122"/>
        <v>0</v>
      </c>
      <c r="AL106" s="362">
        <f t="shared" ref="AL106" si="123">AL105</f>
        <v>0</v>
      </c>
      <c r="AM106" s="362">
        <f t="shared" ref="AM106" si="124">AM105</f>
        <v>0</v>
      </c>
      <c r="AN106" s="362">
        <f t="shared" ref="AN106" si="125">AN105</f>
        <v>0</v>
      </c>
      <c r="AO106" s="362">
        <f t="shared" ref="AO106" si="126">AO105</f>
        <v>0</v>
      </c>
      <c r="AP106" s="362">
        <f t="shared" ref="AP106" si="127">AP105</f>
        <v>0</v>
      </c>
      <c r="AQ106" s="362">
        <f t="shared" ref="AQ106" si="128">AQ105</f>
        <v>0</v>
      </c>
      <c r="AR106" s="362">
        <f t="shared" ref="AR106" si="129">AR105</f>
        <v>0</v>
      </c>
      <c r="AS106" s="266"/>
    </row>
    <row r="107" spans="1:4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outlineLevel="1">
      <c r="A108" s="457">
        <v>22</v>
      </c>
      <c r="B108" s="273" t="s">
        <v>114</v>
      </c>
      <c r="C108" s="251" t="s">
        <v>25</v>
      </c>
      <c r="D108" s="255">
        <f>+'7.  Persistence Report'!AU241</f>
        <v>1587453</v>
      </c>
      <c r="E108" s="255">
        <f>+'7.  Persistence Report'!AV241</f>
        <v>1587453</v>
      </c>
      <c r="F108" s="255">
        <f>+'7.  Persistence Report'!AW241</f>
        <v>1587453</v>
      </c>
      <c r="G108" s="255">
        <f>+'7.  Persistence Report'!AX241</f>
        <v>1587453</v>
      </c>
      <c r="H108" s="255">
        <f>+'7.  Persistence Report'!AY241</f>
        <v>1587453</v>
      </c>
      <c r="I108" s="255">
        <f>+'7.  Persistence Report'!AZ241</f>
        <v>1587453</v>
      </c>
      <c r="J108" s="255">
        <f>+'7.  Persistence Report'!BA241</f>
        <v>1587453</v>
      </c>
      <c r="K108" s="255">
        <f>+'7.  Persistence Report'!BB241</f>
        <v>1587453</v>
      </c>
      <c r="L108" s="255">
        <f>+'7.  Persistence Report'!BC241</f>
        <v>1587453</v>
      </c>
      <c r="M108" s="255">
        <f>+'7.  Persistence Report'!BD241</f>
        <v>1587453</v>
      </c>
      <c r="N108" s="255">
        <f>+'7.  Persistence Report'!BE241</f>
        <v>1587453</v>
      </c>
      <c r="O108" s="255">
        <f>+'7.  Persistence Report'!BF241</f>
        <v>1587453</v>
      </c>
      <c r="P108" s="255">
        <f>+'7.  Persistence Report'!BG241</f>
        <v>1587453</v>
      </c>
      <c r="Q108" s="251"/>
      <c r="R108" s="255">
        <f>+'7.  Persistence Report'!P241</f>
        <v>837</v>
      </c>
      <c r="S108" s="255">
        <f>+'7.  Persistence Report'!Q241</f>
        <v>837</v>
      </c>
      <c r="T108" s="255">
        <f>+'7.  Persistence Report'!R241</f>
        <v>837</v>
      </c>
      <c r="U108" s="255">
        <f>+'7.  Persistence Report'!S241</f>
        <v>837</v>
      </c>
      <c r="V108" s="255">
        <f>+'7.  Persistence Report'!T241</f>
        <v>837</v>
      </c>
      <c r="W108" s="255">
        <f>+'7.  Persistence Report'!U241</f>
        <v>837</v>
      </c>
      <c r="X108" s="255">
        <f>+'7.  Persistence Report'!V241</f>
        <v>837</v>
      </c>
      <c r="Y108" s="255">
        <f>+'7.  Persistence Report'!W241</f>
        <v>837</v>
      </c>
      <c r="Z108" s="255">
        <f>+'7.  Persistence Report'!X241</f>
        <v>837</v>
      </c>
      <c r="AA108" s="255">
        <f>+'7.  Persistence Report'!Y241</f>
        <v>837</v>
      </c>
      <c r="AB108" s="255">
        <f>+'7.  Persistence Report'!Z241</f>
        <v>837</v>
      </c>
      <c r="AC108" s="255">
        <f>+'7.  Persistence Report'!AA241</f>
        <v>837</v>
      </c>
      <c r="AD108" s="255">
        <f>+'7.  Persistence Report'!AB241</f>
        <v>837</v>
      </c>
      <c r="AE108" s="465">
        <v>1</v>
      </c>
      <c r="AF108" s="361"/>
      <c r="AG108" s="361"/>
      <c r="AH108" s="361"/>
      <c r="AI108" s="361"/>
      <c r="AJ108" s="361"/>
      <c r="AK108" s="361"/>
      <c r="AL108" s="361"/>
      <c r="AM108" s="361"/>
      <c r="AN108" s="361"/>
      <c r="AO108" s="361"/>
      <c r="AP108" s="361"/>
      <c r="AQ108" s="361"/>
      <c r="AR108" s="361"/>
      <c r="AS108" s="256">
        <f>SUM(AE108:AR108)</f>
        <v>1</v>
      </c>
    </row>
    <row r="109" spans="1:45" outlineLevel="1">
      <c r="B109" s="254" t="s">
        <v>266</v>
      </c>
      <c r="C109" s="251" t="s">
        <v>163</v>
      </c>
      <c r="D109" s="255">
        <f>+'7.  Persistence Report'!AU246</f>
        <v>172830</v>
      </c>
      <c r="E109" s="255">
        <f>+'7.  Persistence Report'!AV246</f>
        <v>172830</v>
      </c>
      <c r="F109" s="255">
        <f>+'7.  Persistence Report'!AW246</f>
        <v>172830</v>
      </c>
      <c r="G109" s="255">
        <f>+'7.  Persistence Report'!AX246</f>
        <v>172830</v>
      </c>
      <c r="H109" s="255">
        <f>+'7.  Persistence Report'!AY246</f>
        <v>172830</v>
      </c>
      <c r="I109" s="255">
        <f>+'7.  Persistence Report'!AZ246</f>
        <v>172830</v>
      </c>
      <c r="J109" s="255">
        <f>+'7.  Persistence Report'!BA246</f>
        <v>172830</v>
      </c>
      <c r="K109" s="255">
        <f>+'7.  Persistence Report'!BB246</f>
        <v>172830</v>
      </c>
      <c r="L109" s="255">
        <f>+'7.  Persistence Report'!BC246</f>
        <v>172830</v>
      </c>
      <c r="M109" s="255">
        <f>+'7.  Persistence Report'!BD246</f>
        <v>172830</v>
      </c>
      <c r="N109" s="255">
        <f>+'7.  Persistence Report'!BE246</f>
        <v>172830</v>
      </c>
      <c r="O109" s="255">
        <f>+'7.  Persistence Report'!BF246</f>
        <v>172830</v>
      </c>
      <c r="P109" s="255">
        <f>+'7.  Persistence Report'!BG246</f>
        <v>172830</v>
      </c>
      <c r="Q109" s="251"/>
      <c r="R109" s="255">
        <f>+'7.  Persistence Report'!P246</f>
        <v>90</v>
      </c>
      <c r="S109" s="255">
        <f>+'7.  Persistence Report'!Q246</f>
        <v>90</v>
      </c>
      <c r="T109" s="255">
        <f>+'7.  Persistence Report'!R246</f>
        <v>90</v>
      </c>
      <c r="U109" s="255">
        <f>+'7.  Persistence Report'!S246</f>
        <v>90</v>
      </c>
      <c r="V109" s="255">
        <f>+'7.  Persistence Report'!T246</f>
        <v>90</v>
      </c>
      <c r="W109" s="255">
        <f>+'7.  Persistence Report'!U246</f>
        <v>90</v>
      </c>
      <c r="X109" s="255">
        <f>+'7.  Persistence Report'!V246</f>
        <v>90</v>
      </c>
      <c r="Y109" s="255">
        <f>+'7.  Persistence Report'!W246</f>
        <v>90</v>
      </c>
      <c r="Z109" s="255">
        <f>+'7.  Persistence Report'!X246</f>
        <v>90</v>
      </c>
      <c r="AA109" s="255">
        <f>+'7.  Persistence Report'!Y246</f>
        <v>90</v>
      </c>
      <c r="AB109" s="255">
        <f>+'7.  Persistence Report'!Z246</f>
        <v>90</v>
      </c>
      <c r="AC109" s="255">
        <f>+'7.  Persistence Report'!AA246</f>
        <v>90</v>
      </c>
      <c r="AD109" s="255">
        <f>+'7.  Persistence Report'!AB246</f>
        <v>90</v>
      </c>
      <c r="AE109" s="362">
        <f>AE108</f>
        <v>1</v>
      </c>
      <c r="AF109" s="362">
        <f t="shared" ref="AF109:AK109" si="130">AF108</f>
        <v>0</v>
      </c>
      <c r="AG109" s="362">
        <f t="shared" si="130"/>
        <v>0</v>
      </c>
      <c r="AH109" s="362">
        <f t="shared" si="130"/>
        <v>0</v>
      </c>
      <c r="AI109" s="362">
        <f t="shared" si="130"/>
        <v>0</v>
      </c>
      <c r="AJ109" s="362">
        <f t="shared" si="130"/>
        <v>0</v>
      </c>
      <c r="AK109" s="362">
        <f t="shared" si="130"/>
        <v>0</v>
      </c>
      <c r="AL109" s="362">
        <f t="shared" ref="AL109" si="131">AL108</f>
        <v>0</v>
      </c>
      <c r="AM109" s="362">
        <f t="shared" ref="AM109" si="132">AM108</f>
        <v>0</v>
      </c>
      <c r="AN109" s="362">
        <f t="shared" ref="AN109" si="133">AN108</f>
        <v>0</v>
      </c>
      <c r="AO109" s="362">
        <f t="shared" ref="AO109" si="134">AO108</f>
        <v>0</v>
      </c>
      <c r="AP109" s="362">
        <f t="shared" ref="AP109" si="135">AP108</f>
        <v>0</v>
      </c>
      <c r="AQ109" s="362">
        <f t="shared" ref="AQ109" si="136">AQ108</f>
        <v>0</v>
      </c>
      <c r="AR109" s="362">
        <f t="shared" ref="AR109" si="137">AR108</f>
        <v>0</v>
      </c>
      <c r="AS109" s="266"/>
    </row>
    <row r="110" spans="1:4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AK112" si="138">AF111</f>
        <v>0</v>
      </c>
      <c r="AG112" s="362">
        <f t="shared" si="138"/>
        <v>0</v>
      </c>
      <c r="AH112" s="362">
        <f t="shared" si="138"/>
        <v>0</v>
      </c>
      <c r="AI112" s="362">
        <f t="shared" si="138"/>
        <v>0</v>
      </c>
      <c r="AJ112" s="362">
        <f t="shared" si="138"/>
        <v>0</v>
      </c>
      <c r="AK112" s="362">
        <f t="shared" si="138"/>
        <v>0</v>
      </c>
      <c r="AL112" s="362">
        <f t="shared" ref="AL112" si="139">AL111</f>
        <v>0</v>
      </c>
      <c r="AM112" s="362">
        <f t="shared" ref="AM112" si="140">AM111</f>
        <v>0</v>
      </c>
      <c r="AN112" s="362">
        <f t="shared" ref="AN112" si="141">AN111</f>
        <v>0</v>
      </c>
      <c r="AO112" s="362">
        <f t="shared" ref="AO112" si="142">AO111</f>
        <v>0</v>
      </c>
      <c r="AP112" s="362">
        <f t="shared" ref="AP112" si="143">AP111</f>
        <v>0</v>
      </c>
      <c r="AQ112" s="362">
        <f t="shared" ref="AQ112" si="144">AQ111</f>
        <v>0</v>
      </c>
      <c r="AR112" s="362">
        <f t="shared" ref="AR112" si="145">AR111</f>
        <v>0</v>
      </c>
      <c r="AS112" s="266"/>
    </row>
    <row r="113" spans="1:4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AK115" si="146">AF114</f>
        <v>0</v>
      </c>
      <c r="AG115" s="362">
        <f t="shared" si="146"/>
        <v>0</v>
      </c>
      <c r="AH115" s="362">
        <f t="shared" si="146"/>
        <v>0</v>
      </c>
      <c r="AI115" s="362">
        <f t="shared" si="146"/>
        <v>0</v>
      </c>
      <c r="AJ115" s="362">
        <f t="shared" si="146"/>
        <v>0</v>
      </c>
      <c r="AK115" s="362">
        <f t="shared" si="146"/>
        <v>0</v>
      </c>
      <c r="AL115" s="362">
        <f t="shared" ref="AL115" si="147">AL114</f>
        <v>0</v>
      </c>
      <c r="AM115" s="362">
        <f t="shared" ref="AM115" si="148">AM114</f>
        <v>0</v>
      </c>
      <c r="AN115" s="362">
        <f t="shared" ref="AN115" si="149">AN114</f>
        <v>0</v>
      </c>
      <c r="AO115" s="362">
        <f t="shared" ref="AO115" si="150">AO114</f>
        <v>0</v>
      </c>
      <c r="AP115" s="362">
        <f t="shared" ref="AP115" si="151">AP114</f>
        <v>0</v>
      </c>
      <c r="AQ115" s="362">
        <f t="shared" ref="AQ115" si="152">AQ114</f>
        <v>0</v>
      </c>
      <c r="AR115" s="362">
        <f t="shared" ref="AR115" si="153">AR114</f>
        <v>0</v>
      </c>
      <c r="AS115" s="266"/>
    </row>
    <row r="116" spans="1:4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7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v>1</v>
      </c>
      <c r="AH118" s="361"/>
      <c r="AI118" s="361"/>
      <c r="AJ118" s="361"/>
      <c r="AK118" s="361"/>
      <c r="AL118" s="366"/>
      <c r="AM118" s="366"/>
      <c r="AN118" s="366"/>
      <c r="AO118" s="366"/>
      <c r="AP118" s="366"/>
      <c r="AQ118" s="366"/>
      <c r="AR118" s="366"/>
      <c r="AS118" s="256">
        <f>SUM(AE118:AR118)</f>
        <v>1</v>
      </c>
    </row>
    <row r="119" spans="1:45" outlineLevel="1">
      <c r="B119" s="254" t="s">
        <v>266</v>
      </c>
      <c r="C119" s="251" t="s">
        <v>163</v>
      </c>
      <c r="D119" s="255">
        <f>+'7.  Persistence Report'!AU249</f>
        <v>76159</v>
      </c>
      <c r="E119" s="255">
        <f>+'7.  Persistence Report'!AV249</f>
        <v>76159</v>
      </c>
      <c r="F119" s="255">
        <f>+'7.  Persistence Report'!AW249</f>
        <v>76159</v>
      </c>
      <c r="G119" s="255">
        <f>+'7.  Persistence Report'!AX249</f>
        <v>76159</v>
      </c>
      <c r="H119" s="255">
        <f>+'7.  Persistence Report'!AY249</f>
        <v>76159</v>
      </c>
      <c r="I119" s="255">
        <f>+'7.  Persistence Report'!AZ249</f>
        <v>76159</v>
      </c>
      <c r="J119" s="255">
        <f>+'7.  Persistence Report'!BA249</f>
        <v>76159</v>
      </c>
      <c r="K119" s="255">
        <f>+'7.  Persistence Report'!BB249</f>
        <v>76159</v>
      </c>
      <c r="L119" s="255">
        <f>+'7.  Persistence Report'!BC249</f>
        <v>76159</v>
      </c>
      <c r="M119" s="255">
        <f>+'7.  Persistence Report'!BD249</f>
        <v>76159</v>
      </c>
      <c r="N119" s="255">
        <f>+'7.  Persistence Report'!BE249</f>
        <v>76159</v>
      </c>
      <c r="O119" s="255">
        <f>+'7.  Persistence Report'!BF249</f>
        <v>76159</v>
      </c>
      <c r="P119" s="255">
        <f>+'7.  Persistence Report'!BG249</f>
        <v>76159</v>
      </c>
      <c r="Q119" s="255">
        <f>Q118</f>
        <v>12</v>
      </c>
      <c r="R119" s="255">
        <f>+'7.  Persistence Report'!P249</f>
        <v>16</v>
      </c>
      <c r="S119" s="255">
        <f>+'7.  Persistence Report'!Q249</f>
        <v>16</v>
      </c>
      <c r="T119" s="255">
        <f>+'7.  Persistence Report'!R249</f>
        <v>16</v>
      </c>
      <c r="U119" s="255">
        <f>+'7.  Persistence Report'!S249</f>
        <v>16</v>
      </c>
      <c r="V119" s="255">
        <f>+'7.  Persistence Report'!T249</f>
        <v>16</v>
      </c>
      <c r="W119" s="255">
        <f>+'7.  Persistence Report'!U249</f>
        <v>16</v>
      </c>
      <c r="X119" s="255">
        <f>+'7.  Persistence Report'!V249</f>
        <v>16</v>
      </c>
      <c r="Y119" s="255">
        <f>+'7.  Persistence Report'!W249</f>
        <v>16</v>
      </c>
      <c r="Z119" s="255">
        <f>+'7.  Persistence Report'!X249</f>
        <v>16</v>
      </c>
      <c r="AA119" s="255">
        <f>+'7.  Persistence Report'!Y249</f>
        <v>16</v>
      </c>
      <c r="AB119" s="255">
        <f>+'7.  Persistence Report'!Z249</f>
        <v>16</v>
      </c>
      <c r="AC119" s="255">
        <f>+'7.  Persistence Report'!AA249</f>
        <v>16</v>
      </c>
      <c r="AD119" s="255">
        <f>+'7.  Persistence Report'!AB249</f>
        <v>16</v>
      </c>
      <c r="AE119" s="362">
        <f>AE118</f>
        <v>0</v>
      </c>
      <c r="AF119" s="362">
        <f t="shared" ref="AF119:AK119" si="154">AF118</f>
        <v>0</v>
      </c>
      <c r="AG119" s="362">
        <f t="shared" si="154"/>
        <v>1</v>
      </c>
      <c r="AH119" s="362">
        <f t="shared" si="154"/>
        <v>0</v>
      </c>
      <c r="AI119" s="362">
        <f t="shared" si="154"/>
        <v>0</v>
      </c>
      <c r="AJ119" s="362">
        <f t="shared" si="154"/>
        <v>0</v>
      </c>
      <c r="AK119" s="362">
        <f t="shared" si="154"/>
        <v>0</v>
      </c>
      <c r="AL119" s="362">
        <f t="shared" ref="AL119" si="155">AL118</f>
        <v>0</v>
      </c>
      <c r="AM119" s="362">
        <f t="shared" ref="AM119" si="156">AM118</f>
        <v>0</v>
      </c>
      <c r="AN119" s="362">
        <f t="shared" ref="AN119" si="157">AN118</f>
        <v>0</v>
      </c>
      <c r="AO119" s="362">
        <f t="shared" ref="AO119" si="158">AO118</f>
        <v>0</v>
      </c>
      <c r="AP119" s="362">
        <f t="shared" ref="AP119" si="159">AP118</f>
        <v>0</v>
      </c>
      <c r="AQ119" s="362">
        <f t="shared" ref="AQ119" si="160">AQ118</f>
        <v>0</v>
      </c>
      <c r="AR119" s="362">
        <f t="shared" ref="AR119" si="161">AR118</f>
        <v>0</v>
      </c>
      <c r="AS119" s="266"/>
    </row>
    <row r="120" spans="1:4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outlineLevel="1">
      <c r="A121" s="457">
        <v>26</v>
      </c>
      <c r="B121" s="273" t="s">
        <v>118</v>
      </c>
      <c r="C121" s="251" t="s">
        <v>25</v>
      </c>
      <c r="D121" s="255">
        <f>+'7.  Persistence Report'!AU244</f>
        <v>1883044</v>
      </c>
      <c r="E121" s="255">
        <f>+'7.  Persistence Report'!AV244</f>
        <v>1883044</v>
      </c>
      <c r="F121" s="255">
        <f>+'7.  Persistence Report'!AW244</f>
        <v>1882176</v>
      </c>
      <c r="G121" s="255">
        <f>+'7.  Persistence Report'!AX244</f>
        <v>1882176</v>
      </c>
      <c r="H121" s="255">
        <f>+'7.  Persistence Report'!AY244</f>
        <v>1882176</v>
      </c>
      <c r="I121" s="255">
        <f>+'7.  Persistence Report'!AZ244</f>
        <v>1882176</v>
      </c>
      <c r="J121" s="255">
        <f>+'7.  Persistence Report'!BA244</f>
        <v>1786538</v>
      </c>
      <c r="K121" s="255">
        <f>+'7.  Persistence Report'!BB244</f>
        <v>1786538</v>
      </c>
      <c r="L121" s="255">
        <f>+'7.  Persistence Report'!BC244</f>
        <v>1755270</v>
      </c>
      <c r="M121" s="255">
        <f>+'7.  Persistence Report'!BD244</f>
        <v>1432240</v>
      </c>
      <c r="N121" s="255">
        <f>+'7.  Persistence Report'!BE244</f>
        <v>564489</v>
      </c>
      <c r="O121" s="255">
        <f>+'7.  Persistence Report'!BF244</f>
        <v>485719</v>
      </c>
      <c r="P121" s="255">
        <f>+'7.  Persistence Report'!BG244</f>
        <v>149063</v>
      </c>
      <c r="Q121" s="255">
        <v>12</v>
      </c>
      <c r="R121" s="255">
        <f>+'7.  Persistence Report'!P244</f>
        <v>260</v>
      </c>
      <c r="S121" s="255">
        <f>+'7.  Persistence Report'!Q244</f>
        <v>260</v>
      </c>
      <c r="T121" s="255">
        <f>+'7.  Persistence Report'!R244</f>
        <v>260</v>
      </c>
      <c r="U121" s="255">
        <f>+'7.  Persistence Report'!S244</f>
        <v>260</v>
      </c>
      <c r="V121" s="255">
        <f>+'7.  Persistence Report'!T244</f>
        <v>260</v>
      </c>
      <c r="W121" s="255">
        <f>+'7.  Persistence Report'!U244</f>
        <v>260</v>
      </c>
      <c r="X121" s="255">
        <f>+'7.  Persistence Report'!V244</f>
        <v>245</v>
      </c>
      <c r="Y121" s="255">
        <f>+'7.  Persistence Report'!W244</f>
        <v>245</v>
      </c>
      <c r="Z121" s="255">
        <f>+'7.  Persistence Report'!X244</f>
        <v>243</v>
      </c>
      <c r="AA121" s="255">
        <f>+'7.  Persistence Report'!Y244</f>
        <v>195</v>
      </c>
      <c r="AB121" s="255">
        <f>+'7.  Persistence Report'!Z244</f>
        <v>75</v>
      </c>
      <c r="AC121" s="255">
        <f>+'7.  Persistence Report'!AA244</f>
        <v>72</v>
      </c>
      <c r="AD121" s="255">
        <f>+'7.  Persistence Report'!AB244</f>
        <v>44</v>
      </c>
      <c r="AE121" s="377"/>
      <c r="AF121" s="465">
        <v>1</v>
      </c>
      <c r="AG121" s="465"/>
      <c r="AH121" s="361"/>
      <c r="AI121" s="465"/>
      <c r="AJ121" s="361"/>
      <c r="AK121" s="361"/>
      <c r="AL121" s="366"/>
      <c r="AM121" s="366"/>
      <c r="AN121" s="366"/>
      <c r="AO121" s="366"/>
      <c r="AP121" s="366"/>
      <c r="AQ121" s="366"/>
      <c r="AR121" s="366"/>
      <c r="AS121" s="256">
        <f>SUM(AE121:AR121)</f>
        <v>1</v>
      </c>
    </row>
    <row r="122" spans="1:45" outlineLevel="1">
      <c r="B122" s="254" t="s">
        <v>266</v>
      </c>
      <c r="C122" s="251" t="s">
        <v>163</v>
      </c>
      <c r="D122" s="255">
        <f>+'7.  Persistence Report'!AU250</f>
        <v>3004373</v>
      </c>
      <c r="E122" s="255">
        <f>+'7.  Persistence Report'!AV250</f>
        <v>2867197</v>
      </c>
      <c r="F122" s="255">
        <f>+'7.  Persistence Report'!AW250</f>
        <v>2840727</v>
      </c>
      <c r="G122" s="255">
        <f>+'7.  Persistence Report'!AX250</f>
        <v>2840727</v>
      </c>
      <c r="H122" s="255">
        <f>+'7.  Persistence Report'!AY250</f>
        <v>2840727</v>
      </c>
      <c r="I122" s="255">
        <f>+'7.  Persistence Report'!AZ250</f>
        <v>2840727</v>
      </c>
      <c r="J122" s="255">
        <f>+'7.  Persistence Report'!BA250</f>
        <v>2695898</v>
      </c>
      <c r="K122" s="255">
        <f>+'7.  Persistence Report'!BB250</f>
        <v>2695898</v>
      </c>
      <c r="L122" s="255">
        <f>+'7.  Persistence Report'!BC250</f>
        <v>2681930</v>
      </c>
      <c r="M122" s="255">
        <f>+'7.  Persistence Report'!BD250</f>
        <v>2223924</v>
      </c>
      <c r="N122" s="255">
        <f>+'7.  Persistence Report'!BE250</f>
        <v>853115</v>
      </c>
      <c r="O122" s="255">
        <f>+'7.  Persistence Report'!BF250</f>
        <v>740441</v>
      </c>
      <c r="P122" s="255">
        <f>+'7.  Persistence Report'!BG250</f>
        <v>517391</v>
      </c>
      <c r="Q122" s="255">
        <f>Q121</f>
        <v>12</v>
      </c>
      <c r="R122" s="255">
        <f>+'7.  Persistence Report'!P250</f>
        <v>475</v>
      </c>
      <c r="S122" s="255">
        <f>+'7.  Persistence Report'!Q250</f>
        <v>432</v>
      </c>
      <c r="T122" s="255">
        <f>+'7.  Persistence Report'!R250</f>
        <v>424</v>
      </c>
      <c r="U122" s="255">
        <f>+'7.  Persistence Report'!S250</f>
        <v>424</v>
      </c>
      <c r="V122" s="255">
        <f>+'7.  Persistence Report'!T250</f>
        <v>424</v>
      </c>
      <c r="W122" s="255">
        <f>+'7.  Persistence Report'!U250</f>
        <v>424</v>
      </c>
      <c r="X122" s="255">
        <f>+'7.  Persistence Report'!V250</f>
        <v>402</v>
      </c>
      <c r="Y122" s="255">
        <f>+'7.  Persistence Report'!W250</f>
        <v>402</v>
      </c>
      <c r="Z122" s="255">
        <f>+'7.  Persistence Report'!X250</f>
        <v>398</v>
      </c>
      <c r="AA122" s="255">
        <f>+'7.  Persistence Report'!Y250</f>
        <v>328</v>
      </c>
      <c r="AB122" s="255">
        <f>+'7.  Persistence Report'!Z250</f>
        <v>98</v>
      </c>
      <c r="AC122" s="255">
        <f>+'7.  Persistence Report'!AA250</f>
        <v>67</v>
      </c>
      <c r="AD122" s="255">
        <f>+'7.  Persistence Report'!AB250</f>
        <v>44</v>
      </c>
      <c r="AE122" s="362">
        <f>AE121</f>
        <v>0</v>
      </c>
      <c r="AF122" s="362">
        <f t="shared" ref="AF122:AK122" si="162">AF121</f>
        <v>1</v>
      </c>
      <c r="AG122" s="362">
        <f t="shared" si="162"/>
        <v>0</v>
      </c>
      <c r="AH122" s="362">
        <f t="shared" si="162"/>
        <v>0</v>
      </c>
      <c r="AI122" s="362">
        <f t="shared" si="162"/>
        <v>0</v>
      </c>
      <c r="AJ122" s="362">
        <f t="shared" si="162"/>
        <v>0</v>
      </c>
      <c r="AK122" s="362">
        <f t="shared" si="162"/>
        <v>0</v>
      </c>
      <c r="AL122" s="362">
        <f t="shared" ref="AL122" si="163">AL121</f>
        <v>0</v>
      </c>
      <c r="AM122" s="362">
        <f t="shared" ref="AM122" si="164">AM121</f>
        <v>0</v>
      </c>
      <c r="AN122" s="362">
        <f t="shared" ref="AN122" si="165">AN121</f>
        <v>0</v>
      </c>
      <c r="AO122" s="362">
        <f t="shared" ref="AO122" si="166">AO121</f>
        <v>0</v>
      </c>
      <c r="AP122" s="362">
        <f t="shared" ref="AP122" si="167">AP121</f>
        <v>0</v>
      </c>
      <c r="AQ122" s="362">
        <f t="shared" ref="AQ122" si="168">AQ121</f>
        <v>0</v>
      </c>
      <c r="AR122" s="362">
        <f t="shared" ref="AR122" si="169">AR121</f>
        <v>0</v>
      </c>
      <c r="AS122" s="266"/>
    </row>
    <row r="123" spans="1:4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AK125" si="170">AF124</f>
        <v>0</v>
      </c>
      <c r="AG125" s="362">
        <f t="shared" si="170"/>
        <v>0</v>
      </c>
      <c r="AH125" s="362">
        <f t="shared" si="170"/>
        <v>0</v>
      </c>
      <c r="AI125" s="362">
        <f t="shared" si="170"/>
        <v>0</v>
      </c>
      <c r="AJ125" s="362">
        <f t="shared" si="170"/>
        <v>0</v>
      </c>
      <c r="AK125" s="362">
        <f t="shared" si="170"/>
        <v>0</v>
      </c>
      <c r="AL125" s="362">
        <f t="shared" ref="AL125" si="171">AL124</f>
        <v>0</v>
      </c>
      <c r="AM125" s="362">
        <f t="shared" ref="AM125" si="172">AM124</f>
        <v>0</v>
      </c>
      <c r="AN125" s="362">
        <f t="shared" ref="AN125" si="173">AN124</f>
        <v>0</v>
      </c>
      <c r="AO125" s="362">
        <f t="shared" ref="AO125" si="174">AO124</f>
        <v>0</v>
      </c>
      <c r="AP125" s="362">
        <f t="shared" ref="AP125" si="175">AP124</f>
        <v>0</v>
      </c>
      <c r="AQ125" s="362">
        <f t="shared" ref="AQ125" si="176">AQ124</f>
        <v>0</v>
      </c>
      <c r="AR125" s="362">
        <f t="shared" ref="AR125" si="177">AR124</f>
        <v>0</v>
      </c>
      <c r="AS125" s="266"/>
    </row>
    <row r="126" spans="1:4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AK128" si="178">AF127</f>
        <v>0</v>
      </c>
      <c r="AG128" s="362">
        <f t="shared" si="178"/>
        <v>0</v>
      </c>
      <c r="AH128" s="362">
        <f t="shared" si="178"/>
        <v>0</v>
      </c>
      <c r="AI128" s="362">
        <f t="shared" si="178"/>
        <v>0</v>
      </c>
      <c r="AJ128" s="362">
        <f t="shared" si="178"/>
        <v>0</v>
      </c>
      <c r="AK128" s="362">
        <f t="shared" si="178"/>
        <v>0</v>
      </c>
      <c r="AL128" s="362">
        <f t="shared" ref="AL128" si="179">AL127</f>
        <v>0</v>
      </c>
      <c r="AM128" s="362">
        <f t="shared" ref="AM128" si="180">AM127</f>
        <v>0</v>
      </c>
      <c r="AN128" s="362">
        <f t="shared" ref="AN128" si="181">AN127</f>
        <v>0</v>
      </c>
      <c r="AO128" s="362">
        <f t="shared" ref="AO128" si="182">AO127</f>
        <v>0</v>
      </c>
      <c r="AP128" s="362">
        <f t="shared" ref="AP128" si="183">AP127</f>
        <v>0</v>
      </c>
      <c r="AQ128" s="362">
        <f t="shared" ref="AQ128" si="184">AQ127</f>
        <v>0</v>
      </c>
      <c r="AR128" s="362">
        <f t="shared" ref="AR128" si="185">AR127</f>
        <v>0</v>
      </c>
      <c r="AS128" s="266"/>
    </row>
    <row r="129" spans="1:4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AK131" si="186">AF130</f>
        <v>0</v>
      </c>
      <c r="AG131" s="362">
        <f t="shared" si="186"/>
        <v>0</v>
      </c>
      <c r="AH131" s="362">
        <f t="shared" si="186"/>
        <v>0</v>
      </c>
      <c r="AI131" s="362">
        <f t="shared" si="186"/>
        <v>0</v>
      </c>
      <c r="AJ131" s="362">
        <f t="shared" si="186"/>
        <v>0</v>
      </c>
      <c r="AK131" s="362">
        <f t="shared" si="186"/>
        <v>0</v>
      </c>
      <c r="AL131" s="362">
        <f t="shared" ref="AL131" si="187">AL130</f>
        <v>0</v>
      </c>
      <c r="AM131" s="362">
        <f t="shared" ref="AM131" si="188">AM130</f>
        <v>0</v>
      </c>
      <c r="AN131" s="362">
        <f t="shared" ref="AN131" si="189">AN130</f>
        <v>0</v>
      </c>
      <c r="AO131" s="362">
        <f t="shared" ref="AO131" si="190">AO130</f>
        <v>0</v>
      </c>
      <c r="AP131" s="362">
        <f t="shared" ref="AP131" si="191">AP130</f>
        <v>0</v>
      </c>
      <c r="AQ131" s="362">
        <f t="shared" ref="AQ131" si="192">AQ130</f>
        <v>0</v>
      </c>
      <c r="AR131" s="362">
        <f t="shared" ref="AR131" si="193">AR130</f>
        <v>0</v>
      </c>
      <c r="AS131" s="266"/>
    </row>
    <row r="132" spans="1:4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AK134" si="194">AF133</f>
        <v>0</v>
      </c>
      <c r="AG134" s="362">
        <f t="shared" si="194"/>
        <v>0</v>
      </c>
      <c r="AH134" s="362">
        <f t="shared" si="194"/>
        <v>0</v>
      </c>
      <c r="AI134" s="362">
        <f t="shared" si="194"/>
        <v>0</v>
      </c>
      <c r="AJ134" s="362">
        <f t="shared" si="194"/>
        <v>0</v>
      </c>
      <c r="AK134" s="362">
        <f t="shared" si="194"/>
        <v>0</v>
      </c>
      <c r="AL134" s="362">
        <f t="shared" ref="AL134" si="195">AL133</f>
        <v>0</v>
      </c>
      <c r="AM134" s="362">
        <f t="shared" ref="AM134" si="196">AM133</f>
        <v>0</v>
      </c>
      <c r="AN134" s="362">
        <f t="shared" ref="AN134" si="197">AN133</f>
        <v>0</v>
      </c>
      <c r="AO134" s="362">
        <f t="shared" ref="AO134" si="198">AO133</f>
        <v>0</v>
      </c>
      <c r="AP134" s="362">
        <f t="shared" ref="AP134" si="199">AP133</f>
        <v>0</v>
      </c>
      <c r="AQ134" s="362">
        <f t="shared" ref="AQ134" si="200">AQ133</f>
        <v>0</v>
      </c>
      <c r="AR134" s="362">
        <f t="shared" ref="AR134" si="201">AR133</f>
        <v>0</v>
      </c>
      <c r="AS134" s="266"/>
    </row>
    <row r="135" spans="1:4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AK137" si="202">AF136</f>
        <v>0</v>
      </c>
      <c r="AG137" s="362">
        <f t="shared" si="202"/>
        <v>0</v>
      </c>
      <c r="AH137" s="362">
        <f t="shared" si="202"/>
        <v>0</v>
      </c>
      <c r="AI137" s="362">
        <f t="shared" si="202"/>
        <v>0</v>
      </c>
      <c r="AJ137" s="362">
        <f t="shared" si="202"/>
        <v>0</v>
      </c>
      <c r="AK137" s="362">
        <f t="shared" si="202"/>
        <v>0</v>
      </c>
      <c r="AL137" s="362">
        <f t="shared" ref="AL137" si="203">AL136</f>
        <v>0</v>
      </c>
      <c r="AM137" s="362">
        <f t="shared" ref="AM137" si="204">AM136</f>
        <v>0</v>
      </c>
      <c r="AN137" s="362">
        <f t="shared" ref="AN137" si="205">AN136</f>
        <v>0</v>
      </c>
      <c r="AO137" s="362">
        <f t="shared" ref="AO137" si="206">AO136</f>
        <v>0</v>
      </c>
      <c r="AP137" s="362">
        <f t="shared" ref="AP137" si="207">AP136</f>
        <v>0</v>
      </c>
      <c r="AQ137" s="362">
        <f t="shared" ref="AQ137" si="208">AQ136</f>
        <v>0</v>
      </c>
      <c r="AR137" s="362">
        <f t="shared" ref="AR137" si="209">AR136</f>
        <v>0</v>
      </c>
      <c r="AS137" s="266"/>
    </row>
    <row r="138" spans="1:4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AK140" si="210">AF139</f>
        <v>0</v>
      </c>
      <c r="AG140" s="362">
        <f t="shared" si="210"/>
        <v>0</v>
      </c>
      <c r="AH140" s="362">
        <f t="shared" si="210"/>
        <v>0</v>
      </c>
      <c r="AI140" s="362">
        <f t="shared" si="210"/>
        <v>0</v>
      </c>
      <c r="AJ140" s="362">
        <f t="shared" si="210"/>
        <v>0</v>
      </c>
      <c r="AK140" s="362">
        <f t="shared" si="210"/>
        <v>0</v>
      </c>
      <c r="AL140" s="362">
        <f t="shared" ref="AL140" si="211">AL139</f>
        <v>0</v>
      </c>
      <c r="AM140" s="362">
        <f t="shared" ref="AM140" si="212">AM139</f>
        <v>0</v>
      </c>
      <c r="AN140" s="362">
        <f t="shared" ref="AN140" si="213">AN139</f>
        <v>0</v>
      </c>
      <c r="AO140" s="362">
        <f t="shared" ref="AO140" si="214">AO139</f>
        <v>0</v>
      </c>
      <c r="AP140" s="362">
        <f t="shared" ref="AP140" si="215">AP139</f>
        <v>0</v>
      </c>
      <c r="AQ140" s="362">
        <f t="shared" ref="AQ140" si="216">AQ139</f>
        <v>0</v>
      </c>
      <c r="AR140" s="362">
        <f t="shared" ref="AR140" si="217">AR139</f>
        <v>0</v>
      </c>
      <c r="AS140" s="266"/>
    </row>
    <row r="141" spans="1:4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7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AK144" si="218">AF143</f>
        <v>0</v>
      </c>
      <c r="AG144" s="362">
        <f t="shared" si="218"/>
        <v>0</v>
      </c>
      <c r="AH144" s="362">
        <f t="shared" si="218"/>
        <v>0</v>
      </c>
      <c r="AI144" s="362">
        <f t="shared" si="218"/>
        <v>0</v>
      </c>
      <c r="AJ144" s="362">
        <f t="shared" si="218"/>
        <v>0</v>
      </c>
      <c r="AK144" s="362">
        <f t="shared" si="218"/>
        <v>0</v>
      </c>
      <c r="AL144" s="362">
        <f t="shared" ref="AL144" si="219">AL143</f>
        <v>0</v>
      </c>
      <c r="AM144" s="362">
        <f t="shared" ref="AM144" si="220">AM143</f>
        <v>0</v>
      </c>
      <c r="AN144" s="362">
        <f t="shared" ref="AN144" si="221">AN143</f>
        <v>0</v>
      </c>
      <c r="AO144" s="362">
        <f t="shared" ref="AO144" si="222">AO143</f>
        <v>0</v>
      </c>
      <c r="AP144" s="362">
        <f t="shared" ref="AP144" si="223">AP143</f>
        <v>0</v>
      </c>
      <c r="AQ144" s="362">
        <f t="shared" ref="AQ144" si="224">AQ143</f>
        <v>0</v>
      </c>
      <c r="AR144" s="362">
        <f t="shared" ref="AR144" si="225">AR143</f>
        <v>0</v>
      </c>
      <c r="AS144" s="266"/>
    </row>
    <row r="145" spans="1:4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AK147" si="226">AF146</f>
        <v>0</v>
      </c>
      <c r="AG147" s="362">
        <f t="shared" si="226"/>
        <v>0</v>
      </c>
      <c r="AH147" s="362">
        <f t="shared" si="226"/>
        <v>0</v>
      </c>
      <c r="AI147" s="362">
        <f t="shared" si="226"/>
        <v>0</v>
      </c>
      <c r="AJ147" s="362">
        <f t="shared" si="226"/>
        <v>0</v>
      </c>
      <c r="AK147" s="362">
        <f t="shared" si="226"/>
        <v>0</v>
      </c>
      <c r="AL147" s="362">
        <f t="shared" ref="AL147" si="227">AL146</f>
        <v>0</v>
      </c>
      <c r="AM147" s="362">
        <f t="shared" ref="AM147" si="228">AM146</f>
        <v>0</v>
      </c>
      <c r="AN147" s="362">
        <f t="shared" ref="AN147" si="229">AN146</f>
        <v>0</v>
      </c>
      <c r="AO147" s="362">
        <f t="shared" ref="AO147" si="230">AO146</f>
        <v>0</v>
      </c>
      <c r="AP147" s="362">
        <f t="shared" ref="AP147" si="231">AP146</f>
        <v>0</v>
      </c>
      <c r="AQ147" s="362">
        <f t="shared" ref="AQ147" si="232">AQ146</f>
        <v>0</v>
      </c>
      <c r="AR147" s="362">
        <f t="shared" ref="AR147" si="233">AR146</f>
        <v>0</v>
      </c>
      <c r="AS147" s="266"/>
    </row>
    <row r="148" spans="1:4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AK150" si="234">AF149</f>
        <v>0</v>
      </c>
      <c r="AG150" s="362">
        <f t="shared" si="234"/>
        <v>0</v>
      </c>
      <c r="AH150" s="362">
        <f t="shared" si="234"/>
        <v>0</v>
      </c>
      <c r="AI150" s="362">
        <f t="shared" si="234"/>
        <v>0</v>
      </c>
      <c r="AJ150" s="362">
        <f t="shared" si="234"/>
        <v>0</v>
      </c>
      <c r="AK150" s="362">
        <f t="shared" si="234"/>
        <v>0</v>
      </c>
      <c r="AL150" s="362">
        <f t="shared" ref="AL150" si="235">AL149</f>
        <v>0</v>
      </c>
      <c r="AM150" s="362">
        <f t="shared" ref="AM150" si="236">AM149</f>
        <v>0</v>
      </c>
      <c r="AN150" s="362">
        <f t="shared" ref="AN150" si="237">AN149</f>
        <v>0</v>
      </c>
      <c r="AO150" s="362">
        <f t="shared" ref="AO150" si="238">AO149</f>
        <v>0</v>
      </c>
      <c r="AP150" s="362">
        <f t="shared" ref="AP150" si="239">AP149</f>
        <v>0</v>
      </c>
      <c r="AQ150" s="362">
        <f t="shared" ref="AQ150" si="240">AQ149</f>
        <v>0</v>
      </c>
      <c r="AR150" s="362">
        <f t="shared" ref="AR150" si="241">AR149</f>
        <v>0</v>
      </c>
      <c r="AS150" s="266"/>
    </row>
    <row r="151" spans="1:4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7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AK154" si="242">AF153</f>
        <v>0</v>
      </c>
      <c r="AG154" s="362">
        <f t="shared" si="242"/>
        <v>0</v>
      </c>
      <c r="AH154" s="362">
        <f t="shared" si="242"/>
        <v>0</v>
      </c>
      <c r="AI154" s="362">
        <f t="shared" si="242"/>
        <v>0</v>
      </c>
      <c r="AJ154" s="362">
        <f t="shared" si="242"/>
        <v>0</v>
      </c>
      <c r="AK154" s="362">
        <f t="shared" si="242"/>
        <v>0</v>
      </c>
      <c r="AL154" s="362">
        <f t="shared" ref="AL154" si="243">AL153</f>
        <v>0</v>
      </c>
      <c r="AM154" s="362">
        <f t="shared" ref="AM154" si="244">AM153</f>
        <v>0</v>
      </c>
      <c r="AN154" s="362">
        <f t="shared" ref="AN154" si="245">AN153</f>
        <v>0</v>
      </c>
      <c r="AO154" s="362">
        <f t="shared" ref="AO154" si="246">AO153</f>
        <v>0</v>
      </c>
      <c r="AP154" s="362">
        <f t="shared" ref="AP154" si="247">AP153</f>
        <v>0</v>
      </c>
      <c r="AQ154" s="362">
        <f t="shared" ref="AQ154" si="248">AQ153</f>
        <v>0</v>
      </c>
      <c r="AR154" s="362">
        <f t="shared" ref="AR154" si="249">AR153</f>
        <v>0</v>
      </c>
      <c r="AS154" s="266"/>
    </row>
    <row r="155" spans="1:4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AK157" si="250">AF156</f>
        <v>0</v>
      </c>
      <c r="AG157" s="362">
        <f t="shared" si="250"/>
        <v>0</v>
      </c>
      <c r="AH157" s="362">
        <f t="shared" si="250"/>
        <v>0</v>
      </c>
      <c r="AI157" s="362">
        <f t="shared" si="250"/>
        <v>0</v>
      </c>
      <c r="AJ157" s="362">
        <f t="shared" si="250"/>
        <v>0</v>
      </c>
      <c r="AK157" s="362">
        <f t="shared" si="250"/>
        <v>0</v>
      </c>
      <c r="AL157" s="362">
        <f t="shared" ref="AL157" si="251">AL156</f>
        <v>0</v>
      </c>
      <c r="AM157" s="362">
        <f t="shared" ref="AM157" si="252">AM156</f>
        <v>0</v>
      </c>
      <c r="AN157" s="362">
        <f t="shared" ref="AN157" si="253">AN156</f>
        <v>0</v>
      </c>
      <c r="AO157" s="362">
        <f t="shared" ref="AO157" si="254">AO156</f>
        <v>0</v>
      </c>
      <c r="AP157" s="362">
        <f t="shared" ref="AP157" si="255">AP156</f>
        <v>0</v>
      </c>
      <c r="AQ157" s="362">
        <f t="shared" ref="AQ157" si="256">AQ156</f>
        <v>0</v>
      </c>
      <c r="AR157" s="362">
        <f t="shared" ref="AR157" si="257">AR156</f>
        <v>0</v>
      </c>
      <c r="AS157" s="266"/>
    </row>
    <row r="158" spans="1:4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AK160" si="258">AF159</f>
        <v>0</v>
      </c>
      <c r="AG160" s="362">
        <f t="shared" si="258"/>
        <v>0</v>
      </c>
      <c r="AH160" s="362">
        <f t="shared" si="258"/>
        <v>0</v>
      </c>
      <c r="AI160" s="362">
        <f t="shared" si="258"/>
        <v>0</v>
      </c>
      <c r="AJ160" s="362">
        <f t="shared" si="258"/>
        <v>0</v>
      </c>
      <c r="AK160" s="362">
        <f t="shared" si="258"/>
        <v>0</v>
      </c>
      <c r="AL160" s="362">
        <f t="shared" ref="AL160" si="259">AL159</f>
        <v>0</v>
      </c>
      <c r="AM160" s="362">
        <f t="shared" ref="AM160" si="260">AM159</f>
        <v>0</v>
      </c>
      <c r="AN160" s="362">
        <f t="shared" ref="AN160" si="261">AN159</f>
        <v>0</v>
      </c>
      <c r="AO160" s="362">
        <f t="shared" ref="AO160" si="262">AO159</f>
        <v>0</v>
      </c>
      <c r="AP160" s="362">
        <f t="shared" ref="AP160" si="263">AP159</f>
        <v>0</v>
      </c>
      <c r="AQ160" s="362">
        <f t="shared" ref="AQ160" si="264">AQ159</f>
        <v>0</v>
      </c>
      <c r="AR160" s="362">
        <f t="shared" ref="AR160" si="265">AR159</f>
        <v>0</v>
      </c>
      <c r="AS160" s="266"/>
    </row>
    <row r="161" spans="1:4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AK163" si="266">AF162</f>
        <v>0</v>
      </c>
      <c r="AG163" s="362">
        <f t="shared" si="266"/>
        <v>0</v>
      </c>
      <c r="AH163" s="362">
        <f t="shared" si="266"/>
        <v>0</v>
      </c>
      <c r="AI163" s="362">
        <f t="shared" si="266"/>
        <v>0</v>
      </c>
      <c r="AJ163" s="362">
        <f t="shared" si="266"/>
        <v>0</v>
      </c>
      <c r="AK163" s="362">
        <f t="shared" si="266"/>
        <v>0</v>
      </c>
      <c r="AL163" s="362">
        <f t="shared" ref="AL163" si="267">AL162</f>
        <v>0</v>
      </c>
      <c r="AM163" s="362">
        <f t="shared" ref="AM163" si="268">AM162</f>
        <v>0</v>
      </c>
      <c r="AN163" s="362">
        <f t="shared" ref="AN163" si="269">AN162</f>
        <v>0</v>
      </c>
      <c r="AO163" s="362">
        <f t="shared" ref="AO163" si="270">AO162</f>
        <v>0</v>
      </c>
      <c r="AP163" s="362">
        <f t="shared" ref="AP163" si="271">AP162</f>
        <v>0</v>
      </c>
      <c r="AQ163" s="362">
        <f t="shared" ref="AQ163" si="272">AQ162</f>
        <v>0</v>
      </c>
      <c r="AR163" s="362">
        <f t="shared" ref="AR163" si="273">AR162</f>
        <v>0</v>
      </c>
      <c r="AS163" s="266"/>
    </row>
    <row r="164" spans="1:4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outlineLevel="1">
      <c r="A165" s="457">
        <v>40</v>
      </c>
      <c r="B165" s="273" t="s">
        <v>132</v>
      </c>
      <c r="C165" s="251" t="s">
        <v>25</v>
      </c>
      <c r="D165" s="255">
        <f>+'7.  Persistence Report'!AU235</f>
        <v>2978654</v>
      </c>
      <c r="E165" s="255">
        <f>+'7.  Persistence Report'!AV235</f>
        <v>0</v>
      </c>
      <c r="F165" s="255">
        <f>+'7.  Persistence Report'!AW235</f>
        <v>0</v>
      </c>
      <c r="G165" s="255">
        <f>+'7.  Persistence Report'!AX235</f>
        <v>0</v>
      </c>
      <c r="H165" s="255">
        <f>+'7.  Persistence Report'!AY235</f>
        <v>0</v>
      </c>
      <c r="I165" s="255">
        <f>+'7.  Persistence Report'!AZ235</f>
        <v>0</v>
      </c>
      <c r="J165" s="255">
        <f>+'7.  Persistence Report'!BA235</f>
        <v>0</v>
      </c>
      <c r="K165" s="255">
        <f>+'7.  Persistence Report'!BB235</f>
        <v>0</v>
      </c>
      <c r="L165" s="255">
        <f>+'7.  Persistence Report'!BC235</f>
        <v>0</v>
      </c>
      <c r="M165" s="255">
        <f>+'7.  Persistence Report'!BD235</f>
        <v>0</v>
      </c>
      <c r="N165" s="255">
        <f>+'7.  Persistence Report'!BE235</f>
        <v>0</v>
      </c>
      <c r="O165" s="255">
        <f>+'7.  Persistence Report'!BF235</f>
        <v>0</v>
      </c>
      <c r="P165" s="255">
        <f>+'7.  Persistence Report'!BG235</f>
        <v>0</v>
      </c>
      <c r="Q165" s="255">
        <v>12</v>
      </c>
      <c r="R165" s="255">
        <f>+'7.  Persistence Report'!P235</f>
        <v>505</v>
      </c>
      <c r="S165" s="255">
        <f>+'7.  Persistence Report'!Q235</f>
        <v>0</v>
      </c>
      <c r="T165" s="255">
        <f>+'7.  Persistence Report'!R235</f>
        <v>0</v>
      </c>
      <c r="U165" s="255">
        <f>+'7.  Persistence Report'!S235</f>
        <v>0</v>
      </c>
      <c r="V165" s="255">
        <f>+'7.  Persistence Report'!T235</f>
        <v>0</v>
      </c>
      <c r="W165" s="255">
        <f>+'7.  Persistence Report'!U235</f>
        <v>0</v>
      </c>
      <c r="X165" s="255">
        <f>+'7.  Persistence Report'!V235</f>
        <v>0</v>
      </c>
      <c r="Y165" s="255">
        <f>+'7.  Persistence Report'!W235</f>
        <v>0</v>
      </c>
      <c r="Z165" s="255">
        <f>+'7.  Persistence Report'!X235</f>
        <v>0</v>
      </c>
      <c r="AA165" s="255">
        <f>+'7.  Persistence Report'!Y235</f>
        <v>0</v>
      </c>
      <c r="AB165" s="255">
        <f>+'7.  Persistence Report'!Z235</f>
        <v>0</v>
      </c>
      <c r="AC165" s="255">
        <f>+'7.  Persistence Report'!AA235</f>
        <v>0</v>
      </c>
      <c r="AD165" s="255">
        <f>+'7.  Persistence Report'!AB235</f>
        <v>0</v>
      </c>
      <c r="AE165" s="377">
        <v>1</v>
      </c>
      <c r="AF165" s="361"/>
      <c r="AG165" s="361"/>
      <c r="AH165" s="361"/>
      <c r="AI165" s="361"/>
      <c r="AJ165" s="361"/>
      <c r="AK165" s="361"/>
      <c r="AL165" s="366"/>
      <c r="AM165" s="366"/>
      <c r="AN165" s="366"/>
      <c r="AO165" s="366"/>
      <c r="AP165" s="366"/>
      <c r="AQ165" s="366"/>
      <c r="AR165" s="366"/>
      <c r="AS165" s="256">
        <f>SUM(AE165:AR165)</f>
        <v>1</v>
      </c>
    </row>
    <row r="166" spans="1:4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1</v>
      </c>
      <c r="AF166" s="362">
        <f t="shared" ref="AF166:AK166" si="274">AF165</f>
        <v>0</v>
      </c>
      <c r="AG166" s="362">
        <f t="shared" si="274"/>
        <v>0</v>
      </c>
      <c r="AH166" s="362">
        <f t="shared" si="274"/>
        <v>0</v>
      </c>
      <c r="AI166" s="362">
        <f t="shared" si="274"/>
        <v>0</v>
      </c>
      <c r="AJ166" s="362">
        <f t="shared" si="274"/>
        <v>0</v>
      </c>
      <c r="AK166" s="362">
        <f t="shared" si="274"/>
        <v>0</v>
      </c>
      <c r="AL166" s="362">
        <f t="shared" ref="AL166" si="275">AL165</f>
        <v>0</v>
      </c>
      <c r="AM166" s="362">
        <f t="shared" ref="AM166" si="276">AM165</f>
        <v>0</v>
      </c>
      <c r="AN166" s="362">
        <f t="shared" ref="AN166" si="277">AN165</f>
        <v>0</v>
      </c>
      <c r="AO166" s="362">
        <f t="shared" ref="AO166" si="278">AO165</f>
        <v>0</v>
      </c>
      <c r="AP166" s="362">
        <f t="shared" ref="AP166" si="279">AP165</f>
        <v>0</v>
      </c>
      <c r="AQ166" s="362">
        <f t="shared" ref="AQ166" si="280">AQ165</f>
        <v>0</v>
      </c>
      <c r="AR166" s="362">
        <f t="shared" ref="AR166" si="281">AR165</f>
        <v>0</v>
      </c>
      <c r="AS166" s="266"/>
    </row>
    <row r="167" spans="1:4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282">AF168</f>
        <v>0</v>
      </c>
      <c r="AG169" s="362">
        <f t="shared" ref="AG169" si="283">AG168</f>
        <v>0</v>
      </c>
      <c r="AH169" s="362">
        <f t="shared" ref="AH169" si="284">AH168</f>
        <v>0</v>
      </c>
      <c r="AI169" s="362">
        <f t="shared" ref="AI169" si="285">AI168</f>
        <v>0</v>
      </c>
      <c r="AJ169" s="362">
        <f t="shared" ref="AJ169" si="286">AJ168</f>
        <v>0</v>
      </c>
      <c r="AK169" s="362">
        <f t="shared" ref="AK169" si="287">AK168</f>
        <v>0</v>
      </c>
      <c r="AL169" s="362">
        <f t="shared" ref="AL169" si="288">AL168</f>
        <v>0</v>
      </c>
      <c r="AM169" s="362">
        <f t="shared" ref="AM169" si="289">AM168</f>
        <v>0</v>
      </c>
      <c r="AN169" s="362">
        <f t="shared" ref="AN169" si="290">AN168</f>
        <v>0</v>
      </c>
      <c r="AO169" s="362">
        <f t="shared" ref="AO169" si="291">AO168</f>
        <v>0</v>
      </c>
      <c r="AP169" s="362">
        <f t="shared" ref="AP169" si="292">AP168</f>
        <v>0</v>
      </c>
      <c r="AQ169" s="362">
        <f t="shared" ref="AQ169" si="293">AQ168</f>
        <v>0</v>
      </c>
      <c r="AR169" s="362">
        <f t="shared" ref="AR169" si="294">AR168</f>
        <v>0</v>
      </c>
      <c r="AS169" s="266"/>
    </row>
    <row r="170" spans="1:4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295">AF171</f>
        <v>0</v>
      </c>
      <c r="AG172" s="362">
        <f t="shared" ref="AG172" si="296">AG171</f>
        <v>0</v>
      </c>
      <c r="AH172" s="362">
        <f t="shared" ref="AH172" si="297">AH171</f>
        <v>0</v>
      </c>
      <c r="AI172" s="362">
        <f t="shared" ref="AI172" si="298">AI171</f>
        <v>0</v>
      </c>
      <c r="AJ172" s="362">
        <f t="shared" ref="AJ172" si="299">AJ171</f>
        <v>0</v>
      </c>
      <c r="AK172" s="362">
        <f t="shared" ref="AK172" si="300">AK171</f>
        <v>0</v>
      </c>
      <c r="AL172" s="362">
        <f t="shared" ref="AL172" si="301">AL171</f>
        <v>0</v>
      </c>
      <c r="AM172" s="362">
        <f t="shared" ref="AM172" si="302">AM171</f>
        <v>0</v>
      </c>
      <c r="AN172" s="362">
        <f t="shared" ref="AN172" si="303">AN171</f>
        <v>0</v>
      </c>
      <c r="AO172" s="362">
        <f t="shared" ref="AO172" si="304">AO171</f>
        <v>0</v>
      </c>
      <c r="AP172" s="362">
        <f t="shared" ref="AP172" si="305">AP171</f>
        <v>0</v>
      </c>
      <c r="AQ172" s="362">
        <f t="shared" ref="AQ172" si="306">AQ171</f>
        <v>0</v>
      </c>
      <c r="AR172" s="362">
        <f t="shared" ref="AR172" si="307">AR171</f>
        <v>0</v>
      </c>
      <c r="AS172" s="266"/>
    </row>
    <row r="173" spans="1:4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308">AF174</f>
        <v>0</v>
      </c>
      <c r="AG175" s="362">
        <f t="shared" ref="AG175" si="309">AG174</f>
        <v>0</v>
      </c>
      <c r="AH175" s="362">
        <f t="shared" ref="AH175" si="310">AH174</f>
        <v>0</v>
      </c>
      <c r="AI175" s="362">
        <f t="shared" ref="AI175" si="311">AI174</f>
        <v>0</v>
      </c>
      <c r="AJ175" s="362">
        <f t="shared" ref="AJ175" si="312">AJ174</f>
        <v>0</v>
      </c>
      <c r="AK175" s="362">
        <f t="shared" ref="AK175" si="313">AK174</f>
        <v>0</v>
      </c>
      <c r="AL175" s="362">
        <f t="shared" ref="AL175" si="314">AL174</f>
        <v>0</v>
      </c>
      <c r="AM175" s="362">
        <f t="shared" ref="AM175" si="315">AM174</f>
        <v>0</v>
      </c>
      <c r="AN175" s="362">
        <f t="shared" ref="AN175" si="316">AN174</f>
        <v>0</v>
      </c>
      <c r="AO175" s="362">
        <f t="shared" ref="AO175" si="317">AO174</f>
        <v>0</v>
      </c>
      <c r="AP175" s="362">
        <f t="shared" ref="AP175" si="318">AP174</f>
        <v>0</v>
      </c>
      <c r="AQ175" s="362">
        <f t="shared" ref="AQ175" si="319">AQ174</f>
        <v>0</v>
      </c>
      <c r="AR175" s="362">
        <f t="shared" ref="AR175" si="320">AR174</f>
        <v>0</v>
      </c>
      <c r="AS175" s="266"/>
    </row>
    <row r="176" spans="1:4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321">AF177</f>
        <v>0</v>
      </c>
      <c r="AG178" s="362">
        <f t="shared" ref="AG178" si="322">AG177</f>
        <v>0</v>
      </c>
      <c r="AH178" s="362">
        <f t="shared" ref="AH178" si="323">AH177</f>
        <v>0</v>
      </c>
      <c r="AI178" s="362">
        <f t="shared" ref="AI178" si="324">AI177</f>
        <v>0</v>
      </c>
      <c r="AJ178" s="362">
        <f t="shared" ref="AJ178" si="325">AJ177</f>
        <v>0</v>
      </c>
      <c r="AK178" s="362">
        <f t="shared" ref="AK178" si="326">AK177</f>
        <v>0</v>
      </c>
      <c r="AL178" s="362">
        <f t="shared" ref="AL178" si="327">AL177</f>
        <v>0</v>
      </c>
      <c r="AM178" s="362">
        <f t="shared" ref="AM178" si="328">AM177</f>
        <v>0</v>
      </c>
      <c r="AN178" s="362">
        <f t="shared" ref="AN178" si="329">AN177</f>
        <v>0</v>
      </c>
      <c r="AO178" s="362">
        <f t="shared" ref="AO178" si="330">AO177</f>
        <v>0</v>
      </c>
      <c r="AP178" s="362">
        <f t="shared" ref="AP178" si="331">AP177</f>
        <v>0</v>
      </c>
      <c r="AQ178" s="362">
        <f t="shared" ref="AQ178" si="332">AQ177</f>
        <v>0</v>
      </c>
      <c r="AR178" s="362">
        <f t="shared" ref="AR178" si="333">AR177</f>
        <v>0</v>
      </c>
      <c r="AS178" s="266"/>
    </row>
    <row r="179" spans="1:4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334">AF180</f>
        <v>0</v>
      </c>
      <c r="AG181" s="362">
        <f t="shared" ref="AG181" si="335">AG180</f>
        <v>0</v>
      </c>
      <c r="AH181" s="362">
        <f t="shared" ref="AH181" si="336">AH180</f>
        <v>0</v>
      </c>
      <c r="AI181" s="362">
        <f t="shared" ref="AI181" si="337">AI180</f>
        <v>0</v>
      </c>
      <c r="AJ181" s="362">
        <f t="shared" ref="AJ181" si="338">AJ180</f>
        <v>0</v>
      </c>
      <c r="AK181" s="362">
        <f t="shared" ref="AK181" si="339">AK180</f>
        <v>0</v>
      </c>
      <c r="AL181" s="362">
        <f t="shared" ref="AL181" si="340">AL180</f>
        <v>0</v>
      </c>
      <c r="AM181" s="362">
        <f t="shared" ref="AM181" si="341">AM180</f>
        <v>0</v>
      </c>
      <c r="AN181" s="362">
        <f t="shared" ref="AN181" si="342">AN180</f>
        <v>0</v>
      </c>
      <c r="AO181" s="362">
        <f t="shared" ref="AO181" si="343">AO180</f>
        <v>0</v>
      </c>
      <c r="AP181" s="362">
        <f t="shared" ref="AP181" si="344">AP180</f>
        <v>0</v>
      </c>
      <c r="AQ181" s="362">
        <f t="shared" ref="AQ181" si="345">AQ180</f>
        <v>0</v>
      </c>
      <c r="AR181" s="362">
        <f t="shared" ref="AR181" si="346">AR180</f>
        <v>0</v>
      </c>
      <c r="AS181" s="266"/>
    </row>
    <row r="182" spans="1:4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347">AF183</f>
        <v>0</v>
      </c>
      <c r="AG184" s="362">
        <f t="shared" ref="AG184" si="348">AG183</f>
        <v>0</v>
      </c>
      <c r="AH184" s="362">
        <f t="shared" ref="AH184" si="349">AH183</f>
        <v>0</v>
      </c>
      <c r="AI184" s="362">
        <f t="shared" ref="AI184" si="350">AI183</f>
        <v>0</v>
      </c>
      <c r="AJ184" s="362">
        <f t="shared" ref="AJ184" si="351">AJ183</f>
        <v>0</v>
      </c>
      <c r="AK184" s="362">
        <f t="shared" ref="AK184" si="352">AK183</f>
        <v>0</v>
      </c>
      <c r="AL184" s="362">
        <f t="shared" ref="AL184" si="353">AL183</f>
        <v>0</v>
      </c>
      <c r="AM184" s="362">
        <f t="shared" ref="AM184" si="354">AM183</f>
        <v>0</v>
      </c>
      <c r="AN184" s="362">
        <f t="shared" ref="AN184" si="355">AN183</f>
        <v>0</v>
      </c>
      <c r="AO184" s="362">
        <f t="shared" ref="AO184" si="356">AO183</f>
        <v>0</v>
      </c>
      <c r="AP184" s="362">
        <f t="shared" ref="AP184" si="357">AP183</f>
        <v>0</v>
      </c>
      <c r="AQ184" s="362">
        <f t="shared" ref="AQ184" si="358">AQ183</f>
        <v>0</v>
      </c>
      <c r="AR184" s="362">
        <f t="shared" ref="AR184" si="359">AR183</f>
        <v>0</v>
      </c>
      <c r="AS184" s="266"/>
    </row>
    <row r="185" spans="1:4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360">AF186</f>
        <v>0</v>
      </c>
      <c r="AG187" s="362">
        <f t="shared" ref="AG187" si="361">AG186</f>
        <v>0</v>
      </c>
      <c r="AH187" s="362">
        <f t="shared" ref="AH187" si="362">AH186</f>
        <v>0</v>
      </c>
      <c r="AI187" s="362">
        <f t="shared" ref="AI187" si="363">AI186</f>
        <v>0</v>
      </c>
      <c r="AJ187" s="362">
        <f t="shared" ref="AJ187" si="364">AJ186</f>
        <v>0</v>
      </c>
      <c r="AK187" s="362">
        <f t="shared" ref="AK187" si="365">AK186</f>
        <v>0</v>
      </c>
      <c r="AL187" s="362">
        <f t="shared" ref="AL187" si="366">AL186</f>
        <v>0</v>
      </c>
      <c r="AM187" s="362">
        <f t="shared" ref="AM187" si="367">AM186</f>
        <v>0</v>
      </c>
      <c r="AN187" s="362">
        <f t="shared" ref="AN187" si="368">AN186</f>
        <v>0</v>
      </c>
      <c r="AO187" s="362">
        <f t="shared" ref="AO187" si="369">AO186</f>
        <v>0</v>
      </c>
      <c r="AP187" s="362">
        <f t="shared" ref="AP187" si="370">AP186</f>
        <v>0</v>
      </c>
      <c r="AQ187" s="362">
        <f t="shared" ref="AQ187" si="371">AQ186</f>
        <v>0</v>
      </c>
      <c r="AR187" s="362">
        <f t="shared" ref="AR187" si="372">AR186</f>
        <v>0</v>
      </c>
      <c r="AS187" s="266"/>
    </row>
    <row r="188" spans="1:4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373">AF189</f>
        <v>0</v>
      </c>
      <c r="AG190" s="362">
        <f t="shared" ref="AG190" si="374">AG189</f>
        <v>0</v>
      </c>
      <c r="AH190" s="362">
        <f t="shared" ref="AH190" si="375">AH189</f>
        <v>0</v>
      </c>
      <c r="AI190" s="362">
        <f t="shared" ref="AI190" si="376">AI189</f>
        <v>0</v>
      </c>
      <c r="AJ190" s="362">
        <f t="shared" ref="AJ190" si="377">AJ189</f>
        <v>0</v>
      </c>
      <c r="AK190" s="362">
        <f t="shared" ref="AK190" si="378">AK189</f>
        <v>0</v>
      </c>
      <c r="AL190" s="362">
        <f t="shared" ref="AL190" si="379">AL189</f>
        <v>0</v>
      </c>
      <c r="AM190" s="362">
        <f t="shared" ref="AM190" si="380">AM189</f>
        <v>0</v>
      </c>
      <c r="AN190" s="362">
        <f t="shared" ref="AN190" si="381">AN189</f>
        <v>0</v>
      </c>
      <c r="AO190" s="362">
        <f t="shared" ref="AO190" si="382">AO189</f>
        <v>0</v>
      </c>
      <c r="AP190" s="362">
        <f t="shared" ref="AP190" si="383">AP189</f>
        <v>0</v>
      </c>
      <c r="AQ190" s="362">
        <f t="shared" ref="AQ190" si="384">AQ189</f>
        <v>0</v>
      </c>
      <c r="AR190" s="362">
        <f t="shared" ref="AR190" si="385">AR189</f>
        <v>0</v>
      </c>
      <c r="AS190" s="266"/>
    </row>
    <row r="191" spans="1:4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386">AF192</f>
        <v>0</v>
      </c>
      <c r="AG193" s="362">
        <f t="shared" ref="AG193" si="387">AG192</f>
        <v>0</v>
      </c>
      <c r="AH193" s="362">
        <f t="shared" ref="AH193" si="388">AH192</f>
        <v>0</v>
      </c>
      <c r="AI193" s="362">
        <f t="shared" ref="AI193" si="389">AI192</f>
        <v>0</v>
      </c>
      <c r="AJ193" s="362">
        <f t="shared" ref="AJ193" si="390">AJ192</f>
        <v>0</v>
      </c>
      <c r="AK193" s="362">
        <f t="shared" ref="AK193" si="391">AK192</f>
        <v>0</v>
      </c>
      <c r="AL193" s="362">
        <f t="shared" ref="AL193" si="392">AL192</f>
        <v>0</v>
      </c>
      <c r="AM193" s="362">
        <f t="shared" ref="AM193" si="393">AM192</f>
        <v>0</v>
      </c>
      <c r="AN193" s="362">
        <f t="shared" ref="AN193" si="394">AN192</f>
        <v>0</v>
      </c>
      <c r="AO193" s="362">
        <f t="shared" ref="AO193" si="395">AO192</f>
        <v>0</v>
      </c>
      <c r="AP193" s="362">
        <f t="shared" ref="AP193" si="396">AP192</f>
        <v>0</v>
      </c>
      <c r="AQ193" s="362">
        <f t="shared" ref="AQ193" si="397">AQ192</f>
        <v>0</v>
      </c>
      <c r="AR193" s="362">
        <f t="shared" ref="AR193" si="398">AR192</f>
        <v>0</v>
      </c>
      <c r="AS193" s="266"/>
    </row>
    <row r="194" spans="2:4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75">
      <c r="B195" s="286" t="s">
        <v>270</v>
      </c>
      <c r="C195" s="288"/>
      <c r="D195" s="288">
        <f>SUM(D38:D193)</f>
        <v>83524379</v>
      </c>
      <c r="E195" s="288">
        <f t="shared" ref="E195:O195" si="399">SUM(E38:E193)</f>
        <v>79015040</v>
      </c>
      <c r="F195" s="288">
        <f t="shared" si="399"/>
        <v>78529398</v>
      </c>
      <c r="G195" s="288">
        <f t="shared" si="399"/>
        <v>78025638</v>
      </c>
      <c r="H195" s="288">
        <f t="shared" si="399"/>
        <v>77962955</v>
      </c>
      <c r="I195" s="288">
        <f t="shared" si="399"/>
        <v>77856723</v>
      </c>
      <c r="J195" s="288">
        <f t="shared" si="399"/>
        <v>77048478</v>
      </c>
      <c r="K195" s="288">
        <f t="shared" si="399"/>
        <v>77038251</v>
      </c>
      <c r="L195" s="288">
        <f t="shared" si="399"/>
        <v>76615113</v>
      </c>
      <c r="M195" s="288">
        <f t="shared" si="399"/>
        <v>73125354</v>
      </c>
      <c r="N195" s="288">
        <f t="shared" si="399"/>
        <v>37334283</v>
      </c>
      <c r="O195" s="288">
        <f t="shared" si="399"/>
        <v>33933005.859728903</v>
      </c>
      <c r="P195" s="288">
        <f>SUM(P38:P193)</f>
        <v>14422771</v>
      </c>
      <c r="Q195" s="288"/>
      <c r="R195" s="288">
        <f>SUM(R38:R193)</f>
        <v>12935.350250538217</v>
      </c>
      <c r="S195" s="288">
        <f t="shared" ref="S195:AD195" si="400">SUM(S38:S193)</f>
        <v>12075.350250538217</v>
      </c>
      <c r="T195" s="288">
        <f t="shared" si="400"/>
        <v>11939.350250538217</v>
      </c>
      <c r="U195" s="288">
        <f t="shared" si="400"/>
        <v>11707.350250538217</v>
      </c>
      <c r="V195" s="288">
        <f t="shared" si="400"/>
        <v>11711.350250538217</v>
      </c>
      <c r="W195" s="288">
        <f t="shared" si="400"/>
        <v>11685.350250538217</v>
      </c>
      <c r="X195" s="288">
        <f t="shared" si="400"/>
        <v>11567.350250538217</v>
      </c>
      <c r="Y195" s="288">
        <f t="shared" si="400"/>
        <v>11566.350250538217</v>
      </c>
      <c r="Z195" s="288">
        <f t="shared" si="400"/>
        <v>11496.350250538217</v>
      </c>
      <c r="AA195" s="288">
        <f t="shared" si="400"/>
        <v>11102.350250538217</v>
      </c>
      <c r="AB195" s="288">
        <f t="shared" si="400"/>
        <v>6758.3502505382166</v>
      </c>
      <c r="AC195" s="288">
        <f t="shared" si="400"/>
        <v>6112.4960838715506</v>
      </c>
      <c r="AD195" s="288">
        <f t="shared" si="400"/>
        <v>4077</v>
      </c>
      <c r="AE195" s="288">
        <f>IF(AE36="kWh",SUMPRODUCT(D38:D193,AE38:AE193))</f>
        <v>14309981</v>
      </c>
      <c r="AF195" s="288">
        <f>IF(AF36="kWh",SUMPRODUCT(D38:D193,AF38:AF193))</f>
        <v>18200646.998128884</v>
      </c>
      <c r="AG195" s="288">
        <f>IF(AG36="kw",SUMPRODUCT(Q38:Q193,R38:R193,AG38:AG193),SUMPRODUCT(D38:D193,AG38:AG193))</f>
        <v>27770.52</v>
      </c>
      <c r="AH195" s="288">
        <f>IF(AH36="kw",SUMPRODUCT(Q38:Q193,R38:R193,AH38:AH193),SUMPRODUCT(D38:D193,AH38:AH193))</f>
        <v>1392</v>
      </c>
      <c r="AI195" s="288">
        <f>IF(AI36="kw",SUMPRODUCT(Q38:Q193,R38:R193,AI38:AI193),SUMPRODUCT(D38:D193,AI38:AI193))</f>
        <v>40176</v>
      </c>
      <c r="AJ195" s="288">
        <f>IF(AJ36="kw",SUMPRODUCT(Q38:Q193,R38:R193,AJ38:AJ193),SUMPRODUCT(D38:D193,AJ38:AJ193))</f>
        <v>16936.203006458603</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7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3">
        <f>HLOOKUP(AE$35,'3.  Distribution Rates'!$C$122:$P$135,7,FALSE)</f>
        <v>0</v>
      </c>
      <c r="AF198" s="733">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401">AF195*AF198</f>
        <v>0</v>
      </c>
      <c r="AG203" s="331">
        <f t="shared" si="401"/>
        <v>0</v>
      </c>
      <c r="AH203" s="331">
        <f t="shared" si="401"/>
        <v>0</v>
      </c>
      <c r="AI203" s="331">
        <f t="shared" si="401"/>
        <v>0</v>
      </c>
      <c r="AJ203" s="331">
        <f t="shared" si="401"/>
        <v>0</v>
      </c>
      <c r="AK203" s="331">
        <f t="shared" si="401"/>
        <v>0</v>
      </c>
      <c r="AL203" s="331">
        <f t="shared" si="401"/>
        <v>0</v>
      </c>
      <c r="AM203" s="331">
        <f t="shared" si="401"/>
        <v>0</v>
      </c>
      <c r="AN203" s="331">
        <f t="shared" si="401"/>
        <v>0</v>
      </c>
      <c r="AO203" s="331">
        <f t="shared" si="401"/>
        <v>0</v>
      </c>
      <c r="AP203" s="331">
        <f t="shared" si="401"/>
        <v>0</v>
      </c>
      <c r="AQ203" s="331">
        <f t="shared" si="401"/>
        <v>0</v>
      </c>
      <c r="AR203" s="331">
        <f t="shared" si="401"/>
        <v>0</v>
      </c>
      <c r="AS203" s="543">
        <f>SUM(AE203:AR203)</f>
        <v>0</v>
      </c>
    </row>
    <row r="204" spans="2:45" ht="15.7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402">SUM(AG199:AG203)</f>
        <v>0</v>
      </c>
      <c r="AH204" s="302">
        <f t="shared" si="402"/>
        <v>0</v>
      </c>
      <c r="AI204" s="302">
        <f t="shared" si="402"/>
        <v>0</v>
      </c>
      <c r="AJ204" s="302">
        <f t="shared" si="402"/>
        <v>0</v>
      </c>
      <c r="AK204" s="302">
        <f t="shared" si="402"/>
        <v>0</v>
      </c>
      <c r="AL204" s="302">
        <f>SUM(AL199:AL203)</f>
        <v>0</v>
      </c>
      <c r="AM204" s="302">
        <f>SUM(AM199:AM203)</f>
        <v>0</v>
      </c>
      <c r="AN204" s="302">
        <f t="shared" ref="AN204:AR204" si="403">SUM(AN199:AN203)</f>
        <v>0</v>
      </c>
      <c r="AO204" s="302">
        <f t="shared" si="403"/>
        <v>0</v>
      </c>
      <c r="AP204" s="302">
        <f t="shared" si="403"/>
        <v>0</v>
      </c>
      <c r="AQ204" s="302">
        <f t="shared" si="403"/>
        <v>0</v>
      </c>
      <c r="AR204" s="302">
        <f t="shared" si="403"/>
        <v>0</v>
      </c>
      <c r="AS204" s="359">
        <f>SUM(AS199:AS203)</f>
        <v>0</v>
      </c>
    </row>
    <row r="205" spans="2:45" ht="15.7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404">AF196*AF198</f>
        <v>0</v>
      </c>
      <c r="AG205" s="303">
        <f t="shared" si="404"/>
        <v>0</v>
      </c>
      <c r="AH205" s="303">
        <f t="shared" si="404"/>
        <v>0</v>
      </c>
      <c r="AI205" s="303">
        <f t="shared" si="404"/>
        <v>0</v>
      </c>
      <c r="AJ205" s="303">
        <f t="shared" si="404"/>
        <v>0</v>
      </c>
      <c r="AK205" s="303">
        <f t="shared" si="404"/>
        <v>0</v>
      </c>
      <c r="AL205" s="303">
        <f>AL196*AL198</f>
        <v>0</v>
      </c>
      <c r="AM205" s="303">
        <f t="shared" ref="AM205:AR205" si="405">AM196*AM198</f>
        <v>0</v>
      </c>
      <c r="AN205" s="303">
        <f t="shared" si="405"/>
        <v>0</v>
      </c>
      <c r="AO205" s="303">
        <f t="shared" si="405"/>
        <v>0</v>
      </c>
      <c r="AP205" s="303">
        <f t="shared" si="405"/>
        <v>0</v>
      </c>
      <c r="AQ205" s="303">
        <f t="shared" si="405"/>
        <v>0</v>
      </c>
      <c r="AR205" s="303">
        <f t="shared" si="405"/>
        <v>0</v>
      </c>
      <c r="AS205" s="359">
        <f>SUM(AE205:AR205)</f>
        <v>0</v>
      </c>
    </row>
    <row r="206" spans="2:45" ht="15.7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11183805</v>
      </c>
      <c r="AF208" s="251">
        <f>SUMPRODUCT($E$38:$E$193,AF38:AF193)</f>
        <v>18063470.998128884</v>
      </c>
      <c r="AG208" s="251">
        <f>IF(AG36="kw",SUMPRODUCT($Q$38:$Q$193,$S$38:$S$193,AG38:AG193),SUMPRODUCT($E$38:$E$193,AG38:AG193))</f>
        <v>24134.52</v>
      </c>
      <c r="AH208" s="251">
        <f t="shared" ref="AH208:AR208" si="406">IF(AH36="kw",SUMPRODUCT($Q$38:$Q$193,$S$38:$S$193,AH38:AH193),SUMPRODUCT($E$38:$E$193,AH38:AH193))</f>
        <v>1392</v>
      </c>
      <c r="AI208" s="251">
        <f t="shared" si="406"/>
        <v>40176</v>
      </c>
      <c r="AJ208" s="251">
        <f t="shared" si="406"/>
        <v>16936.203006458603</v>
      </c>
      <c r="AK208" s="251">
        <f t="shared" si="406"/>
        <v>0</v>
      </c>
      <c r="AL208" s="251">
        <f t="shared" si="406"/>
        <v>0</v>
      </c>
      <c r="AM208" s="251">
        <f t="shared" si="406"/>
        <v>0</v>
      </c>
      <c r="AN208" s="251">
        <f t="shared" si="406"/>
        <v>0</v>
      </c>
      <c r="AO208" s="251">
        <f t="shared" si="406"/>
        <v>0</v>
      </c>
      <c r="AP208" s="251">
        <f t="shared" si="406"/>
        <v>0</v>
      </c>
      <c r="AQ208" s="251">
        <f t="shared" si="406"/>
        <v>0</v>
      </c>
      <c r="AR208" s="251">
        <f t="shared" si="406"/>
        <v>0</v>
      </c>
      <c r="AS208" s="304"/>
    </row>
    <row r="209" spans="2:4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11174477</v>
      </c>
      <c r="AF209" s="251">
        <f>SUMPRODUCT($F$38:$F$193,AF38:AF193)</f>
        <v>17933036.198128887</v>
      </c>
      <c r="AG209" s="251">
        <f>IF(AG36="kw",SUMPRODUCT($Q$38:$Q$193,$T$38:$T$193,AG38:AG193),SUMPRODUCT($F$38:$F$193,AG38:AG193))</f>
        <v>22987.32</v>
      </c>
      <c r="AH209" s="251">
        <f t="shared" ref="AH209:AR209" si="407">IF(AH36="kw",SUMPRODUCT($Q$38:$Q$193,$T$38:$T$193,AH38:AH193),SUMPRODUCT($F$38:$F$193,AH38:AH193))</f>
        <v>1392</v>
      </c>
      <c r="AI209" s="251">
        <f t="shared" si="407"/>
        <v>40176</v>
      </c>
      <c r="AJ209" s="251">
        <f t="shared" si="407"/>
        <v>16936.203006458603</v>
      </c>
      <c r="AK209" s="251">
        <f t="shared" si="407"/>
        <v>0</v>
      </c>
      <c r="AL209" s="251">
        <f t="shared" si="407"/>
        <v>0</v>
      </c>
      <c r="AM209" s="251">
        <f t="shared" si="407"/>
        <v>0</v>
      </c>
      <c r="AN209" s="251">
        <f t="shared" si="407"/>
        <v>0</v>
      </c>
      <c r="AO209" s="251">
        <f t="shared" si="407"/>
        <v>0</v>
      </c>
      <c r="AP209" s="251">
        <f t="shared" si="407"/>
        <v>0</v>
      </c>
      <c r="AQ209" s="251">
        <f t="shared" si="407"/>
        <v>0</v>
      </c>
      <c r="AR209" s="251">
        <f t="shared" si="407"/>
        <v>0</v>
      </c>
      <c r="AS209" s="295"/>
    </row>
    <row r="210" spans="2:4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11166168</v>
      </c>
      <c r="AF210" s="251">
        <f>SUMPRODUCT($G$38:$G$193,AF38:AF193)</f>
        <v>17909540.528128885</v>
      </c>
      <c r="AG210" s="251">
        <f>IF(AG36="kw",SUMPRODUCT($Q$38:$Q$193,$U$38:$U$193,AG38:AG193),SUMPRODUCT($G$38:$G$193,AG38:AG193))</f>
        <v>22552.799999999999</v>
      </c>
      <c r="AH210" s="251">
        <f t="shared" ref="AH210:AR210" si="408">IF(AH36="kw",SUMPRODUCT($Q$38:$Q$193,$U$38:$U$193,AH38:AH193),SUMPRODUCT($G$38:$G$193,AH38:AH193))</f>
        <v>1392</v>
      </c>
      <c r="AI210" s="251">
        <f t="shared" si="408"/>
        <v>40176</v>
      </c>
      <c r="AJ210" s="251">
        <f t="shared" si="408"/>
        <v>16936.203006458603</v>
      </c>
      <c r="AK210" s="251">
        <f t="shared" si="408"/>
        <v>0</v>
      </c>
      <c r="AL210" s="251">
        <f t="shared" si="408"/>
        <v>0</v>
      </c>
      <c r="AM210" s="251">
        <f t="shared" si="408"/>
        <v>0</v>
      </c>
      <c r="AN210" s="251">
        <f t="shared" si="408"/>
        <v>0</v>
      </c>
      <c r="AO210" s="251">
        <f t="shared" si="408"/>
        <v>0</v>
      </c>
      <c r="AP210" s="251">
        <f t="shared" si="408"/>
        <v>0</v>
      </c>
      <c r="AQ210" s="251">
        <f t="shared" si="408"/>
        <v>0</v>
      </c>
      <c r="AR210" s="251">
        <f t="shared" si="408"/>
        <v>0</v>
      </c>
      <c r="AS210" s="295"/>
    </row>
    <row r="211" spans="2:4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11127352</v>
      </c>
      <c r="AF211" s="251">
        <f>SUMPRODUCT($H$38:$H$193,AF38:AF193)</f>
        <v>17909540.528128885</v>
      </c>
      <c r="AG211" s="251">
        <f>IF(AG36="kw",SUMPRODUCT($Q$38:$Q$193,$V$38:$V$193,AG38:AG193),SUMPRODUCT($H$38:$H$193,AG38:AG193))</f>
        <v>22672.799999999999</v>
      </c>
      <c r="AH211" s="251">
        <f t="shared" ref="AH211:AR211" si="409">IF(AH36="kw",SUMPRODUCT($Q$38:$Q$193,$V$38:$V$193,AH38:AH193),SUMPRODUCT($H$38:$H$193,AH38:AH193))</f>
        <v>1392</v>
      </c>
      <c r="AI211" s="251">
        <f t="shared" si="409"/>
        <v>40176</v>
      </c>
      <c r="AJ211" s="251">
        <f t="shared" si="409"/>
        <v>16936.203006458603</v>
      </c>
      <c r="AK211" s="251">
        <f t="shared" si="409"/>
        <v>0</v>
      </c>
      <c r="AL211" s="251">
        <f t="shared" si="409"/>
        <v>0</v>
      </c>
      <c r="AM211" s="251">
        <f t="shared" si="409"/>
        <v>0</v>
      </c>
      <c r="AN211" s="251">
        <f t="shared" si="409"/>
        <v>0</v>
      </c>
      <c r="AO211" s="251">
        <f t="shared" si="409"/>
        <v>0</v>
      </c>
      <c r="AP211" s="251">
        <f t="shared" si="409"/>
        <v>0</v>
      </c>
      <c r="AQ211" s="251">
        <f t="shared" si="409"/>
        <v>0</v>
      </c>
      <c r="AR211" s="251">
        <f t="shared" si="409"/>
        <v>0</v>
      </c>
      <c r="AS211" s="295"/>
    </row>
    <row r="212" spans="2:4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11079736</v>
      </c>
      <c r="AF212" s="251">
        <f>SUMPRODUCT($I$38:$I$193,AF38:AF193)</f>
        <v>17893226.318128884</v>
      </c>
      <c r="AG212" s="251">
        <f>IF(AG36="kw",SUMPRODUCT($Q$38:$Q$193,$W$38:$W$193,AG38:AG193),SUMPRODUCT($I$38:$I$193,AG38:AG193))</f>
        <v>22659.119999999999</v>
      </c>
      <c r="AH212" s="251">
        <f t="shared" ref="AH212:AR212" si="410">IF(AH36="kw",SUMPRODUCT($Q$38:$Q$193,$W$38:$W$193,AH38:AH193),SUMPRODUCT($I$38:$I$193,AH38:AH193))</f>
        <v>1236</v>
      </c>
      <c r="AI212" s="251">
        <f t="shared" si="410"/>
        <v>40176</v>
      </c>
      <c r="AJ212" s="251">
        <f t="shared" si="410"/>
        <v>16936.203006458603</v>
      </c>
      <c r="AK212" s="251">
        <f t="shared" si="410"/>
        <v>0</v>
      </c>
      <c r="AL212" s="251">
        <f t="shared" si="410"/>
        <v>0</v>
      </c>
      <c r="AM212" s="251">
        <f t="shared" si="410"/>
        <v>0</v>
      </c>
      <c r="AN212" s="251">
        <f t="shared" si="410"/>
        <v>0</v>
      </c>
      <c r="AO212" s="251">
        <f t="shared" si="410"/>
        <v>0</v>
      </c>
      <c r="AP212" s="251">
        <f t="shared" si="410"/>
        <v>0</v>
      </c>
      <c r="AQ212" s="251">
        <f t="shared" si="410"/>
        <v>0</v>
      </c>
      <c r="AR212" s="251">
        <f t="shared" si="410"/>
        <v>0</v>
      </c>
      <c r="AS212" s="295"/>
    </row>
    <row r="213" spans="2:4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11076672</v>
      </c>
      <c r="AF213" s="251">
        <f>SUMPRODUCT($J$38:$J$193,AF38:AF193)</f>
        <v>17195340.978128888</v>
      </c>
      <c r="AG213" s="251">
        <f>IF(AG36="kw",SUMPRODUCT($Q$38:$Q$193,$X$38:$X$193,AG38:AG193),SUMPRODUCT($J$38:$J$193,AG38:AG193))</f>
        <v>22474.440000000002</v>
      </c>
      <c r="AH213" s="251">
        <f t="shared" ref="AH213:AR213" si="411">IF(AH36="kw",SUMPRODUCT($Q$38:$Q$193,$X$38:$X$193,AH38:AH193),SUMPRODUCT($J$38:$J$193,AH38:AH193))</f>
        <v>1236</v>
      </c>
      <c r="AI213" s="251">
        <f t="shared" si="411"/>
        <v>40176</v>
      </c>
      <c r="AJ213" s="251">
        <f t="shared" si="411"/>
        <v>16936.203006458603</v>
      </c>
      <c r="AK213" s="251">
        <f t="shared" si="411"/>
        <v>0</v>
      </c>
      <c r="AL213" s="251">
        <f t="shared" si="411"/>
        <v>0</v>
      </c>
      <c r="AM213" s="251">
        <f t="shared" si="411"/>
        <v>0</v>
      </c>
      <c r="AN213" s="251">
        <f t="shared" si="411"/>
        <v>0</v>
      </c>
      <c r="AO213" s="251">
        <f t="shared" si="411"/>
        <v>0</v>
      </c>
      <c r="AP213" s="251">
        <f t="shared" si="411"/>
        <v>0</v>
      </c>
      <c r="AQ213" s="251">
        <f t="shared" si="411"/>
        <v>0</v>
      </c>
      <c r="AR213" s="251">
        <f t="shared" si="411"/>
        <v>0</v>
      </c>
      <c r="AS213" s="295"/>
    </row>
    <row r="214" spans="2:4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11073832</v>
      </c>
      <c r="AF214" s="251">
        <f>SUMPRODUCT($K$35:$K$193,AF35:AF193)</f>
        <v>17195340.978128888</v>
      </c>
      <c r="AG214" s="251">
        <f>IF(AG36="kw",SUMPRODUCT($Q$38:$Q$193,$Y$38:$Y$193,AG38:AG193),SUMPRODUCT($K$38:$K$193,AG38:AG193))</f>
        <v>22474.440000000002</v>
      </c>
      <c r="AH214" s="251">
        <f t="shared" ref="AH214:AR214" si="412">IF(AH36="kw",SUMPRODUCT($Q$38:$Q$193,$Y$38:$Y$193,AH38:AH193),SUMPRODUCT($K$38:$K$193,AH38:AH193))</f>
        <v>1236</v>
      </c>
      <c r="AI214" s="251">
        <f t="shared" si="412"/>
        <v>40176</v>
      </c>
      <c r="AJ214" s="251">
        <f t="shared" si="412"/>
        <v>16936.203006458603</v>
      </c>
      <c r="AK214" s="251">
        <f t="shared" si="412"/>
        <v>0</v>
      </c>
      <c r="AL214" s="251">
        <f t="shared" si="412"/>
        <v>0</v>
      </c>
      <c r="AM214" s="251">
        <f t="shared" si="412"/>
        <v>0</v>
      </c>
      <c r="AN214" s="251">
        <f t="shared" si="412"/>
        <v>0</v>
      </c>
      <c r="AO214" s="251">
        <f t="shared" si="412"/>
        <v>0</v>
      </c>
      <c r="AP214" s="251">
        <f t="shared" si="412"/>
        <v>0</v>
      </c>
      <c r="AQ214" s="251">
        <f t="shared" si="412"/>
        <v>0</v>
      </c>
      <c r="AR214" s="251">
        <f t="shared" si="412"/>
        <v>0</v>
      </c>
      <c r="AS214" s="295"/>
    </row>
    <row r="215" spans="2:4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10987388</v>
      </c>
      <c r="AF215" s="251">
        <f>SUMPRODUCT($L$38:$L$193,AF38:AF193)</f>
        <v>16924715.188128889</v>
      </c>
      <c r="AG215" s="251">
        <f>IF(AG36="kw",SUMPRODUCT($Q$38:$Q$193,$Z$38:$Z$193,AG38:AG193),SUMPRODUCT($L$38:$L$193,AG38:AG193))</f>
        <v>22346.760000000002</v>
      </c>
      <c r="AH215" s="251">
        <f t="shared" ref="AH215:AR215" si="413">IF(AH36="kw",SUMPRODUCT($Q$38:$Q$193,$Z$38:$Z$193,AH38:AH193),SUMPRODUCT($L$38:$L$193,AH38:AH193))</f>
        <v>1200</v>
      </c>
      <c r="AI215" s="251">
        <f t="shared" si="413"/>
        <v>40176</v>
      </c>
      <c r="AJ215" s="251">
        <f t="shared" si="413"/>
        <v>16936.203006458603</v>
      </c>
      <c r="AK215" s="251">
        <f t="shared" si="413"/>
        <v>0</v>
      </c>
      <c r="AL215" s="251">
        <f t="shared" si="413"/>
        <v>0</v>
      </c>
      <c r="AM215" s="251">
        <f t="shared" si="413"/>
        <v>0</v>
      </c>
      <c r="AN215" s="251">
        <f t="shared" si="413"/>
        <v>0</v>
      </c>
      <c r="AO215" s="251">
        <f t="shared" si="413"/>
        <v>0</v>
      </c>
      <c r="AP215" s="251">
        <f t="shared" si="413"/>
        <v>0</v>
      </c>
      <c r="AQ215" s="251">
        <f t="shared" si="413"/>
        <v>0</v>
      </c>
      <c r="AR215" s="251">
        <f t="shared" si="413"/>
        <v>0</v>
      </c>
      <c r="AS215" s="295"/>
    </row>
    <row r="216" spans="2:4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10986956</v>
      </c>
      <c r="AF216" s="251">
        <f>SUMPRODUCT($M$38:$M$193,AF38:AF193)</f>
        <v>14574662.208128886</v>
      </c>
      <c r="AG216" s="251">
        <f>IF(AG36="kw",SUMPRODUCT($Q$38:$Q$193,$AA$38:$AA$193,AG38:AG193),SUMPRODUCT($M$38:$M$193,AG38:AG193))</f>
        <v>21735.72</v>
      </c>
      <c r="AH216" s="251">
        <f t="shared" ref="AH216:AR216" si="414">IF(AH36="kw",SUMPRODUCT($Q$38:$Q$193,$AA$38:$AA$193,AH38:AH193),SUMPRODUCT($M$38:$M$193,AH38:AH193))</f>
        <v>1104</v>
      </c>
      <c r="AI216" s="251">
        <f t="shared" si="414"/>
        <v>40176</v>
      </c>
      <c r="AJ216" s="251">
        <f t="shared" si="414"/>
        <v>16936.203006458603</v>
      </c>
      <c r="AK216" s="251">
        <f t="shared" si="414"/>
        <v>0</v>
      </c>
      <c r="AL216" s="251">
        <f t="shared" si="414"/>
        <v>0</v>
      </c>
      <c r="AM216" s="251">
        <f t="shared" si="414"/>
        <v>0</v>
      </c>
      <c r="AN216" s="251">
        <f t="shared" si="414"/>
        <v>0</v>
      </c>
      <c r="AO216" s="251">
        <f t="shared" si="414"/>
        <v>0</v>
      </c>
      <c r="AP216" s="251">
        <f t="shared" si="414"/>
        <v>0</v>
      </c>
      <c r="AQ216" s="251">
        <f t="shared" si="414"/>
        <v>0</v>
      </c>
      <c r="AR216" s="251">
        <f t="shared" si="414"/>
        <v>0</v>
      </c>
      <c r="AS216" s="295"/>
    </row>
    <row r="217" spans="2:4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10504970</v>
      </c>
      <c r="AF217" s="251">
        <f>SUMPRODUCT($N$38:$N$193,AF38:AF193)</f>
        <v>8185896.2981288861</v>
      </c>
      <c r="AG217" s="251">
        <f>IF(AG36="kw",SUMPRODUCT($Q$38:$Q$193,$AB$38:$AB$193,AG38:AG193),SUMPRODUCT($N$38:$N$193,AG38:AG193))</f>
        <v>19974.599999999999</v>
      </c>
      <c r="AH217" s="251">
        <f t="shared" ref="AH217:AR217" si="415">IF(AH36="kw",SUMPRODUCT($Q$38:$Q$193,$AB$38:$AB$193,AH38:AH193),SUMPRODUCT($N$38:$N$193,AH38:AH193))</f>
        <v>780</v>
      </c>
      <c r="AI217" s="251">
        <f t="shared" si="415"/>
        <v>1884</v>
      </c>
      <c r="AJ217" s="251">
        <f t="shared" si="415"/>
        <v>16936.203006458603</v>
      </c>
      <c r="AK217" s="251">
        <f t="shared" si="415"/>
        <v>0</v>
      </c>
      <c r="AL217" s="251">
        <f t="shared" si="415"/>
        <v>0</v>
      </c>
      <c r="AM217" s="251">
        <f t="shared" si="415"/>
        <v>0</v>
      </c>
      <c r="AN217" s="251">
        <f t="shared" si="415"/>
        <v>0</v>
      </c>
      <c r="AO217" s="251">
        <f t="shared" si="415"/>
        <v>0</v>
      </c>
      <c r="AP217" s="251">
        <f t="shared" si="415"/>
        <v>0</v>
      </c>
      <c r="AQ217" s="251">
        <f t="shared" si="415"/>
        <v>0</v>
      </c>
      <c r="AR217" s="251">
        <f t="shared" si="415"/>
        <v>0</v>
      </c>
      <c r="AS217" s="295"/>
    </row>
    <row r="218" spans="2:4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10321152</v>
      </c>
      <c r="AF218" s="251">
        <f>SUMPRODUCT($O$38:$O$193,AF38:AF193)</f>
        <v>7597744.2681288868</v>
      </c>
      <c r="AG218" s="251">
        <f>IF(AG36="kw",SUMPRODUCT($Q$38:$Q$193,$AC$38:$AC$193,AG38:AG193),SUMPRODUCT($O$38:$O$193,AG38:AG193))</f>
        <v>13884.07</v>
      </c>
      <c r="AH218" s="251">
        <f t="shared" ref="AH218:AR218" si="416">IF(AH36="kw",SUMPRODUCT($Q$38:$Q$193,$AC$38:$AC$193,AH38:AH193),SUMPRODUCT($O$38:$O$193,AH38:AH193))</f>
        <v>144</v>
      </c>
      <c r="AI218" s="251">
        <f t="shared" si="416"/>
        <v>1884</v>
      </c>
      <c r="AJ218" s="251">
        <f t="shared" si="416"/>
        <v>16936.203006458603</v>
      </c>
      <c r="AK218" s="251">
        <f t="shared" si="416"/>
        <v>0</v>
      </c>
      <c r="AL218" s="251">
        <f t="shared" si="416"/>
        <v>0</v>
      </c>
      <c r="AM218" s="251">
        <f t="shared" si="416"/>
        <v>0</v>
      </c>
      <c r="AN218" s="251">
        <f t="shared" si="416"/>
        <v>0</v>
      </c>
      <c r="AO218" s="251">
        <f t="shared" si="416"/>
        <v>0</v>
      </c>
      <c r="AP218" s="251">
        <f t="shared" si="416"/>
        <v>0</v>
      </c>
      <c r="AQ218" s="251">
        <f t="shared" si="416"/>
        <v>0</v>
      </c>
      <c r="AR218" s="251">
        <f t="shared" si="416"/>
        <v>0</v>
      </c>
      <c r="AS218" s="295"/>
    </row>
    <row r="219" spans="2:4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10320589</v>
      </c>
      <c r="AF219" s="285">
        <f>SUMPRODUCT($P$38:$P$193,AF38:AF193)</f>
        <v>832171.09</v>
      </c>
      <c r="AG219" s="285">
        <f>IF(AG36="kw",SUMPRODUCT($Q$38:$Q$193,$AD$38:$AD$193,AG38:AG193),SUMPRODUCT($P$38:$P$193,AG38:AG193))</f>
        <v>9648.36</v>
      </c>
      <c r="AH219" s="285">
        <f t="shared" ref="AH219:AR219" si="417">IF(AH36="kw",SUMPRODUCT($Q$38:$Q$193,$AD$38:$AD$193,AH38:AH193),SUMPRODUCT($P$38:$P$193,AH38:AH193))</f>
        <v>0</v>
      </c>
      <c r="AI219" s="285">
        <f t="shared" si="417"/>
        <v>1884</v>
      </c>
      <c r="AJ219" s="285">
        <f t="shared" si="417"/>
        <v>0</v>
      </c>
      <c r="AK219" s="285">
        <f t="shared" si="417"/>
        <v>0</v>
      </c>
      <c r="AL219" s="285">
        <f t="shared" si="417"/>
        <v>0</v>
      </c>
      <c r="AM219" s="285">
        <f t="shared" si="417"/>
        <v>0</v>
      </c>
      <c r="AN219" s="285">
        <f t="shared" si="417"/>
        <v>0</v>
      </c>
      <c r="AO219" s="285">
        <f t="shared" si="417"/>
        <v>0</v>
      </c>
      <c r="AP219" s="285">
        <f t="shared" si="417"/>
        <v>0</v>
      </c>
      <c r="AQ219" s="285">
        <f t="shared" si="417"/>
        <v>0</v>
      </c>
      <c r="AR219" s="285">
        <f t="shared" si="417"/>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75">
      <c r="B221" s="389"/>
    </row>
    <row r="222" spans="2:45" ht="15.75">
      <c r="B222" s="389"/>
    </row>
    <row r="223" spans="2:45" ht="15.7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7" t="s">
        <v>211</v>
      </c>
      <c r="C224" s="829" t="s">
        <v>33</v>
      </c>
      <c r="D224" s="244" t="s">
        <v>421</v>
      </c>
      <c r="E224" s="833" t="s">
        <v>209</v>
      </c>
      <c r="F224" s="834"/>
      <c r="G224" s="834"/>
      <c r="H224" s="834"/>
      <c r="I224" s="834"/>
      <c r="J224" s="834"/>
      <c r="K224" s="834"/>
      <c r="L224" s="834"/>
      <c r="M224" s="834"/>
      <c r="N224" s="834"/>
      <c r="O224" s="834"/>
      <c r="P224" s="835"/>
      <c r="Q224" s="831" t="s">
        <v>213</v>
      </c>
      <c r="R224" s="244" t="s">
        <v>422</v>
      </c>
      <c r="S224" s="824" t="s">
        <v>212</v>
      </c>
      <c r="T224" s="825"/>
      <c r="U224" s="825"/>
      <c r="V224" s="825"/>
      <c r="W224" s="825"/>
      <c r="X224" s="825"/>
      <c r="Y224" s="825"/>
      <c r="Z224" s="825"/>
      <c r="AA224" s="825"/>
      <c r="AB224" s="825"/>
      <c r="AC224" s="825"/>
      <c r="AD224" s="836"/>
      <c r="AE224" s="824" t="s">
        <v>242</v>
      </c>
      <c r="AF224" s="825"/>
      <c r="AG224" s="825"/>
      <c r="AH224" s="825"/>
      <c r="AI224" s="825"/>
      <c r="AJ224" s="825"/>
      <c r="AK224" s="825"/>
      <c r="AL224" s="825"/>
      <c r="AM224" s="825"/>
      <c r="AN224" s="825"/>
      <c r="AO224" s="825"/>
      <c r="AP224" s="825"/>
      <c r="AQ224" s="825"/>
      <c r="AR224" s="825"/>
      <c r="AS224" s="826"/>
    </row>
    <row r="225" spans="1:45" ht="60.75" customHeight="1">
      <c r="B225" s="828"/>
      <c r="C225" s="830"/>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2"/>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General Service 50 to 4,999 kW</v>
      </c>
      <c r="AH225" s="245" t="str">
        <f>'1.  LRAMVA Summary'!$G$53</f>
        <v>Large Use</v>
      </c>
      <c r="AI225" s="245" t="str">
        <f>'1.  LRAMVA Summary'!$H$53</f>
        <v>Large Use 2</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7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418">AF228</f>
        <v>0</v>
      </c>
      <c r="AG229" s="362">
        <f t="shared" ref="AG229" si="419">AG228</f>
        <v>0</v>
      </c>
      <c r="AH229" s="362">
        <f t="shared" ref="AH229" si="420">AH228</f>
        <v>0</v>
      </c>
      <c r="AI229" s="362">
        <f t="shared" ref="AI229" si="421">AI228</f>
        <v>0</v>
      </c>
      <c r="AJ229" s="362">
        <f t="shared" ref="AJ229" si="422">AJ228</f>
        <v>0</v>
      </c>
      <c r="AK229" s="362">
        <f t="shared" ref="AK229" si="423">AK228</f>
        <v>0</v>
      </c>
      <c r="AL229" s="362">
        <f t="shared" ref="AL229" si="424">AL228</f>
        <v>0</v>
      </c>
      <c r="AM229" s="362">
        <f t="shared" ref="AM229" si="425">AM228</f>
        <v>0</v>
      </c>
      <c r="AN229" s="362">
        <f t="shared" ref="AN229" si="426">AN228</f>
        <v>0</v>
      </c>
      <c r="AO229" s="362">
        <f t="shared" ref="AO229" si="427">AO228</f>
        <v>0</v>
      </c>
      <c r="AP229" s="362">
        <f t="shared" ref="AP229" si="428">AP228</f>
        <v>0</v>
      </c>
      <c r="AQ229" s="362">
        <f t="shared" ref="AQ229" si="429">AQ228</f>
        <v>0</v>
      </c>
      <c r="AR229" s="362">
        <f t="shared" ref="AR229" si="430">AR228</f>
        <v>0</v>
      </c>
      <c r="AS229" s="257"/>
    </row>
    <row r="230" spans="1:45" ht="15.75"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431">AF231</f>
        <v>0</v>
      </c>
      <c r="AG232" s="362">
        <f t="shared" ref="AG232" si="432">AG231</f>
        <v>0</v>
      </c>
      <c r="AH232" s="362">
        <f t="shared" ref="AH232" si="433">AH231</f>
        <v>0</v>
      </c>
      <c r="AI232" s="362">
        <f t="shared" ref="AI232" si="434">AI231</f>
        <v>0</v>
      </c>
      <c r="AJ232" s="362">
        <f t="shared" ref="AJ232" si="435">AJ231</f>
        <v>0</v>
      </c>
      <c r="AK232" s="362">
        <f t="shared" ref="AK232" si="436">AK231</f>
        <v>0</v>
      </c>
      <c r="AL232" s="362">
        <f t="shared" ref="AL232" si="437">AL231</f>
        <v>0</v>
      </c>
      <c r="AM232" s="362">
        <f t="shared" ref="AM232" si="438">AM231</f>
        <v>0</v>
      </c>
      <c r="AN232" s="362">
        <f t="shared" ref="AN232" si="439">AN231</f>
        <v>0</v>
      </c>
      <c r="AO232" s="362">
        <f t="shared" ref="AO232" si="440">AO231</f>
        <v>0</v>
      </c>
      <c r="AP232" s="362">
        <f t="shared" ref="AP232" si="441">AP231</f>
        <v>0</v>
      </c>
      <c r="AQ232" s="362">
        <f t="shared" ref="AQ232" si="442">AQ231</f>
        <v>0</v>
      </c>
      <c r="AR232" s="362">
        <f t="shared" ref="AR232" si="443">AR231</f>
        <v>0</v>
      </c>
      <c r="AS232" s="257"/>
    </row>
    <row r="233" spans="1:45" ht="15.7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444">AF234</f>
        <v>0</v>
      </c>
      <c r="AG235" s="362">
        <f t="shared" ref="AG235" si="445">AG234</f>
        <v>0</v>
      </c>
      <c r="AH235" s="362">
        <f t="shared" ref="AH235" si="446">AH234</f>
        <v>0</v>
      </c>
      <c r="AI235" s="362">
        <f t="shared" ref="AI235" si="447">AI234</f>
        <v>0</v>
      </c>
      <c r="AJ235" s="362">
        <f t="shared" ref="AJ235" si="448">AJ234</f>
        <v>0</v>
      </c>
      <c r="AK235" s="362">
        <f t="shared" ref="AK235" si="449">AK234</f>
        <v>0</v>
      </c>
      <c r="AL235" s="362">
        <f t="shared" ref="AL235" si="450">AL234</f>
        <v>0</v>
      </c>
      <c r="AM235" s="362">
        <f t="shared" ref="AM235" si="451">AM234</f>
        <v>0</v>
      </c>
      <c r="AN235" s="362">
        <f t="shared" ref="AN235" si="452">AN234</f>
        <v>0</v>
      </c>
      <c r="AO235" s="362">
        <f t="shared" ref="AO235" si="453">AO234</f>
        <v>0</v>
      </c>
      <c r="AP235" s="362">
        <f t="shared" ref="AP235" si="454">AP234</f>
        <v>0</v>
      </c>
      <c r="AQ235" s="362">
        <f t="shared" ref="AQ235" si="455">AQ234</f>
        <v>0</v>
      </c>
      <c r="AR235" s="362">
        <f t="shared" ref="AR235" si="456">AR234</f>
        <v>0</v>
      </c>
      <c r="AS235" s="257"/>
    </row>
    <row r="236" spans="1:4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457">AF237</f>
        <v>0</v>
      </c>
      <c r="AG238" s="362">
        <f t="shared" ref="AG238" si="458">AG237</f>
        <v>0</v>
      </c>
      <c r="AH238" s="362">
        <f t="shared" ref="AH238" si="459">AH237</f>
        <v>0</v>
      </c>
      <c r="AI238" s="362">
        <f t="shared" ref="AI238" si="460">AI237</f>
        <v>0</v>
      </c>
      <c r="AJ238" s="362">
        <f t="shared" ref="AJ238" si="461">AJ237</f>
        <v>0</v>
      </c>
      <c r="AK238" s="362">
        <f t="shared" ref="AK238" si="462">AK237</f>
        <v>0</v>
      </c>
      <c r="AL238" s="362">
        <f t="shared" ref="AL238" si="463">AL237</f>
        <v>0</v>
      </c>
      <c r="AM238" s="362">
        <f t="shared" ref="AM238" si="464">AM237</f>
        <v>0</v>
      </c>
      <c r="AN238" s="362">
        <f t="shared" ref="AN238" si="465">AN237</f>
        <v>0</v>
      </c>
      <c r="AO238" s="362">
        <f t="shared" ref="AO238" si="466">AO237</f>
        <v>0</v>
      </c>
      <c r="AP238" s="362">
        <f t="shared" ref="AP238" si="467">AP237</f>
        <v>0</v>
      </c>
      <c r="AQ238" s="362">
        <f t="shared" ref="AQ238" si="468">AQ237</f>
        <v>0</v>
      </c>
      <c r="AR238" s="362">
        <f t="shared" ref="AR238" si="469">AR237</f>
        <v>0</v>
      </c>
      <c r="AS238" s="257"/>
    </row>
    <row r="239" spans="1:4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470">AF240</f>
        <v>0</v>
      </c>
      <c r="AG241" s="362">
        <f t="shared" ref="AG241" si="471">AG240</f>
        <v>0</v>
      </c>
      <c r="AH241" s="362">
        <f t="shared" ref="AH241" si="472">AH240</f>
        <v>0</v>
      </c>
      <c r="AI241" s="362">
        <f t="shared" ref="AI241" si="473">AI240</f>
        <v>0</v>
      </c>
      <c r="AJ241" s="362">
        <f t="shared" ref="AJ241" si="474">AJ240</f>
        <v>0</v>
      </c>
      <c r="AK241" s="362">
        <f t="shared" ref="AK241" si="475">AK240</f>
        <v>0</v>
      </c>
      <c r="AL241" s="362">
        <f t="shared" ref="AL241" si="476">AL240</f>
        <v>0</v>
      </c>
      <c r="AM241" s="362">
        <f t="shared" ref="AM241" si="477">AM240</f>
        <v>0</v>
      </c>
      <c r="AN241" s="362">
        <f t="shared" ref="AN241" si="478">AN240</f>
        <v>0</v>
      </c>
      <c r="AO241" s="362">
        <f t="shared" ref="AO241" si="479">AO240</f>
        <v>0</v>
      </c>
      <c r="AP241" s="362">
        <f t="shared" ref="AP241" si="480">AP240</f>
        <v>0</v>
      </c>
      <c r="AQ241" s="362">
        <f t="shared" ref="AQ241" si="481">AQ240</f>
        <v>0</v>
      </c>
      <c r="AR241" s="362">
        <f t="shared" ref="AR241" si="482">AR240</f>
        <v>0</v>
      </c>
      <c r="AS241" s="257"/>
    </row>
    <row r="242" spans="1:4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7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483">AF244</f>
        <v>0</v>
      </c>
      <c r="AG245" s="362">
        <f t="shared" ref="AG245" si="484">AG244</f>
        <v>0</v>
      </c>
      <c r="AH245" s="362">
        <f t="shared" ref="AH245" si="485">AH244</f>
        <v>0</v>
      </c>
      <c r="AI245" s="362">
        <f t="shared" ref="AI245" si="486">AI244</f>
        <v>0</v>
      </c>
      <c r="AJ245" s="362">
        <f t="shared" ref="AJ245" si="487">AJ244</f>
        <v>0</v>
      </c>
      <c r="AK245" s="362">
        <f t="shared" ref="AK245" si="488">AK244</f>
        <v>0</v>
      </c>
      <c r="AL245" s="362">
        <f t="shared" ref="AL245" si="489">AL244</f>
        <v>0</v>
      </c>
      <c r="AM245" s="362">
        <f t="shared" ref="AM245" si="490">AM244</f>
        <v>0</v>
      </c>
      <c r="AN245" s="362">
        <f t="shared" ref="AN245" si="491">AN244</f>
        <v>0</v>
      </c>
      <c r="AO245" s="362">
        <f t="shared" ref="AO245" si="492">AO244</f>
        <v>0</v>
      </c>
      <c r="AP245" s="362">
        <f t="shared" ref="AP245" si="493">AP244</f>
        <v>0</v>
      </c>
      <c r="AQ245" s="362">
        <f t="shared" ref="AQ245" si="494">AQ244</f>
        <v>0</v>
      </c>
      <c r="AR245" s="362">
        <f t="shared" ref="AR245" si="495">AR244</f>
        <v>0</v>
      </c>
      <c r="AS245" s="270"/>
    </row>
    <row r="246" spans="1:4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30"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496">AF247</f>
        <v>0</v>
      </c>
      <c r="AG248" s="362">
        <f t="shared" ref="AG248" si="497">AG247</f>
        <v>0</v>
      </c>
      <c r="AH248" s="362">
        <f t="shared" ref="AH248" si="498">AH247</f>
        <v>0</v>
      </c>
      <c r="AI248" s="362">
        <f t="shared" ref="AI248" si="499">AI247</f>
        <v>0</v>
      </c>
      <c r="AJ248" s="362">
        <f t="shared" ref="AJ248" si="500">AJ247</f>
        <v>0</v>
      </c>
      <c r="AK248" s="362">
        <f t="shared" ref="AK248" si="501">AK247</f>
        <v>0</v>
      </c>
      <c r="AL248" s="362">
        <f t="shared" ref="AL248" si="502">AL247</f>
        <v>0</v>
      </c>
      <c r="AM248" s="362">
        <f t="shared" ref="AM248" si="503">AM247</f>
        <v>0</v>
      </c>
      <c r="AN248" s="362">
        <f t="shared" ref="AN248" si="504">AN247</f>
        <v>0</v>
      </c>
      <c r="AO248" s="362">
        <f t="shared" ref="AO248" si="505">AO247</f>
        <v>0</v>
      </c>
      <c r="AP248" s="362">
        <f t="shared" ref="AP248" si="506">AP247</f>
        <v>0</v>
      </c>
      <c r="AQ248" s="362">
        <f t="shared" ref="AQ248" si="507">AQ247</f>
        <v>0</v>
      </c>
      <c r="AR248" s="362">
        <f t="shared" ref="AR248" si="508">AR247</f>
        <v>0</v>
      </c>
      <c r="AS248" s="270"/>
    </row>
    <row r="249" spans="1:4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509">AF250</f>
        <v>0</v>
      </c>
      <c r="AG251" s="362">
        <f t="shared" ref="AG251" si="510">AG250</f>
        <v>0</v>
      </c>
      <c r="AH251" s="362">
        <f t="shared" ref="AH251" si="511">AH250</f>
        <v>0</v>
      </c>
      <c r="AI251" s="362">
        <f t="shared" ref="AI251" si="512">AI250</f>
        <v>0</v>
      </c>
      <c r="AJ251" s="362">
        <f t="shared" ref="AJ251" si="513">AJ250</f>
        <v>0</v>
      </c>
      <c r="AK251" s="362">
        <f t="shared" ref="AK251" si="514">AK250</f>
        <v>0</v>
      </c>
      <c r="AL251" s="362">
        <f t="shared" ref="AL251" si="515">AL250</f>
        <v>0</v>
      </c>
      <c r="AM251" s="362">
        <f t="shared" ref="AM251" si="516">AM250</f>
        <v>0</v>
      </c>
      <c r="AN251" s="362">
        <f t="shared" ref="AN251" si="517">AN250</f>
        <v>0</v>
      </c>
      <c r="AO251" s="362">
        <f t="shared" ref="AO251" si="518">AO250</f>
        <v>0</v>
      </c>
      <c r="AP251" s="362">
        <f t="shared" ref="AP251" si="519">AP250</f>
        <v>0</v>
      </c>
      <c r="AQ251" s="362">
        <f t="shared" ref="AQ251" si="520">AQ250</f>
        <v>0</v>
      </c>
      <c r="AR251" s="362">
        <f t="shared" ref="AR251" si="521">AR250</f>
        <v>0</v>
      </c>
      <c r="AS251" s="270"/>
    </row>
    <row r="252" spans="1:4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522">AF253</f>
        <v>0</v>
      </c>
      <c r="AG254" s="362">
        <f t="shared" ref="AG254" si="523">AG253</f>
        <v>0</v>
      </c>
      <c r="AH254" s="362">
        <f t="shared" ref="AH254" si="524">AH253</f>
        <v>0</v>
      </c>
      <c r="AI254" s="362">
        <f t="shared" ref="AI254" si="525">AI253</f>
        <v>0</v>
      </c>
      <c r="AJ254" s="362">
        <f t="shared" ref="AJ254" si="526">AJ253</f>
        <v>0</v>
      </c>
      <c r="AK254" s="362">
        <f t="shared" ref="AK254" si="527">AK253</f>
        <v>0</v>
      </c>
      <c r="AL254" s="362">
        <f t="shared" ref="AL254" si="528">AL253</f>
        <v>0</v>
      </c>
      <c r="AM254" s="362">
        <f t="shared" ref="AM254" si="529">AM253</f>
        <v>0</v>
      </c>
      <c r="AN254" s="362">
        <f t="shared" ref="AN254" si="530">AN253</f>
        <v>0</v>
      </c>
      <c r="AO254" s="362">
        <f t="shared" ref="AO254" si="531">AO253</f>
        <v>0</v>
      </c>
      <c r="AP254" s="362">
        <f t="shared" ref="AP254" si="532">AP253</f>
        <v>0</v>
      </c>
      <c r="AQ254" s="362">
        <f t="shared" ref="AQ254" si="533">AQ253</f>
        <v>0</v>
      </c>
      <c r="AR254" s="362">
        <f t="shared" ref="AR254" si="534">AR253</f>
        <v>0</v>
      </c>
      <c r="AS254" s="270"/>
    </row>
    <row r="255" spans="1:4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535">AF256</f>
        <v>0</v>
      </c>
      <c r="AG257" s="362">
        <f t="shared" ref="AG257" si="536">AG256</f>
        <v>0</v>
      </c>
      <c r="AH257" s="362">
        <f t="shared" ref="AH257" si="537">AH256</f>
        <v>0</v>
      </c>
      <c r="AI257" s="362">
        <f t="shared" ref="AI257" si="538">AI256</f>
        <v>0</v>
      </c>
      <c r="AJ257" s="362">
        <f t="shared" ref="AJ257" si="539">AJ256</f>
        <v>0</v>
      </c>
      <c r="AK257" s="362">
        <f t="shared" ref="AK257" si="540">AK256</f>
        <v>0</v>
      </c>
      <c r="AL257" s="362">
        <f t="shared" ref="AL257" si="541">AL256</f>
        <v>0</v>
      </c>
      <c r="AM257" s="362">
        <f t="shared" ref="AM257" si="542">AM256</f>
        <v>0</v>
      </c>
      <c r="AN257" s="362">
        <f t="shared" ref="AN257" si="543">AN256</f>
        <v>0</v>
      </c>
      <c r="AO257" s="362">
        <f t="shared" ref="AO257" si="544">AO256</f>
        <v>0</v>
      </c>
      <c r="AP257" s="362">
        <f t="shared" ref="AP257" si="545">AP256</f>
        <v>0</v>
      </c>
      <c r="AQ257" s="362">
        <f t="shared" ref="AQ257" si="546">AQ256</f>
        <v>0</v>
      </c>
      <c r="AR257" s="362">
        <f t="shared" ref="AR257" si="547">AR256</f>
        <v>0</v>
      </c>
      <c r="AS257" s="270"/>
    </row>
    <row r="258" spans="1:46"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7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548">AF260</f>
        <v>0</v>
      </c>
      <c r="AG261" s="362">
        <f t="shared" ref="AG261" si="549">AG260</f>
        <v>0</v>
      </c>
      <c r="AH261" s="362">
        <f t="shared" ref="AH261" si="550">AH260</f>
        <v>0</v>
      </c>
      <c r="AI261" s="362">
        <f t="shared" ref="AI261" si="551">AI260</f>
        <v>0</v>
      </c>
      <c r="AJ261" s="362">
        <f t="shared" ref="AJ261" si="552">AJ260</f>
        <v>0</v>
      </c>
      <c r="AK261" s="362">
        <f t="shared" ref="AK261" si="553">AK260</f>
        <v>0</v>
      </c>
      <c r="AL261" s="362">
        <f t="shared" ref="AL261" si="554">AL260</f>
        <v>0</v>
      </c>
      <c r="AM261" s="362">
        <f t="shared" ref="AM261" si="555">AM260</f>
        <v>0</v>
      </c>
      <c r="AN261" s="362">
        <f t="shared" ref="AN261" si="556">AN260</f>
        <v>0</v>
      </c>
      <c r="AO261" s="362">
        <f t="shared" ref="AO261" si="557">AO260</f>
        <v>0</v>
      </c>
      <c r="AP261" s="362">
        <f t="shared" ref="AP261" si="558">AP260</f>
        <v>0</v>
      </c>
      <c r="AQ261" s="362">
        <f t="shared" ref="AQ261" si="559">AQ260</f>
        <v>0</v>
      </c>
      <c r="AR261" s="362">
        <f t="shared" ref="AR261" si="560">AR260</f>
        <v>0</v>
      </c>
      <c r="AS261" s="257"/>
    </row>
    <row r="262" spans="1:46"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561">AF263</f>
        <v>0</v>
      </c>
      <c r="AG264" s="362">
        <f t="shared" ref="AG264" si="562">AG263</f>
        <v>0</v>
      </c>
      <c r="AH264" s="362">
        <f t="shared" ref="AH264" si="563">AH263</f>
        <v>0</v>
      </c>
      <c r="AI264" s="362">
        <f t="shared" ref="AI264" si="564">AI263</f>
        <v>0</v>
      </c>
      <c r="AJ264" s="362">
        <f t="shared" ref="AJ264" si="565">AJ263</f>
        <v>0</v>
      </c>
      <c r="AK264" s="362">
        <f t="shared" ref="AK264" si="566">AK263</f>
        <v>0</v>
      </c>
      <c r="AL264" s="362">
        <f t="shared" ref="AL264" si="567">AL263</f>
        <v>0</v>
      </c>
      <c r="AM264" s="362">
        <f t="shared" ref="AM264" si="568">AM263</f>
        <v>0</v>
      </c>
      <c r="AN264" s="362">
        <f t="shared" ref="AN264" si="569">AN263</f>
        <v>0</v>
      </c>
      <c r="AO264" s="362">
        <f t="shared" ref="AO264" si="570">AO263</f>
        <v>0</v>
      </c>
      <c r="AP264" s="362">
        <f t="shared" ref="AP264" si="571">AP263</f>
        <v>0</v>
      </c>
      <c r="AQ264" s="362">
        <f t="shared" ref="AQ264" si="572">AQ263</f>
        <v>0</v>
      </c>
      <c r="AR264" s="362">
        <f t="shared" ref="AR264" si="573">AR263</f>
        <v>0</v>
      </c>
      <c r="AS264" s="257"/>
    </row>
    <row r="265" spans="1:46"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574">AF266</f>
        <v>0</v>
      </c>
      <c r="AG267" s="362">
        <f t="shared" ref="AG267" si="575">AG266</f>
        <v>0</v>
      </c>
      <c r="AH267" s="362">
        <f t="shared" ref="AH267" si="576">AH266</f>
        <v>0</v>
      </c>
      <c r="AI267" s="362">
        <f t="shared" ref="AI267" si="577">AI266</f>
        <v>0</v>
      </c>
      <c r="AJ267" s="362">
        <f t="shared" ref="AJ267" si="578">AJ266</f>
        <v>0</v>
      </c>
      <c r="AK267" s="362">
        <f t="shared" ref="AK267" si="579">AK266</f>
        <v>0</v>
      </c>
      <c r="AL267" s="362">
        <f t="shared" ref="AL267" si="580">AL266</f>
        <v>0</v>
      </c>
      <c r="AM267" s="362">
        <f t="shared" ref="AM267" si="581">AM266</f>
        <v>0</v>
      </c>
      <c r="AN267" s="362">
        <f t="shared" ref="AN267" si="582">AN266</f>
        <v>0</v>
      </c>
      <c r="AO267" s="362">
        <f t="shared" ref="AO267" si="583">AO266</f>
        <v>0</v>
      </c>
      <c r="AP267" s="362">
        <f t="shared" ref="AP267" si="584">AP266</f>
        <v>0</v>
      </c>
      <c r="AQ267" s="362">
        <f t="shared" ref="AQ267" si="585">AQ266</f>
        <v>0</v>
      </c>
      <c r="AR267" s="362">
        <f t="shared" ref="AR267" si="586">AR266</f>
        <v>0</v>
      </c>
      <c r="AS267" s="266"/>
    </row>
    <row r="268" spans="1:46"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7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587">AF270</f>
        <v>0</v>
      </c>
      <c r="AG271" s="362">
        <f t="shared" ref="AG271" si="588">AG270</f>
        <v>0</v>
      </c>
      <c r="AH271" s="362">
        <f t="shared" ref="AH271" si="589">AH270</f>
        <v>0</v>
      </c>
      <c r="AI271" s="362">
        <f t="shared" ref="AI271" si="590">AI270</f>
        <v>0</v>
      </c>
      <c r="AJ271" s="362">
        <f t="shared" ref="AJ271" si="591">AJ270</f>
        <v>0</v>
      </c>
      <c r="AK271" s="362">
        <f t="shared" ref="AK271" si="592">AK270</f>
        <v>0</v>
      </c>
      <c r="AL271" s="362">
        <f t="shared" ref="AL271" si="593">AL270</f>
        <v>0</v>
      </c>
      <c r="AM271" s="362">
        <f t="shared" ref="AM271" si="594">AM270</f>
        <v>0</v>
      </c>
      <c r="AN271" s="362">
        <f t="shared" ref="AN271" si="595">AN270</f>
        <v>0</v>
      </c>
      <c r="AO271" s="362">
        <f t="shared" ref="AO271" si="596">AO270</f>
        <v>0</v>
      </c>
      <c r="AP271" s="362">
        <f t="shared" ref="AP271" si="597">AP270</f>
        <v>0</v>
      </c>
      <c r="AQ271" s="362">
        <f t="shared" ref="AQ271" si="598">AQ270</f>
        <v>0</v>
      </c>
      <c r="AR271" s="362">
        <f t="shared" ref="AR271" si="599">AR270</f>
        <v>0</v>
      </c>
      <c r="AS271" s="257"/>
    </row>
    <row r="272" spans="1:46"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7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600">AF274</f>
        <v>0</v>
      </c>
      <c r="AG275" s="362">
        <f t="shared" si="600"/>
        <v>0</v>
      </c>
      <c r="AH275" s="362">
        <f t="shared" si="600"/>
        <v>0</v>
      </c>
      <c r="AI275" s="362">
        <f t="shared" si="600"/>
        <v>0</v>
      </c>
      <c r="AJ275" s="362">
        <f t="shared" si="600"/>
        <v>0</v>
      </c>
      <c r="AK275" s="362">
        <f t="shared" si="600"/>
        <v>0</v>
      </c>
      <c r="AL275" s="362">
        <f t="shared" si="600"/>
        <v>0</v>
      </c>
      <c r="AM275" s="362">
        <f t="shared" si="600"/>
        <v>0</v>
      </c>
      <c r="AN275" s="362">
        <f t="shared" si="600"/>
        <v>0</v>
      </c>
      <c r="AO275" s="362">
        <f t="shared" si="600"/>
        <v>0</v>
      </c>
      <c r="AP275" s="362">
        <f t="shared" si="600"/>
        <v>0</v>
      </c>
      <c r="AQ275" s="362">
        <f t="shared" si="600"/>
        <v>0</v>
      </c>
      <c r="AR275" s="362">
        <f t="shared" si="600"/>
        <v>0</v>
      </c>
      <c r="AS275" s="257"/>
    </row>
    <row r="276" spans="1:46"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601">AF277</f>
        <v>0</v>
      </c>
      <c r="AG278" s="362">
        <f t="shared" si="601"/>
        <v>0</v>
      </c>
      <c r="AH278" s="362">
        <f t="shared" si="601"/>
        <v>0</v>
      </c>
      <c r="AI278" s="362">
        <f t="shared" si="601"/>
        <v>0</v>
      </c>
      <c r="AJ278" s="362">
        <f t="shared" si="601"/>
        <v>0</v>
      </c>
      <c r="AK278" s="362">
        <f t="shared" si="601"/>
        <v>0</v>
      </c>
      <c r="AL278" s="362">
        <f t="shared" si="601"/>
        <v>0</v>
      </c>
      <c r="AM278" s="362">
        <f t="shared" si="601"/>
        <v>0</v>
      </c>
      <c r="AN278" s="362">
        <f t="shared" si="601"/>
        <v>0</v>
      </c>
      <c r="AO278" s="362">
        <f t="shared" si="601"/>
        <v>0</v>
      </c>
      <c r="AP278" s="362">
        <f t="shared" si="601"/>
        <v>0</v>
      </c>
      <c r="AQ278" s="362">
        <f t="shared" si="601"/>
        <v>0</v>
      </c>
      <c r="AR278" s="362">
        <f t="shared" si="601"/>
        <v>0</v>
      </c>
      <c r="AS278" s="257"/>
    </row>
    <row r="279" spans="1:46" s="243" customFormat="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7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602">AF281</f>
        <v>0</v>
      </c>
      <c r="AG282" s="362">
        <f t="shared" si="602"/>
        <v>0</v>
      </c>
      <c r="AH282" s="362">
        <f t="shared" si="602"/>
        <v>0</v>
      </c>
      <c r="AI282" s="362">
        <f t="shared" si="602"/>
        <v>0</v>
      </c>
      <c r="AJ282" s="362">
        <f t="shared" si="602"/>
        <v>0</v>
      </c>
      <c r="AK282" s="362">
        <f t="shared" si="602"/>
        <v>0</v>
      </c>
      <c r="AL282" s="362">
        <f t="shared" si="602"/>
        <v>0</v>
      </c>
      <c r="AM282" s="362">
        <f t="shared" si="602"/>
        <v>0</v>
      </c>
      <c r="AN282" s="362">
        <f t="shared" si="602"/>
        <v>0</v>
      </c>
      <c r="AO282" s="362">
        <f t="shared" si="602"/>
        <v>0</v>
      </c>
      <c r="AP282" s="362">
        <f t="shared" si="602"/>
        <v>0</v>
      </c>
      <c r="AQ282" s="362">
        <f t="shared" si="602"/>
        <v>0</v>
      </c>
      <c r="AR282" s="362">
        <f t="shared" si="602"/>
        <v>0</v>
      </c>
      <c r="AS282" s="266"/>
    </row>
    <row r="283" spans="1:46"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30" outlineLevel="1">
      <c r="A284" s="457">
        <v>18</v>
      </c>
      <c r="B284" s="273" t="s">
        <v>1033</v>
      </c>
      <c r="C284" s="251" t="s">
        <v>25</v>
      </c>
      <c r="D284" s="255">
        <f>+'7.  Persistence Report'!AV272</f>
        <v>2781</v>
      </c>
      <c r="E284" s="255">
        <f>+'7.  Persistence Report'!AW272</f>
        <v>2781</v>
      </c>
      <c r="F284" s="255">
        <f>+'7.  Persistence Report'!AX272</f>
        <v>2781</v>
      </c>
      <c r="G284" s="255">
        <f>+'7.  Persistence Report'!AY272</f>
        <v>2781</v>
      </c>
      <c r="H284" s="255">
        <f>+'7.  Persistence Report'!AZ272</f>
        <v>2781</v>
      </c>
      <c r="I284" s="255">
        <f>+'7.  Persistence Report'!BA272</f>
        <v>2781</v>
      </c>
      <c r="J284" s="255">
        <f>+'7.  Persistence Report'!BB272</f>
        <v>2781</v>
      </c>
      <c r="K284" s="255">
        <f>+'7.  Persistence Report'!BC272</f>
        <v>2781</v>
      </c>
      <c r="L284" s="255">
        <f>+'7.  Persistence Report'!BD272</f>
        <v>2781</v>
      </c>
      <c r="M284" s="255">
        <f>+'7.  Persistence Report'!BE272</f>
        <v>2781</v>
      </c>
      <c r="N284" s="255">
        <f>+'7.  Persistence Report'!BF272</f>
        <v>2781</v>
      </c>
      <c r="O284" s="255">
        <f>+'7.  Persistence Report'!BG272</f>
        <v>2781</v>
      </c>
      <c r="P284" s="255">
        <f>+'7.  Persistence Report'!BH272</f>
        <v>2781</v>
      </c>
      <c r="Q284" s="255">
        <v>12</v>
      </c>
      <c r="R284" s="255"/>
      <c r="S284" s="255"/>
      <c r="T284" s="255"/>
      <c r="U284" s="255"/>
      <c r="V284" s="255"/>
      <c r="W284" s="255"/>
      <c r="X284" s="255"/>
      <c r="Y284" s="255"/>
      <c r="Z284" s="255"/>
      <c r="AA284" s="255"/>
      <c r="AB284" s="255"/>
      <c r="AC284" s="255"/>
      <c r="AD284" s="255"/>
      <c r="AE284" s="377">
        <v>1</v>
      </c>
      <c r="AF284" s="361"/>
      <c r="AG284" s="361"/>
      <c r="AH284" s="361"/>
      <c r="AI284" s="361"/>
      <c r="AJ284" s="361"/>
      <c r="AK284" s="361"/>
      <c r="AL284" s="366"/>
      <c r="AM284" s="366"/>
      <c r="AN284" s="366"/>
      <c r="AO284" s="366"/>
      <c r="AP284" s="366"/>
      <c r="AQ284" s="366"/>
      <c r="AR284" s="366"/>
      <c r="AS284" s="256">
        <f>SUM(AE284:AR284)</f>
        <v>1</v>
      </c>
    </row>
    <row r="285" spans="1:46"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1</v>
      </c>
      <c r="AF285" s="362">
        <f t="shared" ref="AF285:AL285" si="603">AF284</f>
        <v>0</v>
      </c>
      <c r="AG285" s="362">
        <f t="shared" si="603"/>
        <v>0</v>
      </c>
      <c r="AH285" s="362">
        <f t="shared" si="603"/>
        <v>0</v>
      </c>
      <c r="AI285" s="362">
        <f t="shared" si="603"/>
        <v>0</v>
      </c>
      <c r="AJ285" s="362">
        <f t="shared" si="603"/>
        <v>0</v>
      </c>
      <c r="AK285" s="362">
        <f t="shared" si="603"/>
        <v>0</v>
      </c>
      <c r="AL285" s="362">
        <f t="shared" si="603"/>
        <v>0</v>
      </c>
      <c r="AM285" s="362">
        <f t="shared" ref="AM285:AR285" si="604">AM284</f>
        <v>0</v>
      </c>
      <c r="AN285" s="362">
        <f t="shared" si="604"/>
        <v>0</v>
      </c>
      <c r="AO285" s="362">
        <f t="shared" si="604"/>
        <v>0</v>
      </c>
      <c r="AP285" s="362">
        <f t="shared" si="604"/>
        <v>0</v>
      </c>
      <c r="AQ285" s="362">
        <f t="shared" si="604"/>
        <v>0</v>
      </c>
      <c r="AR285" s="362">
        <f t="shared" si="604"/>
        <v>0</v>
      </c>
      <c r="AS285" s="266"/>
    </row>
    <row r="286" spans="1:46"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L288" si="605">AF287</f>
        <v>0</v>
      </c>
      <c r="AG288" s="362">
        <f t="shared" si="605"/>
        <v>0</v>
      </c>
      <c r="AH288" s="362">
        <f t="shared" si="605"/>
        <v>0</v>
      </c>
      <c r="AI288" s="362">
        <f t="shared" si="605"/>
        <v>0</v>
      </c>
      <c r="AJ288" s="362">
        <f t="shared" si="605"/>
        <v>0</v>
      </c>
      <c r="AK288" s="362">
        <f t="shared" si="605"/>
        <v>0</v>
      </c>
      <c r="AL288" s="362">
        <f t="shared" si="605"/>
        <v>0</v>
      </c>
      <c r="AM288" s="362">
        <f t="shared" ref="AM288:AR288" si="606">AM287</f>
        <v>0</v>
      </c>
      <c r="AN288" s="362">
        <f t="shared" si="606"/>
        <v>0</v>
      </c>
      <c r="AO288" s="362">
        <f t="shared" si="606"/>
        <v>0</v>
      </c>
      <c r="AP288" s="362">
        <f t="shared" si="606"/>
        <v>0</v>
      </c>
      <c r="AQ288" s="362">
        <f t="shared" si="606"/>
        <v>0</v>
      </c>
      <c r="AR288" s="362">
        <f t="shared" si="606"/>
        <v>0</v>
      </c>
      <c r="AS288" s="257"/>
    </row>
    <row r="289" spans="1:4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L291" si="607">AE290</f>
        <v>0</v>
      </c>
      <c r="AF291" s="362">
        <f t="shared" si="607"/>
        <v>0</v>
      </c>
      <c r="AG291" s="362">
        <f t="shared" si="607"/>
        <v>0</v>
      </c>
      <c r="AH291" s="362">
        <f t="shared" si="607"/>
        <v>0</v>
      </c>
      <c r="AI291" s="362">
        <f t="shared" si="607"/>
        <v>0</v>
      </c>
      <c r="AJ291" s="362">
        <f t="shared" si="607"/>
        <v>0</v>
      </c>
      <c r="AK291" s="362">
        <f t="shared" si="607"/>
        <v>0</v>
      </c>
      <c r="AL291" s="362">
        <f t="shared" si="607"/>
        <v>0</v>
      </c>
      <c r="AM291" s="362">
        <f t="shared" ref="AM291:AR291" si="608">AM290</f>
        <v>0</v>
      </c>
      <c r="AN291" s="362">
        <f t="shared" si="608"/>
        <v>0</v>
      </c>
      <c r="AO291" s="362">
        <f t="shared" si="608"/>
        <v>0</v>
      </c>
      <c r="AP291" s="362">
        <f t="shared" si="608"/>
        <v>0</v>
      </c>
      <c r="AQ291" s="362">
        <f t="shared" si="608"/>
        <v>0</v>
      </c>
      <c r="AR291" s="362">
        <f t="shared" si="608"/>
        <v>0</v>
      </c>
      <c r="AS291" s="266"/>
    </row>
    <row r="292" spans="1:45" ht="15.7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7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7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outlineLevel="1">
      <c r="A295" s="457">
        <v>21</v>
      </c>
      <c r="B295" s="273" t="s">
        <v>113</v>
      </c>
      <c r="C295" s="251" t="s">
        <v>25</v>
      </c>
      <c r="D295" s="255">
        <f>+'7.  Persistence Report'!AV264</f>
        <v>15788572</v>
      </c>
      <c r="E295" s="255">
        <f>+'7.  Persistence Report'!AW264</f>
        <v>15788572</v>
      </c>
      <c r="F295" s="255">
        <f>+'7.  Persistence Report'!AX264</f>
        <v>15788572</v>
      </c>
      <c r="G295" s="255">
        <f>+'7.  Persistence Report'!AY264</f>
        <v>15788572</v>
      </c>
      <c r="H295" s="255">
        <f>+'7.  Persistence Report'!AZ264</f>
        <v>15788572</v>
      </c>
      <c r="I295" s="255">
        <f>+'7.  Persistence Report'!BA264</f>
        <v>15788572</v>
      </c>
      <c r="J295" s="255">
        <f>+'7.  Persistence Report'!BB264</f>
        <v>15788572</v>
      </c>
      <c r="K295" s="255">
        <f>+'7.  Persistence Report'!BC264</f>
        <v>15786158</v>
      </c>
      <c r="L295" s="255">
        <f>+'7.  Persistence Report'!BD264</f>
        <v>15786158</v>
      </c>
      <c r="M295" s="255">
        <f>+'7.  Persistence Report'!BE264</f>
        <v>15715829</v>
      </c>
      <c r="N295" s="255">
        <f>+'7.  Persistence Report'!BF264</f>
        <v>15495884</v>
      </c>
      <c r="O295" s="255">
        <f>+'7.  Persistence Report'!BG264</f>
        <v>15486648</v>
      </c>
      <c r="P295" s="255">
        <f>+'7.  Persistence Report'!BH264</f>
        <v>15486648</v>
      </c>
      <c r="Q295" s="251"/>
      <c r="R295" s="255">
        <f>+'7.  Persistence Report'!Q264</f>
        <v>1031</v>
      </c>
      <c r="S295" s="255">
        <f>+'7.  Persistence Report'!R264</f>
        <v>1031</v>
      </c>
      <c r="T295" s="255">
        <f>+'7.  Persistence Report'!S264</f>
        <v>1031</v>
      </c>
      <c r="U295" s="255">
        <f>+'7.  Persistence Report'!T264</f>
        <v>1031</v>
      </c>
      <c r="V295" s="255">
        <f>+'7.  Persistence Report'!U264</f>
        <v>1031</v>
      </c>
      <c r="W295" s="255">
        <f>+'7.  Persistence Report'!V264</f>
        <v>1031</v>
      </c>
      <c r="X295" s="255">
        <f>+'7.  Persistence Report'!W264</f>
        <v>1031</v>
      </c>
      <c r="Y295" s="255">
        <f>+'7.  Persistence Report'!X264</f>
        <v>1031</v>
      </c>
      <c r="Z295" s="255">
        <f>+'7.  Persistence Report'!Y264</f>
        <v>1031</v>
      </c>
      <c r="AA295" s="255">
        <f>+'7.  Persistence Report'!Z264</f>
        <v>1027</v>
      </c>
      <c r="AB295" s="255">
        <f>+'7.  Persistence Report'!AA264</f>
        <v>984</v>
      </c>
      <c r="AC295" s="255">
        <f>+'7.  Persistence Report'!AB264</f>
        <v>984</v>
      </c>
      <c r="AD295" s="255">
        <f>+'7.  Persistence Report'!AC264</f>
        <v>984</v>
      </c>
      <c r="AE295" s="361">
        <v>1</v>
      </c>
      <c r="AF295" s="361"/>
      <c r="AG295" s="361"/>
      <c r="AH295" s="361"/>
      <c r="AI295" s="361"/>
      <c r="AJ295" s="361"/>
      <c r="AK295" s="361"/>
      <c r="AL295" s="361"/>
      <c r="AM295" s="361"/>
      <c r="AN295" s="361"/>
      <c r="AO295" s="361"/>
      <c r="AP295" s="361"/>
      <c r="AQ295" s="361"/>
      <c r="AR295" s="361"/>
      <c r="AS295" s="256">
        <f>SUM(AE295:AR295)</f>
        <v>1</v>
      </c>
    </row>
    <row r="296" spans="1:45" outlineLevel="1">
      <c r="B296" s="254" t="s">
        <v>288</v>
      </c>
      <c r="C296" s="251" t="s">
        <v>163</v>
      </c>
      <c r="D296" s="255">
        <v>1761333.2011043339</v>
      </c>
      <c r="E296" s="255">
        <f>+$D296*E295/$D295</f>
        <v>1761333.2011043339</v>
      </c>
      <c r="F296" s="255">
        <f t="shared" ref="F296" si="609">+$D296*F295/$D295</f>
        <v>1761333.2011043339</v>
      </c>
      <c r="G296" s="255">
        <v>1761333.2011043339</v>
      </c>
      <c r="H296" s="255">
        <v>1761333.2011043339</v>
      </c>
      <c r="I296" s="255">
        <v>1761333.2011043339</v>
      </c>
      <c r="J296" s="255">
        <v>1761333.2011043339</v>
      </c>
      <c r="K296" s="255">
        <v>1761141.4901907074</v>
      </c>
      <c r="L296" s="255">
        <v>1761141.4901907074</v>
      </c>
      <c r="M296" s="255">
        <v>1762160.4365186768</v>
      </c>
      <c r="N296" s="255">
        <v>1761206.3972223082</v>
      </c>
      <c r="O296" s="255">
        <v>1762712.052219121</v>
      </c>
      <c r="P296" s="255">
        <v>1762712.052219121</v>
      </c>
      <c r="Q296" s="251"/>
      <c r="R296" s="255">
        <v>112</v>
      </c>
      <c r="S296" s="255">
        <f>+$R296*S295/$R295</f>
        <v>112</v>
      </c>
      <c r="T296" s="255">
        <f t="shared" ref="T296" si="610">+$R296*T295/$R295</f>
        <v>112</v>
      </c>
      <c r="U296" s="255">
        <v>112</v>
      </c>
      <c r="V296" s="255">
        <v>112</v>
      </c>
      <c r="W296" s="255">
        <v>112</v>
      </c>
      <c r="X296" s="255">
        <v>112</v>
      </c>
      <c r="Y296" s="255">
        <v>112</v>
      </c>
      <c r="Z296" s="255">
        <v>112</v>
      </c>
      <c r="AA296" s="255">
        <v>112.18855218855219</v>
      </c>
      <c r="AB296" s="255">
        <v>112.56565656565655</v>
      </c>
      <c r="AC296" s="255">
        <v>112.56565656565655</v>
      </c>
      <c r="AD296" s="255">
        <v>112.56565656565655</v>
      </c>
      <c r="AE296" s="362">
        <f>AE295</f>
        <v>1</v>
      </c>
      <c r="AF296" s="362">
        <f t="shared" ref="AF296:AL296" si="611">AF295</f>
        <v>0</v>
      </c>
      <c r="AG296" s="362">
        <f t="shared" si="611"/>
        <v>0</v>
      </c>
      <c r="AH296" s="362">
        <f t="shared" si="611"/>
        <v>0</v>
      </c>
      <c r="AI296" s="362">
        <f t="shared" si="611"/>
        <v>0</v>
      </c>
      <c r="AJ296" s="362">
        <f t="shared" si="611"/>
        <v>0</v>
      </c>
      <c r="AK296" s="362">
        <f t="shared" si="611"/>
        <v>0</v>
      </c>
      <c r="AL296" s="362">
        <f t="shared" si="611"/>
        <v>0</v>
      </c>
      <c r="AM296" s="362">
        <f t="shared" ref="AM296" si="612">AM295</f>
        <v>0</v>
      </c>
      <c r="AN296" s="362">
        <f t="shared" ref="AN296" si="613">AN295</f>
        <v>0</v>
      </c>
      <c r="AO296" s="362">
        <f t="shared" ref="AO296" si="614">AO295</f>
        <v>0</v>
      </c>
      <c r="AP296" s="362">
        <f t="shared" ref="AP296" si="615">AP295</f>
        <v>0</v>
      </c>
      <c r="AQ296" s="362">
        <f t="shared" ref="AQ296" si="616">AQ295</f>
        <v>0</v>
      </c>
      <c r="AR296" s="362">
        <f t="shared" ref="AR296" si="617">AR295</f>
        <v>0</v>
      </c>
      <c r="AS296" s="266"/>
    </row>
    <row r="297" spans="1:4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outlineLevel="1">
      <c r="A298" s="457">
        <v>22</v>
      </c>
      <c r="B298" s="273" t="s">
        <v>114</v>
      </c>
      <c r="C298" s="251" t="s">
        <v>25</v>
      </c>
      <c r="D298" s="255">
        <f>+'7.  Persistence Report'!AV265</f>
        <v>3798500</v>
      </c>
      <c r="E298" s="255">
        <f>+'7.  Persistence Report'!AW265</f>
        <v>3798500</v>
      </c>
      <c r="F298" s="255">
        <f>+'7.  Persistence Report'!AX265</f>
        <v>3798500</v>
      </c>
      <c r="G298" s="255">
        <f>+'7.  Persistence Report'!AY265</f>
        <v>3798500</v>
      </c>
      <c r="H298" s="255">
        <f>+'7.  Persistence Report'!AZ265</f>
        <v>3798500</v>
      </c>
      <c r="I298" s="255">
        <f>+'7.  Persistence Report'!BA265</f>
        <v>3798500</v>
      </c>
      <c r="J298" s="255">
        <f>+'7.  Persistence Report'!BB265</f>
        <v>3798500</v>
      </c>
      <c r="K298" s="255">
        <f>+'7.  Persistence Report'!BC265</f>
        <v>3798500</v>
      </c>
      <c r="L298" s="255">
        <f>+'7.  Persistence Report'!BD265</f>
        <v>3798500</v>
      </c>
      <c r="M298" s="255">
        <f>+'7.  Persistence Report'!BE265</f>
        <v>3798500</v>
      </c>
      <c r="N298" s="255">
        <f>+'7.  Persistence Report'!BF265</f>
        <v>3798500</v>
      </c>
      <c r="O298" s="255">
        <f>+'7.  Persistence Report'!BG265</f>
        <v>3798500</v>
      </c>
      <c r="P298" s="255">
        <f>+'7.  Persistence Report'!BH265</f>
        <v>3798500</v>
      </c>
      <c r="Q298" s="251"/>
      <c r="R298" s="255">
        <f>+'7.  Persistence Report'!Q265</f>
        <v>1138</v>
      </c>
      <c r="S298" s="255">
        <f>+'7.  Persistence Report'!R265</f>
        <v>1138</v>
      </c>
      <c r="T298" s="255">
        <f>+'7.  Persistence Report'!S265</f>
        <v>1138</v>
      </c>
      <c r="U298" s="255">
        <f>+'7.  Persistence Report'!T265</f>
        <v>1138</v>
      </c>
      <c r="V298" s="255">
        <f>+'7.  Persistence Report'!U265</f>
        <v>1138</v>
      </c>
      <c r="W298" s="255">
        <f>+'7.  Persistence Report'!V265</f>
        <v>1138</v>
      </c>
      <c r="X298" s="255">
        <f>+'7.  Persistence Report'!W265</f>
        <v>1138</v>
      </c>
      <c r="Y298" s="255">
        <f>+'7.  Persistence Report'!X265</f>
        <v>1138</v>
      </c>
      <c r="Z298" s="255">
        <f>+'7.  Persistence Report'!Y265</f>
        <v>1138</v>
      </c>
      <c r="AA298" s="255">
        <f>+'7.  Persistence Report'!Z265</f>
        <v>1138</v>
      </c>
      <c r="AB298" s="255">
        <f>+'7.  Persistence Report'!AA265</f>
        <v>1138</v>
      </c>
      <c r="AC298" s="255">
        <f>+'7.  Persistence Report'!AB265</f>
        <v>1138</v>
      </c>
      <c r="AD298" s="255">
        <f>+'7.  Persistence Report'!AC265</f>
        <v>1138</v>
      </c>
      <c r="AE298" s="361">
        <v>1</v>
      </c>
      <c r="AF298" s="361"/>
      <c r="AG298" s="361"/>
      <c r="AH298" s="361"/>
      <c r="AI298" s="361"/>
      <c r="AJ298" s="361"/>
      <c r="AK298" s="361"/>
      <c r="AL298" s="361"/>
      <c r="AM298" s="361"/>
      <c r="AN298" s="361"/>
      <c r="AO298" s="361"/>
      <c r="AP298" s="361"/>
      <c r="AQ298" s="361"/>
      <c r="AR298" s="361"/>
      <c r="AS298" s="256">
        <f>SUM(AE298:AR298)</f>
        <v>1</v>
      </c>
    </row>
    <row r="299" spans="1:45" outlineLevel="1">
      <c r="B299" s="254" t="s">
        <v>288</v>
      </c>
      <c r="C299" s="251" t="s">
        <v>163</v>
      </c>
      <c r="D299" s="255">
        <v>31221</v>
      </c>
      <c r="E299" s="255">
        <f>+$D299*E298/$D298</f>
        <v>31221</v>
      </c>
      <c r="F299" s="255">
        <f t="shared" ref="F299" si="618">+$D299*F298/$D298</f>
        <v>31221</v>
      </c>
      <c r="G299" s="255">
        <v>31221</v>
      </c>
      <c r="H299" s="255">
        <v>31221</v>
      </c>
      <c r="I299" s="255">
        <v>31221</v>
      </c>
      <c r="J299" s="255">
        <v>31221</v>
      </c>
      <c r="K299" s="255">
        <v>31221</v>
      </c>
      <c r="L299" s="255">
        <v>31221</v>
      </c>
      <c r="M299" s="255">
        <v>31221</v>
      </c>
      <c r="N299" s="255">
        <v>31221</v>
      </c>
      <c r="O299" s="255">
        <v>31221</v>
      </c>
      <c r="P299" s="255">
        <v>31221</v>
      </c>
      <c r="Q299" s="251"/>
      <c r="R299" s="255">
        <v>9</v>
      </c>
      <c r="S299" s="255">
        <f>+$R299*S298/$R298</f>
        <v>9</v>
      </c>
      <c r="T299" s="255">
        <f t="shared" ref="T299" si="619">+$R299*T298/$R298</f>
        <v>9</v>
      </c>
      <c r="U299" s="255">
        <v>9</v>
      </c>
      <c r="V299" s="255">
        <v>9</v>
      </c>
      <c r="W299" s="255">
        <v>9</v>
      </c>
      <c r="X299" s="255">
        <v>9</v>
      </c>
      <c r="Y299" s="255">
        <v>9</v>
      </c>
      <c r="Z299" s="255">
        <v>9</v>
      </c>
      <c r="AA299" s="255">
        <v>9.0151515151515156</v>
      </c>
      <c r="AB299" s="255">
        <v>9.045454545454545</v>
      </c>
      <c r="AC299" s="255">
        <v>9.045454545454545</v>
      </c>
      <c r="AD299" s="255">
        <v>9.045454545454545</v>
      </c>
      <c r="AE299" s="362">
        <f>AE298</f>
        <v>1</v>
      </c>
      <c r="AF299" s="362">
        <f t="shared" ref="AF299:AL299" si="620">AF298</f>
        <v>0</v>
      </c>
      <c r="AG299" s="362">
        <f t="shared" si="620"/>
        <v>0</v>
      </c>
      <c r="AH299" s="362">
        <f t="shared" si="620"/>
        <v>0</v>
      </c>
      <c r="AI299" s="362">
        <f t="shared" si="620"/>
        <v>0</v>
      </c>
      <c r="AJ299" s="362">
        <f t="shared" si="620"/>
        <v>0</v>
      </c>
      <c r="AK299" s="362">
        <f t="shared" si="620"/>
        <v>0</v>
      </c>
      <c r="AL299" s="362">
        <f t="shared" si="620"/>
        <v>0</v>
      </c>
      <c r="AM299" s="362">
        <f t="shared" ref="AM299" si="621">AM298</f>
        <v>0</v>
      </c>
      <c r="AN299" s="362">
        <f t="shared" ref="AN299" si="622">AN298</f>
        <v>0</v>
      </c>
      <c r="AO299" s="362">
        <f t="shared" ref="AO299" si="623">AO298</f>
        <v>0</v>
      </c>
      <c r="AP299" s="362">
        <f t="shared" ref="AP299" si="624">AP298</f>
        <v>0</v>
      </c>
      <c r="AQ299" s="362">
        <f t="shared" ref="AQ299" si="625">AQ298</f>
        <v>0</v>
      </c>
      <c r="AR299" s="362">
        <f t="shared" ref="AR299" si="626">AR298</f>
        <v>0</v>
      </c>
      <c r="AS299" s="266"/>
    </row>
    <row r="300" spans="1:4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outlineLevel="1">
      <c r="A301" s="457">
        <v>23</v>
      </c>
      <c r="B301" s="273" t="s">
        <v>115</v>
      </c>
      <c r="C301" s="251" t="s">
        <v>25</v>
      </c>
      <c r="D301" s="255">
        <f>+'7.  Persistence Report'!AV266</f>
        <v>18591</v>
      </c>
      <c r="E301" s="255">
        <f>+'7.  Persistence Report'!AW266</f>
        <v>18591</v>
      </c>
      <c r="F301" s="255">
        <f>+'7.  Persistence Report'!AX266</f>
        <v>18591</v>
      </c>
      <c r="G301" s="255">
        <f>+'7.  Persistence Report'!AY266</f>
        <v>18591</v>
      </c>
      <c r="H301" s="255">
        <f>+'7.  Persistence Report'!AZ266</f>
        <v>18591</v>
      </c>
      <c r="I301" s="255">
        <f>+'7.  Persistence Report'!BA266</f>
        <v>18591</v>
      </c>
      <c r="J301" s="255">
        <f>+'7.  Persistence Report'!BB266</f>
        <v>18591</v>
      </c>
      <c r="K301" s="255">
        <f>+'7.  Persistence Report'!BC266</f>
        <v>18591</v>
      </c>
      <c r="L301" s="255">
        <f>+'7.  Persistence Report'!BD266</f>
        <v>18591</v>
      </c>
      <c r="M301" s="255">
        <f>+'7.  Persistence Report'!BE266</f>
        <v>18591</v>
      </c>
      <c r="N301" s="255">
        <f>+'7.  Persistence Report'!BF266</f>
        <v>17929</v>
      </c>
      <c r="O301" s="255">
        <f>+'7.  Persistence Report'!BG266</f>
        <v>17929</v>
      </c>
      <c r="P301" s="255">
        <f>+'7.  Persistence Report'!BH266</f>
        <v>17929</v>
      </c>
      <c r="Q301" s="251"/>
      <c r="R301" s="255">
        <f>+'7.  Persistence Report'!Q266</f>
        <v>4</v>
      </c>
      <c r="S301" s="255">
        <f>+'7.  Persistence Report'!R266</f>
        <v>4</v>
      </c>
      <c r="T301" s="255">
        <f>+'7.  Persistence Report'!S266</f>
        <v>4</v>
      </c>
      <c r="U301" s="255">
        <f>+'7.  Persistence Report'!T266</f>
        <v>4</v>
      </c>
      <c r="V301" s="255">
        <f>+'7.  Persistence Report'!U266</f>
        <v>4</v>
      </c>
      <c r="W301" s="255">
        <f>+'7.  Persistence Report'!V266</f>
        <v>4</v>
      </c>
      <c r="X301" s="255">
        <f>+'7.  Persistence Report'!W266</f>
        <v>4</v>
      </c>
      <c r="Y301" s="255">
        <f>+'7.  Persistence Report'!X266</f>
        <v>4</v>
      </c>
      <c r="Z301" s="255">
        <f>+'7.  Persistence Report'!Y266</f>
        <v>4</v>
      </c>
      <c r="AA301" s="255">
        <f>+'7.  Persistence Report'!Z266</f>
        <v>4</v>
      </c>
      <c r="AB301" s="255">
        <f>+'7.  Persistence Report'!AA266</f>
        <v>4</v>
      </c>
      <c r="AC301" s="255">
        <f>+'7.  Persistence Report'!AB266</f>
        <v>4</v>
      </c>
      <c r="AD301" s="255">
        <f>+'7.  Persistence Report'!AC266</f>
        <v>4</v>
      </c>
      <c r="AE301" s="361">
        <v>1</v>
      </c>
      <c r="AF301" s="361"/>
      <c r="AG301" s="361"/>
      <c r="AH301" s="361"/>
      <c r="AI301" s="361"/>
      <c r="AJ301" s="361"/>
      <c r="AK301" s="361"/>
      <c r="AL301" s="361"/>
      <c r="AM301" s="361"/>
      <c r="AN301" s="361"/>
      <c r="AO301" s="361"/>
      <c r="AP301" s="361"/>
      <c r="AQ301" s="361"/>
      <c r="AR301" s="361"/>
      <c r="AS301" s="256">
        <f>SUM(AE301:AR301)</f>
        <v>1</v>
      </c>
    </row>
    <row r="302" spans="1:45" outlineLevel="1">
      <c r="B302" s="254" t="s">
        <v>288</v>
      </c>
      <c r="C302" s="251" t="s">
        <v>163</v>
      </c>
      <c r="D302" s="255">
        <v>13049</v>
      </c>
      <c r="E302" s="255">
        <f>+$D302*E301/$D301</f>
        <v>13049</v>
      </c>
      <c r="F302" s="255">
        <f t="shared" ref="F302" si="627">+$D302*F301/$D301</f>
        <v>13049</v>
      </c>
      <c r="G302" s="255">
        <v>13049</v>
      </c>
      <c r="H302" s="255">
        <v>13049</v>
      </c>
      <c r="I302" s="255">
        <v>13049</v>
      </c>
      <c r="J302" s="255">
        <v>13049</v>
      </c>
      <c r="K302" s="255">
        <v>13049</v>
      </c>
      <c r="L302" s="255">
        <v>13049</v>
      </c>
      <c r="M302" s="255">
        <v>13049</v>
      </c>
      <c r="N302" s="255">
        <v>12520.996691252152</v>
      </c>
      <c r="O302" s="255">
        <v>12520.996691252152</v>
      </c>
      <c r="P302" s="255">
        <v>12520.996691252152</v>
      </c>
      <c r="Q302" s="251"/>
      <c r="R302" s="255">
        <v>3</v>
      </c>
      <c r="S302" s="255">
        <f>+$R302*S301/$R301</f>
        <v>3</v>
      </c>
      <c r="T302" s="255">
        <f t="shared" ref="T302" si="628">+$R302*T301/$R301</f>
        <v>3</v>
      </c>
      <c r="U302" s="255">
        <v>3</v>
      </c>
      <c r="V302" s="255">
        <v>3</v>
      </c>
      <c r="W302" s="255">
        <v>3</v>
      </c>
      <c r="X302" s="255">
        <v>3</v>
      </c>
      <c r="Y302" s="255">
        <v>3</v>
      </c>
      <c r="Z302" s="255">
        <v>3</v>
      </c>
      <c r="AA302" s="255">
        <v>3</v>
      </c>
      <c r="AB302" s="255">
        <v>2.9230769230769229</v>
      </c>
      <c r="AC302" s="255">
        <v>2.9230769230769229</v>
      </c>
      <c r="AD302" s="255">
        <v>2.9230769230769229</v>
      </c>
      <c r="AE302" s="362">
        <f>AE301</f>
        <v>1</v>
      </c>
      <c r="AF302" s="362">
        <f t="shared" ref="AF302:AL302" si="629">AF301</f>
        <v>0</v>
      </c>
      <c r="AG302" s="362">
        <f t="shared" si="629"/>
        <v>0</v>
      </c>
      <c r="AH302" s="362">
        <f t="shared" si="629"/>
        <v>0</v>
      </c>
      <c r="AI302" s="362">
        <f t="shared" si="629"/>
        <v>0</v>
      </c>
      <c r="AJ302" s="362">
        <f t="shared" si="629"/>
        <v>0</v>
      </c>
      <c r="AK302" s="362">
        <f t="shared" si="629"/>
        <v>0</v>
      </c>
      <c r="AL302" s="362">
        <f t="shared" si="629"/>
        <v>0</v>
      </c>
      <c r="AM302" s="362">
        <f t="shared" ref="AM302" si="630">AM301</f>
        <v>0</v>
      </c>
      <c r="AN302" s="362">
        <f t="shared" ref="AN302" si="631">AN301</f>
        <v>0</v>
      </c>
      <c r="AO302" s="362">
        <f t="shared" ref="AO302" si="632">AO301</f>
        <v>0</v>
      </c>
      <c r="AP302" s="362">
        <f t="shared" ref="AP302" si="633">AP301</f>
        <v>0</v>
      </c>
      <c r="AQ302" s="362">
        <f t="shared" ref="AQ302" si="634">AQ301</f>
        <v>0</v>
      </c>
      <c r="AR302" s="362">
        <f t="shared" ref="AR302" si="635">AR301</f>
        <v>0</v>
      </c>
      <c r="AS302" s="266"/>
    </row>
    <row r="303" spans="1:4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outlineLevel="1">
      <c r="A304" s="457">
        <v>24</v>
      </c>
      <c r="B304" s="273" t="s">
        <v>116</v>
      </c>
      <c r="C304" s="251" t="s">
        <v>25</v>
      </c>
      <c r="D304" s="255">
        <f>+'7.  Persistence Report'!AV267</f>
        <v>747287</v>
      </c>
      <c r="E304" s="255">
        <f>+'7.  Persistence Report'!AW267</f>
        <v>747287</v>
      </c>
      <c r="F304" s="255">
        <f>+'7.  Persistence Report'!AX267</f>
        <v>747287</v>
      </c>
      <c r="G304" s="255">
        <f>+'7.  Persistence Report'!AY267</f>
        <v>747287</v>
      </c>
      <c r="H304" s="255">
        <f>+'7.  Persistence Report'!AZ267</f>
        <v>747287</v>
      </c>
      <c r="I304" s="255">
        <f>+'7.  Persistence Report'!BA267</f>
        <v>745739</v>
      </c>
      <c r="J304" s="255">
        <f>+'7.  Persistence Report'!BB267</f>
        <v>745739</v>
      </c>
      <c r="K304" s="255">
        <f>+'7.  Persistence Report'!BC267</f>
        <v>745739</v>
      </c>
      <c r="L304" s="255">
        <f>+'7.  Persistence Report'!BD267</f>
        <v>745739</v>
      </c>
      <c r="M304" s="255">
        <f>+'7.  Persistence Report'!BE267</f>
        <v>656028</v>
      </c>
      <c r="N304" s="255">
        <f>+'7.  Persistence Report'!BF267</f>
        <v>636258</v>
      </c>
      <c r="O304" s="255">
        <f>+'7.  Persistence Report'!BG267</f>
        <v>636258</v>
      </c>
      <c r="P304" s="255">
        <f>+'7.  Persistence Report'!BH267</f>
        <v>630946</v>
      </c>
      <c r="Q304" s="251"/>
      <c r="R304" s="255">
        <f>+'7.  Persistence Report'!Q267</f>
        <v>58</v>
      </c>
      <c r="S304" s="255">
        <f>+'7.  Persistence Report'!R267</f>
        <v>58</v>
      </c>
      <c r="T304" s="255">
        <f>+'7.  Persistence Report'!S267</f>
        <v>58</v>
      </c>
      <c r="U304" s="255">
        <f>+'7.  Persistence Report'!T267</f>
        <v>58</v>
      </c>
      <c r="V304" s="255">
        <f>+'7.  Persistence Report'!U267</f>
        <v>58</v>
      </c>
      <c r="W304" s="255">
        <f>+'7.  Persistence Report'!V267</f>
        <v>57</v>
      </c>
      <c r="X304" s="255">
        <f>+'7.  Persistence Report'!W267</f>
        <v>57</v>
      </c>
      <c r="Y304" s="255">
        <f>+'7.  Persistence Report'!X267</f>
        <v>57</v>
      </c>
      <c r="Z304" s="255">
        <f>+'7.  Persistence Report'!Y267</f>
        <v>57</v>
      </c>
      <c r="AA304" s="255">
        <f>+'7.  Persistence Report'!Z267</f>
        <v>45</v>
      </c>
      <c r="AB304" s="255">
        <f>+'7.  Persistence Report'!AA267</f>
        <v>44</v>
      </c>
      <c r="AC304" s="255">
        <f>+'7.  Persistence Report'!AB267</f>
        <v>44</v>
      </c>
      <c r="AD304" s="255">
        <f>+'7.  Persistence Report'!AC267</f>
        <v>43</v>
      </c>
      <c r="AE304" s="361">
        <v>1</v>
      </c>
      <c r="AF304" s="361"/>
      <c r="AG304" s="361"/>
      <c r="AH304" s="361"/>
      <c r="AI304" s="361"/>
      <c r="AJ304" s="361"/>
      <c r="AK304" s="361"/>
      <c r="AL304" s="361"/>
      <c r="AM304" s="361"/>
      <c r="AN304" s="361"/>
      <c r="AO304" s="361"/>
      <c r="AP304" s="361"/>
      <c r="AQ304" s="361"/>
      <c r="AR304" s="361"/>
      <c r="AS304" s="256">
        <f>SUM(AE304:AR304)</f>
        <v>1</v>
      </c>
    </row>
    <row r="305" spans="1:4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1</v>
      </c>
      <c r="AF305" s="362">
        <f t="shared" ref="AF305:AL305" si="636">AF304</f>
        <v>0</v>
      </c>
      <c r="AG305" s="362">
        <f t="shared" si="636"/>
        <v>0</v>
      </c>
      <c r="AH305" s="362">
        <f t="shared" si="636"/>
        <v>0</v>
      </c>
      <c r="AI305" s="362">
        <f t="shared" si="636"/>
        <v>0</v>
      </c>
      <c r="AJ305" s="362">
        <f t="shared" si="636"/>
        <v>0</v>
      </c>
      <c r="AK305" s="362">
        <f t="shared" si="636"/>
        <v>0</v>
      </c>
      <c r="AL305" s="362">
        <f t="shared" si="636"/>
        <v>0</v>
      </c>
      <c r="AM305" s="362">
        <f t="shared" ref="AM305" si="637">AM304</f>
        <v>0</v>
      </c>
      <c r="AN305" s="362">
        <f t="shared" ref="AN305" si="638">AN304</f>
        <v>0</v>
      </c>
      <c r="AO305" s="362">
        <f t="shared" ref="AO305" si="639">AO304</f>
        <v>0</v>
      </c>
      <c r="AP305" s="362">
        <f t="shared" ref="AP305" si="640">AP304</f>
        <v>0</v>
      </c>
      <c r="AQ305" s="362">
        <f t="shared" ref="AQ305" si="641">AQ304</f>
        <v>0</v>
      </c>
      <c r="AR305" s="362">
        <f t="shared" ref="AR305" si="642">AR304</f>
        <v>0</v>
      </c>
      <c r="AS305" s="266"/>
    </row>
    <row r="306" spans="1:4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7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outlineLevel="1">
      <c r="A308" s="457">
        <v>25</v>
      </c>
      <c r="B308" s="273" t="s">
        <v>117</v>
      </c>
      <c r="C308" s="251" t="s">
        <v>25</v>
      </c>
      <c r="D308" s="255">
        <f>+'7.  Persistence Report'!AV268</f>
        <v>157712</v>
      </c>
      <c r="E308" s="255">
        <f>+'7.  Persistence Report'!AW268</f>
        <v>157712</v>
      </c>
      <c r="F308" s="255">
        <f>+'7.  Persistence Report'!AX268</f>
        <v>157712</v>
      </c>
      <c r="G308" s="255">
        <f>+'7.  Persistence Report'!AY268</f>
        <v>157712</v>
      </c>
      <c r="H308" s="255">
        <f>+'7.  Persistence Report'!AZ268</f>
        <v>157712</v>
      </c>
      <c r="I308" s="255">
        <f>+'7.  Persistence Report'!BA268</f>
        <v>157712</v>
      </c>
      <c r="J308" s="255">
        <f>+'7.  Persistence Report'!BB268</f>
        <v>157712</v>
      </c>
      <c r="K308" s="255">
        <f>+'7.  Persistence Report'!BC268</f>
        <v>157712</v>
      </c>
      <c r="L308" s="255">
        <f>+'7.  Persistence Report'!BD268</f>
        <v>157712</v>
      </c>
      <c r="M308" s="255">
        <f>+'7.  Persistence Report'!BE268</f>
        <v>157712</v>
      </c>
      <c r="N308" s="255">
        <f>+'7.  Persistence Report'!BF268</f>
        <v>38937</v>
      </c>
      <c r="O308" s="255">
        <f>+'7.  Persistence Report'!BG268</f>
        <v>0</v>
      </c>
      <c r="P308" s="255">
        <f>+'7.  Persistence Report'!BH268</f>
        <v>0</v>
      </c>
      <c r="Q308" s="255">
        <v>12</v>
      </c>
      <c r="R308" s="255">
        <f>+'7.  Persistence Report'!Q268</f>
        <v>21</v>
      </c>
      <c r="S308" s="255">
        <f>+'7.  Persistence Report'!R268</f>
        <v>21</v>
      </c>
      <c r="T308" s="255">
        <f>+'7.  Persistence Report'!S268</f>
        <v>21</v>
      </c>
      <c r="U308" s="255">
        <f>+'7.  Persistence Report'!T268</f>
        <v>21</v>
      </c>
      <c r="V308" s="255">
        <f>+'7.  Persistence Report'!U268</f>
        <v>21</v>
      </c>
      <c r="W308" s="255">
        <f>+'7.  Persistence Report'!V268</f>
        <v>21</v>
      </c>
      <c r="X308" s="255">
        <f>+'7.  Persistence Report'!W268</f>
        <v>21</v>
      </c>
      <c r="Y308" s="255">
        <f>+'7.  Persistence Report'!X268</f>
        <v>21</v>
      </c>
      <c r="Z308" s="255">
        <f>+'7.  Persistence Report'!Y268</f>
        <v>21</v>
      </c>
      <c r="AA308" s="255">
        <f>+'7.  Persistence Report'!Z268</f>
        <v>21</v>
      </c>
      <c r="AB308" s="255">
        <f>+'7.  Persistence Report'!AA268</f>
        <v>5</v>
      </c>
      <c r="AC308" s="255">
        <f>+'7.  Persistence Report'!AB268</f>
        <v>0</v>
      </c>
      <c r="AD308" s="255">
        <f>+'7.  Persistence Report'!AC268</f>
        <v>0</v>
      </c>
      <c r="AE308" s="377"/>
      <c r="AF308" s="361"/>
      <c r="AG308" s="361">
        <v>1</v>
      </c>
      <c r="AH308" s="361"/>
      <c r="AI308" s="361"/>
      <c r="AJ308" s="361"/>
      <c r="AK308" s="361"/>
      <c r="AL308" s="361"/>
      <c r="AM308" s="366"/>
      <c r="AN308" s="366"/>
      <c r="AO308" s="366"/>
      <c r="AP308" s="366"/>
      <c r="AQ308" s="366"/>
      <c r="AR308" s="366"/>
      <c r="AS308" s="256">
        <f>SUM(AE308:AR308)</f>
        <v>1</v>
      </c>
    </row>
    <row r="309" spans="1:45"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AL309" si="643">AF308</f>
        <v>0</v>
      </c>
      <c r="AG309" s="362">
        <f t="shared" si="643"/>
        <v>1</v>
      </c>
      <c r="AH309" s="362">
        <f t="shared" si="643"/>
        <v>0</v>
      </c>
      <c r="AI309" s="362">
        <f t="shared" si="643"/>
        <v>0</v>
      </c>
      <c r="AJ309" s="362">
        <f t="shared" si="643"/>
        <v>0</v>
      </c>
      <c r="AK309" s="362">
        <f t="shared" si="643"/>
        <v>0</v>
      </c>
      <c r="AL309" s="362">
        <f t="shared" si="643"/>
        <v>0</v>
      </c>
      <c r="AM309" s="362">
        <f t="shared" ref="AM309" si="644">AM308</f>
        <v>0</v>
      </c>
      <c r="AN309" s="362">
        <f t="shared" ref="AN309" si="645">AN308</f>
        <v>0</v>
      </c>
      <c r="AO309" s="362">
        <f t="shared" ref="AO309" si="646">AO308</f>
        <v>0</v>
      </c>
      <c r="AP309" s="362">
        <f t="shared" ref="AP309" si="647">AP308</f>
        <v>0</v>
      </c>
      <c r="AQ309" s="362">
        <f t="shared" ref="AQ309" si="648">AQ308</f>
        <v>0</v>
      </c>
      <c r="AR309" s="362">
        <f t="shared" ref="AR309" si="649">AR308</f>
        <v>0</v>
      </c>
      <c r="AS309" s="266"/>
    </row>
    <row r="310" spans="1:4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outlineLevel="1">
      <c r="A311" s="457">
        <v>26</v>
      </c>
      <c r="B311" s="273" t="s">
        <v>1113</v>
      </c>
      <c r="C311" s="251" t="s">
        <v>25</v>
      </c>
      <c r="D311" s="255">
        <f>+'7.  Persistence Report'!AV269-'5.  2015-2027 LRAM'!D320</f>
        <v>23840182</v>
      </c>
      <c r="E311" s="255">
        <f>+'7.  Persistence Report'!AW269-'5.  2015-2027 LRAM'!E320</f>
        <v>23076588</v>
      </c>
      <c r="F311" s="255">
        <f>+'7.  Persistence Report'!AX269-'5.  2015-2027 LRAM'!F320</f>
        <v>23076588</v>
      </c>
      <c r="G311" s="255">
        <f>+'7.  Persistence Report'!AY269-'5.  2015-2027 LRAM'!G320</f>
        <v>23076588</v>
      </c>
      <c r="H311" s="255">
        <f>+'7.  Persistence Report'!AZ269-'5.  2015-2027 LRAM'!H320</f>
        <v>23076588</v>
      </c>
      <c r="I311" s="255">
        <f>+'7.  Persistence Report'!BA269-'5.  2015-2027 LRAM'!I320</f>
        <v>22954453</v>
      </c>
      <c r="J311" s="255">
        <f>+'7.  Persistence Report'!BB269-'5.  2015-2027 LRAM'!J320</f>
        <v>22954453</v>
      </c>
      <c r="K311" s="255">
        <f>+'7.  Persistence Report'!BC269-'5.  2015-2027 LRAM'!K320</f>
        <v>22954453</v>
      </c>
      <c r="L311" s="255">
        <f>+'7.  Persistence Report'!BD269-'5.  2015-2027 LRAM'!L320</f>
        <v>22898315</v>
      </c>
      <c r="M311" s="255">
        <f>+'7.  Persistence Report'!BE269-'5.  2015-2027 LRAM'!M320</f>
        <v>22898315</v>
      </c>
      <c r="N311" s="255">
        <f>+'7.  Persistence Report'!BF269-'5.  2015-2027 LRAM'!N320</f>
        <v>22671566</v>
      </c>
      <c r="O311" s="255">
        <f>+'7.  Persistence Report'!BG269-'5.  2015-2027 LRAM'!O320</f>
        <v>16917305</v>
      </c>
      <c r="P311" s="255">
        <f>+'7.  Persistence Report'!BH269-'5.  2015-2027 LRAM'!P320</f>
        <v>4351452</v>
      </c>
      <c r="Q311" s="255">
        <v>12</v>
      </c>
      <c r="R311" s="255">
        <f>+'7.  Persistence Report'!Q269</f>
        <v>3341</v>
      </c>
      <c r="S311" s="255">
        <f>+'7.  Persistence Report'!R269</f>
        <v>3203</v>
      </c>
      <c r="T311" s="255">
        <f>+'7.  Persistence Report'!S269</f>
        <v>3203</v>
      </c>
      <c r="U311" s="255">
        <f>+'7.  Persistence Report'!T269</f>
        <v>3203</v>
      </c>
      <c r="V311" s="255">
        <f>+'7.  Persistence Report'!U269</f>
        <v>3203</v>
      </c>
      <c r="W311" s="255">
        <f>+'7.  Persistence Report'!V269</f>
        <v>3185</v>
      </c>
      <c r="X311" s="255">
        <f>+'7.  Persistence Report'!W269</f>
        <v>3185</v>
      </c>
      <c r="Y311" s="255">
        <f>+'7.  Persistence Report'!X269</f>
        <v>3185</v>
      </c>
      <c r="Z311" s="255">
        <f>+'7.  Persistence Report'!Y269</f>
        <v>3172</v>
      </c>
      <c r="AA311" s="255">
        <f>+'7.  Persistence Report'!Z269</f>
        <v>3172</v>
      </c>
      <c r="AB311" s="255">
        <f>+'7.  Persistence Report'!AA269</f>
        <v>3142</v>
      </c>
      <c r="AC311" s="255">
        <f>+'7.  Persistence Report'!AB269</f>
        <v>2190</v>
      </c>
      <c r="AD311" s="255">
        <f>+'7.  Persistence Report'!AC269</f>
        <v>605</v>
      </c>
      <c r="AE311" s="377"/>
      <c r="AF311" s="361">
        <v>0.37457889486727591</v>
      </c>
      <c r="AG311" s="361">
        <v>0.4381921214638127</v>
      </c>
      <c r="AH311" s="361">
        <v>0.10317239588917215</v>
      </c>
      <c r="AI311" s="361">
        <v>8.4056587779739067E-2</v>
      </c>
      <c r="AJ311" s="361"/>
      <c r="AK311" s="361"/>
      <c r="AL311" s="361"/>
      <c r="AM311" s="366"/>
      <c r="AN311" s="366"/>
      <c r="AO311" s="366"/>
      <c r="AP311" s="366"/>
      <c r="AQ311" s="366"/>
      <c r="AR311" s="366"/>
      <c r="AS311" s="256">
        <f>SUM(AE311:AR311)</f>
        <v>0.99999999999999978</v>
      </c>
    </row>
    <row r="312" spans="1:45" outlineLevel="1">
      <c r="B312" s="254" t="s">
        <v>288</v>
      </c>
      <c r="C312" s="251" t="s">
        <v>163</v>
      </c>
      <c r="D312" s="255">
        <v>1890561</v>
      </c>
      <c r="E312" s="255">
        <f>+$D312*E311/$D311</f>
        <v>1830006.8886163705</v>
      </c>
      <c r="F312" s="255">
        <f t="shared" ref="F312" si="650">+$D312*F311/$D311</f>
        <v>1830006.8886163705</v>
      </c>
      <c r="G312" s="255">
        <v>1830006.8886163705</v>
      </c>
      <c r="H312" s="255">
        <v>1830006.8886163705</v>
      </c>
      <c r="I312" s="255">
        <v>1822328.6657595451</v>
      </c>
      <c r="J312" s="255">
        <v>1822328.6657595451</v>
      </c>
      <c r="K312" s="255">
        <v>1822328.6657595451</v>
      </c>
      <c r="L312" s="255">
        <v>1811010.2445842857</v>
      </c>
      <c r="M312" s="255">
        <v>1811010.2445842857</v>
      </c>
      <c r="N312" s="255">
        <v>1765468.0713876896</v>
      </c>
      <c r="O312" s="255">
        <v>1407814.5199335073</v>
      </c>
      <c r="P312" s="255">
        <v>580277.81138879084</v>
      </c>
      <c r="Q312" s="255">
        <f>Q311</f>
        <v>12</v>
      </c>
      <c r="R312" s="255">
        <v>303</v>
      </c>
      <c r="S312" s="255">
        <f>+$R312*S311/$R311</f>
        <v>290.48458545345704</v>
      </c>
      <c r="T312" s="255">
        <f t="shared" ref="T312" si="651">+$R312*T311/$R311</f>
        <v>290.48458545345704</v>
      </c>
      <c r="U312" s="255">
        <v>290.48458545345704</v>
      </c>
      <c r="V312" s="255">
        <v>290.48458545345704</v>
      </c>
      <c r="W312" s="255">
        <v>289.28340867005198</v>
      </c>
      <c r="X312" s="255">
        <v>289.28340867005198</v>
      </c>
      <c r="Y312" s="255">
        <v>289.28340867005198</v>
      </c>
      <c r="Z312" s="255">
        <v>288.883016408917</v>
      </c>
      <c r="AA312" s="255">
        <v>288.883016408917</v>
      </c>
      <c r="AB312" s="255">
        <v>280.274582794514</v>
      </c>
      <c r="AC312" s="255">
        <v>210.20593709588553</v>
      </c>
      <c r="AD312" s="255">
        <v>82.180511597962862</v>
      </c>
      <c r="AE312" s="362">
        <f>AE311</f>
        <v>0</v>
      </c>
      <c r="AF312" s="362">
        <f t="shared" ref="AF312:AL312" si="652">AF311</f>
        <v>0.37457889486727591</v>
      </c>
      <c r="AG312" s="362">
        <f t="shared" si="652"/>
        <v>0.4381921214638127</v>
      </c>
      <c r="AH312" s="362">
        <f t="shared" si="652"/>
        <v>0.10317239588917215</v>
      </c>
      <c r="AI312" s="362">
        <f t="shared" si="652"/>
        <v>8.4056587779739067E-2</v>
      </c>
      <c r="AJ312" s="362">
        <f t="shared" si="652"/>
        <v>0</v>
      </c>
      <c r="AK312" s="362">
        <f t="shared" si="652"/>
        <v>0</v>
      </c>
      <c r="AL312" s="362">
        <f t="shared" si="652"/>
        <v>0</v>
      </c>
      <c r="AM312" s="362">
        <f t="shared" ref="AM312" si="653">AM311</f>
        <v>0</v>
      </c>
      <c r="AN312" s="362">
        <f t="shared" ref="AN312" si="654">AN311</f>
        <v>0</v>
      </c>
      <c r="AO312" s="362">
        <f t="shared" ref="AO312" si="655">AO311</f>
        <v>0</v>
      </c>
      <c r="AP312" s="362">
        <f t="shared" ref="AP312" si="656">AP311</f>
        <v>0</v>
      </c>
      <c r="AQ312" s="362">
        <f t="shared" ref="AQ312" si="657">AQ311</f>
        <v>0</v>
      </c>
      <c r="AR312" s="362">
        <f t="shared" ref="AR312" si="658">AR311</f>
        <v>0</v>
      </c>
      <c r="AS312" s="266"/>
    </row>
    <row r="313" spans="1:4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outlineLevel="1">
      <c r="A314" s="457">
        <v>27</v>
      </c>
      <c r="B314" s="273" t="s">
        <v>119</v>
      </c>
      <c r="C314" s="251" t="s">
        <v>25</v>
      </c>
      <c r="D314" s="255">
        <f>+'7.  Persistence Report'!AV270</f>
        <v>65908</v>
      </c>
      <c r="E314" s="255">
        <f>+'7.  Persistence Report'!AW270</f>
        <v>65908</v>
      </c>
      <c r="F314" s="255">
        <f>+'7.  Persistence Report'!AX270</f>
        <v>62249</v>
      </c>
      <c r="G314" s="255">
        <f>+'7.  Persistence Report'!AY270</f>
        <v>56749</v>
      </c>
      <c r="H314" s="255">
        <f>+'7.  Persistence Report'!AZ270</f>
        <v>53584</v>
      </c>
      <c r="I314" s="255">
        <f>+'7.  Persistence Report'!BA270</f>
        <v>44903</v>
      </c>
      <c r="J314" s="255">
        <f>+'7.  Persistence Report'!BB270</f>
        <v>42087</v>
      </c>
      <c r="K314" s="255">
        <f>+'7.  Persistence Report'!BC270</f>
        <v>33654</v>
      </c>
      <c r="L314" s="255">
        <f>+'7.  Persistence Report'!BD270</f>
        <v>27309</v>
      </c>
      <c r="M314" s="255">
        <f>+'7.  Persistence Report'!BE270</f>
        <v>22379</v>
      </c>
      <c r="N314" s="255">
        <f>+'7.  Persistence Report'!BF270</f>
        <v>13657</v>
      </c>
      <c r="O314" s="255">
        <f>+'7.  Persistence Report'!BG270</f>
        <v>9898</v>
      </c>
      <c r="P314" s="255">
        <f>+'7.  Persistence Report'!BH270</f>
        <v>5288</v>
      </c>
      <c r="Q314" s="255">
        <v>12</v>
      </c>
      <c r="R314" s="255">
        <f>+'7.  Persistence Report'!Q270</f>
        <v>12</v>
      </c>
      <c r="S314" s="255">
        <f>+'7.  Persistence Report'!R270</f>
        <v>12</v>
      </c>
      <c r="T314" s="255">
        <f>+'7.  Persistence Report'!S270</f>
        <v>12</v>
      </c>
      <c r="U314" s="255">
        <f>+'7.  Persistence Report'!T270</f>
        <v>11</v>
      </c>
      <c r="V314" s="255">
        <f>+'7.  Persistence Report'!U270</f>
        <v>11</v>
      </c>
      <c r="W314" s="255">
        <f>+'7.  Persistence Report'!V270</f>
        <v>10</v>
      </c>
      <c r="X314" s="255">
        <f>+'7.  Persistence Report'!W270</f>
        <v>9</v>
      </c>
      <c r="Y314" s="255">
        <f>+'7.  Persistence Report'!X270</f>
        <v>8</v>
      </c>
      <c r="Z314" s="255">
        <f>+'7.  Persistence Report'!Y270</f>
        <v>7</v>
      </c>
      <c r="AA314" s="255">
        <f>+'7.  Persistence Report'!Z270</f>
        <v>6</v>
      </c>
      <c r="AB314" s="255">
        <f>+'7.  Persistence Report'!AA270</f>
        <v>4</v>
      </c>
      <c r="AC314" s="255">
        <f>+'7.  Persistence Report'!AB270</f>
        <v>3</v>
      </c>
      <c r="AD314" s="255">
        <f>+'7.  Persistence Report'!AC270</f>
        <v>1</v>
      </c>
      <c r="AE314" s="377"/>
      <c r="AF314" s="361">
        <v>1</v>
      </c>
      <c r="AG314" s="361"/>
      <c r="AH314" s="361"/>
      <c r="AI314" s="361"/>
      <c r="AJ314" s="361"/>
      <c r="AK314" s="361"/>
      <c r="AL314" s="361"/>
      <c r="AM314" s="366"/>
      <c r="AN314" s="366"/>
      <c r="AO314" s="366"/>
      <c r="AP314" s="366"/>
      <c r="AQ314" s="366"/>
      <c r="AR314" s="366"/>
      <c r="AS314" s="256">
        <f>SUM(AE314:AR314)</f>
        <v>1</v>
      </c>
    </row>
    <row r="315" spans="1:45" outlineLevel="1">
      <c r="B315" s="254" t="s">
        <v>288</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f>AE314</f>
        <v>0</v>
      </c>
      <c r="AF315" s="362">
        <f t="shared" ref="AF315:AL315" si="659">AF314</f>
        <v>1</v>
      </c>
      <c r="AG315" s="362">
        <f t="shared" si="659"/>
        <v>0</v>
      </c>
      <c r="AH315" s="362">
        <f t="shared" si="659"/>
        <v>0</v>
      </c>
      <c r="AI315" s="362">
        <f t="shared" si="659"/>
        <v>0</v>
      </c>
      <c r="AJ315" s="362">
        <f t="shared" si="659"/>
        <v>0</v>
      </c>
      <c r="AK315" s="362">
        <f t="shared" si="659"/>
        <v>0</v>
      </c>
      <c r="AL315" s="362">
        <f t="shared" si="659"/>
        <v>0</v>
      </c>
      <c r="AM315" s="362">
        <f t="shared" ref="AM315" si="660">AM314</f>
        <v>0</v>
      </c>
      <c r="AN315" s="362">
        <f t="shared" ref="AN315" si="661">AN314</f>
        <v>0</v>
      </c>
      <c r="AO315" s="362">
        <f t="shared" ref="AO315" si="662">AO314</f>
        <v>0</v>
      </c>
      <c r="AP315" s="362">
        <f t="shared" ref="AP315" si="663">AP314</f>
        <v>0</v>
      </c>
      <c r="AQ315" s="362">
        <f t="shared" ref="AQ315" si="664">AQ314</f>
        <v>0</v>
      </c>
      <c r="AR315" s="362">
        <f t="shared" ref="AR315" si="665">AR314</f>
        <v>0</v>
      </c>
      <c r="AS315" s="266"/>
    </row>
    <row r="316" spans="1:4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outlineLevel="1">
      <c r="A317" s="457">
        <v>28</v>
      </c>
      <c r="B317" s="273" t="s">
        <v>120</v>
      </c>
      <c r="C317" s="251" t="s">
        <v>25</v>
      </c>
      <c r="D317" s="255">
        <f>+'7.  Persistence Report'!AV271</f>
        <v>339878</v>
      </c>
      <c r="E317" s="255">
        <f>+'7.  Persistence Report'!AW271</f>
        <v>339878</v>
      </c>
      <c r="F317" s="255">
        <f>+'7.  Persistence Report'!AX271</f>
        <v>339878</v>
      </c>
      <c r="G317" s="255">
        <f>+'7.  Persistence Report'!AY271</f>
        <v>339878</v>
      </c>
      <c r="H317" s="255">
        <f>+'7.  Persistence Report'!AZ271</f>
        <v>339878</v>
      </c>
      <c r="I317" s="255">
        <f>+'7.  Persistence Report'!BA271</f>
        <v>339878</v>
      </c>
      <c r="J317" s="255">
        <f>+'7.  Persistence Report'!BB271</f>
        <v>339878</v>
      </c>
      <c r="K317" s="255">
        <f>+'7.  Persistence Report'!BC271</f>
        <v>339878</v>
      </c>
      <c r="L317" s="255">
        <f>+'7.  Persistence Report'!BD271</f>
        <v>339878</v>
      </c>
      <c r="M317" s="255">
        <f>+'7.  Persistence Report'!BE271</f>
        <v>339878</v>
      </c>
      <c r="N317" s="255">
        <f>+'7.  Persistence Report'!BF271</f>
        <v>339878</v>
      </c>
      <c r="O317" s="255">
        <f>+'7.  Persistence Report'!BG271</f>
        <v>339878</v>
      </c>
      <c r="P317" s="255">
        <f>+'7.  Persistence Report'!BH271</f>
        <v>339878</v>
      </c>
      <c r="Q317" s="255">
        <v>12</v>
      </c>
      <c r="R317" s="255">
        <f>+'7.  Persistence Report'!Q271</f>
        <v>64</v>
      </c>
      <c r="S317" s="255">
        <f>+'7.  Persistence Report'!R271</f>
        <v>64</v>
      </c>
      <c r="T317" s="255">
        <f>+'7.  Persistence Report'!S271</f>
        <v>64</v>
      </c>
      <c r="U317" s="255">
        <f>+'7.  Persistence Report'!T271</f>
        <v>64</v>
      </c>
      <c r="V317" s="255">
        <f>+'7.  Persistence Report'!U271</f>
        <v>64</v>
      </c>
      <c r="W317" s="255">
        <f>+'7.  Persistence Report'!V271</f>
        <v>64</v>
      </c>
      <c r="X317" s="255">
        <f>+'7.  Persistence Report'!W271</f>
        <v>64</v>
      </c>
      <c r="Y317" s="255">
        <f>+'7.  Persistence Report'!X271</f>
        <v>64</v>
      </c>
      <c r="Z317" s="255">
        <f>+'7.  Persistence Report'!Y271</f>
        <v>64</v>
      </c>
      <c r="AA317" s="255">
        <f>+'7.  Persistence Report'!Z271</f>
        <v>64</v>
      </c>
      <c r="AB317" s="255">
        <f>+'7.  Persistence Report'!AA271</f>
        <v>64</v>
      </c>
      <c r="AC317" s="255">
        <f>+'7.  Persistence Report'!AB271</f>
        <v>64</v>
      </c>
      <c r="AD317" s="255">
        <f>+'7.  Persistence Report'!AC271</f>
        <v>64</v>
      </c>
      <c r="AE317" s="377"/>
      <c r="AF317" s="361"/>
      <c r="AG317" s="361">
        <v>1</v>
      </c>
      <c r="AH317" s="361"/>
      <c r="AI317" s="361"/>
      <c r="AJ317" s="361"/>
      <c r="AK317" s="361"/>
      <c r="AL317" s="361"/>
      <c r="AM317" s="366"/>
      <c r="AN317" s="366"/>
      <c r="AO317" s="366"/>
      <c r="AP317" s="366"/>
      <c r="AQ317" s="366"/>
      <c r="AR317" s="366"/>
      <c r="AS317" s="256">
        <f>SUM(AE317:AR317)</f>
        <v>1</v>
      </c>
    </row>
    <row r="318" spans="1:4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AL318" si="666">AF317</f>
        <v>0</v>
      </c>
      <c r="AG318" s="362">
        <f t="shared" si="666"/>
        <v>1</v>
      </c>
      <c r="AH318" s="362">
        <f t="shared" si="666"/>
        <v>0</v>
      </c>
      <c r="AI318" s="362">
        <f t="shared" si="666"/>
        <v>0</v>
      </c>
      <c r="AJ318" s="362">
        <f t="shared" si="666"/>
        <v>0</v>
      </c>
      <c r="AK318" s="362">
        <f t="shared" si="666"/>
        <v>0</v>
      </c>
      <c r="AL318" s="362">
        <f t="shared" si="666"/>
        <v>0</v>
      </c>
      <c r="AM318" s="362">
        <f t="shared" ref="AM318" si="667">AM317</f>
        <v>0</v>
      </c>
      <c r="AN318" s="362">
        <f t="shared" ref="AN318" si="668">AN317</f>
        <v>0</v>
      </c>
      <c r="AO318" s="362">
        <f t="shared" ref="AO318" si="669">AO317</f>
        <v>0</v>
      </c>
      <c r="AP318" s="362">
        <f t="shared" ref="AP318" si="670">AP317</f>
        <v>0</v>
      </c>
      <c r="AQ318" s="362">
        <f t="shared" ref="AQ318" si="671">AQ317</f>
        <v>0</v>
      </c>
      <c r="AR318" s="362">
        <f t="shared" ref="AR318" si="672">AR317</f>
        <v>0</v>
      </c>
      <c r="AS318" s="266"/>
    </row>
    <row r="319" spans="1:4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outlineLevel="1">
      <c r="A320" s="457">
        <v>29</v>
      </c>
      <c r="B320" s="273" t="s">
        <v>1112</v>
      </c>
      <c r="C320" s="251" t="s">
        <v>25</v>
      </c>
      <c r="D320" s="255">
        <v>900782</v>
      </c>
      <c r="E320" s="255">
        <f>+D320</f>
        <v>900782</v>
      </c>
      <c r="F320" s="255">
        <f t="shared" ref="F320:O320" si="673">+E320</f>
        <v>900782</v>
      </c>
      <c r="G320" s="255">
        <f t="shared" si="673"/>
        <v>900782</v>
      </c>
      <c r="H320" s="255">
        <f t="shared" si="673"/>
        <v>900782</v>
      </c>
      <c r="I320" s="255">
        <f t="shared" si="673"/>
        <v>900782</v>
      </c>
      <c r="J320" s="255">
        <f t="shared" si="673"/>
        <v>900782</v>
      </c>
      <c r="K320" s="255">
        <f t="shared" si="673"/>
        <v>900782</v>
      </c>
      <c r="L320" s="255">
        <f t="shared" si="673"/>
        <v>900782</v>
      </c>
      <c r="M320" s="255">
        <f t="shared" si="673"/>
        <v>900782</v>
      </c>
      <c r="N320" s="255">
        <f t="shared" si="673"/>
        <v>900782</v>
      </c>
      <c r="O320" s="255">
        <f t="shared" si="673"/>
        <v>900782</v>
      </c>
      <c r="P320" s="255"/>
      <c r="Q320" s="255">
        <v>12</v>
      </c>
      <c r="R320" s="255">
        <f>-'8.  Streetlighting'!F73/12</f>
        <v>103.81022826173215</v>
      </c>
      <c r="S320" s="255">
        <f t="array" ref="S320:AD320">-TRANSPOSE('8.  Streetlighting'!F74:F85)/12</f>
        <v>103.81022826173215</v>
      </c>
      <c r="T320" s="255">
        <v>103.81022826173215</v>
      </c>
      <c r="U320" s="255">
        <v>103.81022826173215</v>
      </c>
      <c r="V320" s="255">
        <v>103.81022826173215</v>
      </c>
      <c r="W320" s="255">
        <v>103.81022826173215</v>
      </c>
      <c r="X320" s="255">
        <v>103.81022826173215</v>
      </c>
      <c r="Y320" s="255">
        <v>103.81022826173215</v>
      </c>
      <c r="Z320" s="255">
        <v>103.81022826173215</v>
      </c>
      <c r="AA320" s="255">
        <v>103.81022826173215</v>
      </c>
      <c r="AB320" s="255">
        <v>103.81022826173215</v>
      </c>
      <c r="AC320" s="255">
        <v>103.81022826173215</v>
      </c>
      <c r="AD320" s="255">
        <v>0</v>
      </c>
      <c r="AE320" s="377"/>
      <c r="AF320" s="361"/>
      <c r="AG320" s="361"/>
      <c r="AH320" s="361"/>
      <c r="AI320" s="361"/>
      <c r="AJ320" s="361">
        <v>1</v>
      </c>
      <c r="AK320" s="361"/>
      <c r="AL320" s="361"/>
      <c r="AM320" s="366"/>
      <c r="AN320" s="366"/>
      <c r="AO320" s="366"/>
      <c r="AP320" s="366"/>
      <c r="AQ320" s="366"/>
      <c r="AR320" s="366"/>
      <c r="AS320" s="256">
        <f>SUM(AE320:AR320)</f>
        <v>1</v>
      </c>
    </row>
    <row r="321" spans="1:4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L321" si="674">AF320</f>
        <v>0</v>
      </c>
      <c r="AG321" s="362">
        <f t="shared" si="674"/>
        <v>0</v>
      </c>
      <c r="AH321" s="362">
        <f t="shared" si="674"/>
        <v>0</v>
      </c>
      <c r="AI321" s="362">
        <f t="shared" si="674"/>
        <v>0</v>
      </c>
      <c r="AJ321" s="362">
        <f t="shared" si="674"/>
        <v>1</v>
      </c>
      <c r="AK321" s="362">
        <f t="shared" si="674"/>
        <v>0</v>
      </c>
      <c r="AL321" s="362">
        <f t="shared" si="674"/>
        <v>0</v>
      </c>
      <c r="AM321" s="362">
        <f t="shared" ref="AM321" si="675">AM320</f>
        <v>0</v>
      </c>
      <c r="AN321" s="362">
        <f t="shared" ref="AN321" si="676">AN320</f>
        <v>0</v>
      </c>
      <c r="AO321" s="362">
        <f t="shared" ref="AO321" si="677">AO320</f>
        <v>0</v>
      </c>
      <c r="AP321" s="362">
        <f t="shared" ref="AP321" si="678">AP320</f>
        <v>0</v>
      </c>
      <c r="AQ321" s="362">
        <f t="shared" ref="AQ321" si="679">AQ320</f>
        <v>0</v>
      </c>
      <c r="AR321" s="362">
        <f t="shared" ref="AR321" si="680">AR320</f>
        <v>0</v>
      </c>
      <c r="AS321" s="266"/>
    </row>
    <row r="322" spans="1:4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outlineLevel="1">
      <c r="B324" s="254" t="s">
        <v>288</v>
      </c>
      <c r="C324" s="251" t="s">
        <v>163</v>
      </c>
      <c r="D324" s="255">
        <v>701185</v>
      </c>
      <c r="E324" s="255">
        <f>+D324</f>
        <v>701185</v>
      </c>
      <c r="F324" s="255">
        <f t="shared" ref="F324" si="681">+E324</f>
        <v>701185</v>
      </c>
      <c r="G324" s="255">
        <v>701185</v>
      </c>
      <c r="H324" s="255">
        <v>701185</v>
      </c>
      <c r="I324" s="255">
        <v>701185</v>
      </c>
      <c r="J324" s="255">
        <v>701185</v>
      </c>
      <c r="K324" s="255">
        <v>701185</v>
      </c>
      <c r="L324" s="255">
        <v>701185</v>
      </c>
      <c r="M324" s="255">
        <v>701185</v>
      </c>
      <c r="N324" s="255">
        <v>701185</v>
      </c>
      <c r="O324" s="255">
        <v>701185</v>
      </c>
      <c r="P324" s="255">
        <v>701185</v>
      </c>
      <c r="Q324" s="255">
        <f>Q323</f>
        <v>12</v>
      </c>
      <c r="R324" s="255">
        <v>87</v>
      </c>
      <c r="S324" s="255">
        <f>+R324</f>
        <v>87</v>
      </c>
      <c r="T324" s="255">
        <f t="shared" ref="T324" si="682">+S324</f>
        <v>87</v>
      </c>
      <c r="U324" s="255">
        <v>87</v>
      </c>
      <c r="V324" s="255">
        <v>87</v>
      </c>
      <c r="W324" s="255">
        <v>87</v>
      </c>
      <c r="X324" s="255">
        <v>87</v>
      </c>
      <c r="Y324" s="255">
        <v>87</v>
      </c>
      <c r="Z324" s="255">
        <v>87</v>
      </c>
      <c r="AA324" s="255">
        <v>87</v>
      </c>
      <c r="AB324" s="255">
        <v>87</v>
      </c>
      <c r="AC324" s="255">
        <v>87</v>
      </c>
      <c r="AD324" s="255">
        <v>87</v>
      </c>
      <c r="AE324" s="362">
        <f>AE323</f>
        <v>0</v>
      </c>
      <c r="AF324" s="362">
        <f t="shared" ref="AF324" si="683">AF323</f>
        <v>0</v>
      </c>
      <c r="AG324" s="362">
        <v>1</v>
      </c>
      <c r="AH324" s="362">
        <f t="shared" ref="AH324:AL324" si="684">AH323</f>
        <v>0</v>
      </c>
      <c r="AI324" s="362">
        <f t="shared" si="684"/>
        <v>0</v>
      </c>
      <c r="AJ324" s="362">
        <f t="shared" si="684"/>
        <v>0</v>
      </c>
      <c r="AK324" s="362">
        <f t="shared" si="684"/>
        <v>0</v>
      </c>
      <c r="AL324" s="362">
        <f t="shared" si="684"/>
        <v>0</v>
      </c>
      <c r="AM324" s="362">
        <f t="shared" ref="AM324" si="685">AM323</f>
        <v>0</v>
      </c>
      <c r="AN324" s="362">
        <f t="shared" ref="AN324" si="686">AN323</f>
        <v>0</v>
      </c>
      <c r="AO324" s="362">
        <f t="shared" ref="AO324" si="687">AO323</f>
        <v>0</v>
      </c>
      <c r="AP324" s="362">
        <f t="shared" ref="AP324" si="688">AP323</f>
        <v>0</v>
      </c>
      <c r="AQ324" s="362">
        <f t="shared" ref="AQ324" si="689">AQ323</f>
        <v>0</v>
      </c>
      <c r="AR324" s="362">
        <f t="shared" ref="AR324" si="690">AR323</f>
        <v>0</v>
      </c>
      <c r="AS324" s="266"/>
    </row>
    <row r="325" spans="1:4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AL327" si="691">AF326</f>
        <v>0</v>
      </c>
      <c r="AG327" s="362">
        <f t="shared" si="691"/>
        <v>0</v>
      </c>
      <c r="AH327" s="362">
        <f t="shared" si="691"/>
        <v>0</v>
      </c>
      <c r="AI327" s="362">
        <f t="shared" si="691"/>
        <v>0</v>
      </c>
      <c r="AJ327" s="362">
        <f t="shared" si="691"/>
        <v>0</v>
      </c>
      <c r="AK327" s="362">
        <f t="shared" si="691"/>
        <v>0</v>
      </c>
      <c r="AL327" s="362">
        <f t="shared" si="691"/>
        <v>0</v>
      </c>
      <c r="AM327" s="362">
        <f t="shared" ref="AM327" si="692">AM326</f>
        <v>0</v>
      </c>
      <c r="AN327" s="362">
        <f t="shared" ref="AN327" si="693">AN326</f>
        <v>0</v>
      </c>
      <c r="AO327" s="362">
        <f t="shared" ref="AO327" si="694">AO326</f>
        <v>0</v>
      </c>
      <c r="AP327" s="362">
        <f t="shared" ref="AP327" si="695">AP326</f>
        <v>0</v>
      </c>
      <c r="AQ327" s="362">
        <f t="shared" ref="AQ327" si="696">AQ326</f>
        <v>0</v>
      </c>
      <c r="AR327" s="362">
        <f t="shared" ref="AR327" si="697">AR326</f>
        <v>0</v>
      </c>
      <c r="AS327" s="266"/>
    </row>
    <row r="328" spans="1:4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outlineLevel="1">
      <c r="B330" s="254" t="s">
        <v>288</v>
      </c>
      <c r="C330" s="251" t="s">
        <v>163</v>
      </c>
      <c r="D330" s="255">
        <v>62802</v>
      </c>
      <c r="E330" s="255">
        <v>50547.702285653206</v>
      </c>
      <c r="F330" s="255">
        <v>35725.816495181731</v>
      </c>
      <c r="G330" s="255">
        <v>35561.848549456852</v>
      </c>
      <c r="H330" s="255">
        <v>35561.848549456852</v>
      </c>
      <c r="I330" s="255">
        <v>35561.848549456852</v>
      </c>
      <c r="J330" s="255">
        <v>35561.848549456852</v>
      </c>
      <c r="K330" s="255">
        <v>35561.848549456852</v>
      </c>
      <c r="L330" s="255">
        <v>35561.848549456852</v>
      </c>
      <c r="M330" s="255">
        <v>35530.248310934345</v>
      </c>
      <c r="N330" s="255">
        <v>35231.83214540872</v>
      </c>
      <c r="O330" s="255">
        <v>35182.645687186727</v>
      </c>
      <c r="P330" s="255">
        <v>34985.860599344065</v>
      </c>
      <c r="Q330" s="255">
        <f>Q329</f>
        <v>12</v>
      </c>
      <c r="R330" s="255">
        <v>4</v>
      </c>
      <c r="S330" s="255">
        <v>2.6542056074766354</v>
      </c>
      <c r="T330" s="773">
        <v>0.74766355140186913</v>
      </c>
      <c r="U330" s="255">
        <v>0.74766355140186913</v>
      </c>
      <c r="V330" s="255">
        <v>0.74766355140186913</v>
      </c>
      <c r="W330" s="255">
        <v>0.74766355140186913</v>
      </c>
      <c r="X330" s="255">
        <v>0.74766355140186913</v>
      </c>
      <c r="Y330" s="255">
        <v>0.74766355140186913</v>
      </c>
      <c r="Z330" s="255">
        <v>0.74766355140186913</v>
      </c>
      <c r="AA330" s="255">
        <v>0.74766355140186913</v>
      </c>
      <c r="AB330" s="255">
        <v>0.74766355140186913</v>
      </c>
      <c r="AC330" s="255">
        <v>0.74766355140186913</v>
      </c>
      <c r="AD330" s="255">
        <v>0.74766355140186913</v>
      </c>
      <c r="AE330" s="362">
        <f>AE329</f>
        <v>0</v>
      </c>
      <c r="AF330" s="362">
        <f t="shared" ref="AF330" si="698">AF329</f>
        <v>0</v>
      </c>
      <c r="AG330" s="362">
        <v>1</v>
      </c>
      <c r="AH330" s="362">
        <f t="shared" ref="AH330:AL330" si="699">AH329</f>
        <v>0</v>
      </c>
      <c r="AI330" s="362">
        <f t="shared" si="699"/>
        <v>0</v>
      </c>
      <c r="AJ330" s="362">
        <f t="shared" si="699"/>
        <v>0</v>
      </c>
      <c r="AK330" s="362">
        <f t="shared" si="699"/>
        <v>0</v>
      </c>
      <c r="AL330" s="362">
        <f t="shared" si="699"/>
        <v>0</v>
      </c>
      <c r="AM330" s="362">
        <f t="shared" ref="AM330" si="700">AM329</f>
        <v>0</v>
      </c>
      <c r="AN330" s="362">
        <f t="shared" ref="AN330" si="701">AN329</f>
        <v>0</v>
      </c>
      <c r="AO330" s="362">
        <f t="shared" ref="AO330" si="702">AO329</f>
        <v>0</v>
      </c>
      <c r="AP330" s="362">
        <f t="shared" ref="AP330" si="703">AP329</f>
        <v>0</v>
      </c>
      <c r="AQ330" s="362">
        <f t="shared" ref="AQ330" si="704">AQ329</f>
        <v>0</v>
      </c>
      <c r="AR330" s="362">
        <f t="shared" ref="AR330" si="705">AR329</f>
        <v>0</v>
      </c>
      <c r="AS330" s="266"/>
    </row>
    <row r="331" spans="1:4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7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706">AF333</f>
        <v>0</v>
      </c>
      <c r="AG334" s="362">
        <f t="shared" ref="AG334" si="707">AG333</f>
        <v>0</v>
      </c>
      <c r="AH334" s="362">
        <f t="shared" ref="AH334" si="708">AH333</f>
        <v>0</v>
      </c>
      <c r="AI334" s="362">
        <f t="shared" ref="AI334" si="709">AI333</f>
        <v>0</v>
      </c>
      <c r="AJ334" s="362">
        <f t="shared" ref="AJ334" si="710">AJ333</f>
        <v>0</v>
      </c>
      <c r="AK334" s="362">
        <f t="shared" ref="AK334" si="711">AK333</f>
        <v>0</v>
      </c>
      <c r="AL334" s="362">
        <f t="shared" ref="AL334" si="712">AL333</f>
        <v>0</v>
      </c>
      <c r="AM334" s="362">
        <f t="shared" ref="AM334" si="713">AM333</f>
        <v>0</v>
      </c>
      <c r="AN334" s="362">
        <f t="shared" ref="AN334" si="714">AN333</f>
        <v>0</v>
      </c>
      <c r="AO334" s="362">
        <f t="shared" ref="AO334" si="715">AO333</f>
        <v>0</v>
      </c>
      <c r="AP334" s="362">
        <f t="shared" ref="AP334" si="716">AP333</f>
        <v>0</v>
      </c>
      <c r="AQ334" s="362">
        <f t="shared" ref="AQ334" si="717">AQ333</f>
        <v>0</v>
      </c>
      <c r="AR334" s="362">
        <f t="shared" ref="AR334" si="718">AR333</f>
        <v>0</v>
      </c>
      <c r="AS334" s="266"/>
    </row>
    <row r="335" spans="1:4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719">AF336</f>
        <v>0</v>
      </c>
      <c r="AG337" s="362">
        <f t="shared" ref="AG337" si="720">AG336</f>
        <v>0</v>
      </c>
      <c r="AH337" s="362">
        <f t="shared" ref="AH337" si="721">AH336</f>
        <v>0</v>
      </c>
      <c r="AI337" s="362">
        <f t="shared" ref="AI337" si="722">AI336</f>
        <v>0</v>
      </c>
      <c r="AJ337" s="362">
        <f t="shared" ref="AJ337" si="723">AJ336</f>
        <v>0</v>
      </c>
      <c r="AK337" s="362">
        <f t="shared" ref="AK337" si="724">AK336</f>
        <v>0</v>
      </c>
      <c r="AL337" s="362">
        <f t="shared" ref="AL337" si="725">AL336</f>
        <v>0</v>
      </c>
      <c r="AM337" s="362">
        <f t="shared" ref="AM337" si="726">AM336</f>
        <v>0</v>
      </c>
      <c r="AN337" s="362">
        <f t="shared" ref="AN337" si="727">AN336</f>
        <v>0</v>
      </c>
      <c r="AO337" s="362">
        <f t="shared" ref="AO337" si="728">AO336</f>
        <v>0</v>
      </c>
      <c r="AP337" s="362">
        <f t="shared" ref="AP337" si="729">AP336</f>
        <v>0</v>
      </c>
      <c r="AQ337" s="362">
        <f t="shared" ref="AQ337" si="730">AQ336</f>
        <v>0</v>
      </c>
      <c r="AR337" s="362">
        <f t="shared" ref="AR337" si="731">AR336</f>
        <v>0</v>
      </c>
      <c r="AS337" s="266"/>
    </row>
    <row r="338" spans="1:4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outlineLevel="1">
      <c r="B340" s="254" t="s">
        <v>288</v>
      </c>
      <c r="C340" s="251" t="s">
        <v>163</v>
      </c>
      <c r="D340" s="255">
        <v>3434382</v>
      </c>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v>1</v>
      </c>
      <c r="AF340" s="362">
        <f t="shared" ref="AF340" si="732">AF339</f>
        <v>0</v>
      </c>
      <c r="AG340" s="362">
        <f t="shared" ref="AG340" si="733">AG339</f>
        <v>0</v>
      </c>
      <c r="AH340" s="362">
        <f t="shared" ref="AH340" si="734">AH339</f>
        <v>0</v>
      </c>
      <c r="AI340" s="362">
        <f t="shared" ref="AI340" si="735">AI339</f>
        <v>0</v>
      </c>
      <c r="AJ340" s="362">
        <f t="shared" ref="AJ340" si="736">AJ339</f>
        <v>0</v>
      </c>
      <c r="AK340" s="362">
        <f t="shared" ref="AK340" si="737">AK339</f>
        <v>0</v>
      </c>
      <c r="AL340" s="362">
        <f t="shared" ref="AL340" si="738">AL339</f>
        <v>0</v>
      </c>
      <c r="AM340" s="362">
        <f t="shared" ref="AM340" si="739">AM339</f>
        <v>0</v>
      </c>
      <c r="AN340" s="362">
        <f t="shared" ref="AN340" si="740">AN339</f>
        <v>0</v>
      </c>
      <c r="AO340" s="362">
        <f t="shared" ref="AO340" si="741">AO339</f>
        <v>0</v>
      </c>
      <c r="AP340" s="362">
        <f t="shared" ref="AP340" si="742">AP339</f>
        <v>0</v>
      </c>
      <c r="AQ340" s="362">
        <f t="shared" ref="AQ340" si="743">AQ339</f>
        <v>0</v>
      </c>
      <c r="AR340" s="362">
        <f t="shared" ref="AR340" si="744">AR339</f>
        <v>0</v>
      </c>
      <c r="AS340" s="266"/>
    </row>
    <row r="341" spans="1:4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7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745">AF343</f>
        <v>0</v>
      </c>
      <c r="AG344" s="362">
        <f t="shared" ref="AG344" si="746">AG343</f>
        <v>0</v>
      </c>
      <c r="AH344" s="362">
        <f t="shared" ref="AH344" si="747">AH343</f>
        <v>0</v>
      </c>
      <c r="AI344" s="362">
        <f t="shared" ref="AI344" si="748">AI343</f>
        <v>0</v>
      </c>
      <c r="AJ344" s="362">
        <f t="shared" ref="AJ344" si="749">AJ343</f>
        <v>0</v>
      </c>
      <c r="AK344" s="362">
        <f t="shared" ref="AK344" si="750">AK343</f>
        <v>0</v>
      </c>
      <c r="AL344" s="362">
        <f t="shared" ref="AL344" si="751">AL343</f>
        <v>0</v>
      </c>
      <c r="AM344" s="362">
        <f t="shared" ref="AM344" si="752">AM343</f>
        <v>0</v>
      </c>
      <c r="AN344" s="362">
        <f t="shared" ref="AN344" si="753">AN343</f>
        <v>0</v>
      </c>
      <c r="AO344" s="362">
        <f t="shared" ref="AO344" si="754">AO343</f>
        <v>0</v>
      </c>
      <c r="AP344" s="362">
        <f t="shared" ref="AP344" si="755">AP343</f>
        <v>0</v>
      </c>
      <c r="AQ344" s="362">
        <f t="shared" ref="AQ344" si="756">AQ343</f>
        <v>0</v>
      </c>
      <c r="AR344" s="362">
        <f t="shared" ref="AR344" si="757">AR343</f>
        <v>0</v>
      </c>
      <c r="AS344" s="266"/>
    </row>
    <row r="345" spans="1:4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758">AF346</f>
        <v>0</v>
      </c>
      <c r="AG347" s="362">
        <f t="shared" ref="AG347" si="759">AG346</f>
        <v>0</v>
      </c>
      <c r="AH347" s="362">
        <f t="shared" ref="AH347" si="760">AH346</f>
        <v>0</v>
      </c>
      <c r="AI347" s="362">
        <f t="shared" ref="AI347" si="761">AI346</f>
        <v>0</v>
      </c>
      <c r="AJ347" s="362">
        <f t="shared" ref="AJ347" si="762">AJ346</f>
        <v>0</v>
      </c>
      <c r="AK347" s="362">
        <f t="shared" ref="AK347" si="763">AK346</f>
        <v>0</v>
      </c>
      <c r="AL347" s="362">
        <f t="shared" ref="AL347" si="764">AL346</f>
        <v>0</v>
      </c>
      <c r="AM347" s="362">
        <f t="shared" ref="AM347" si="765">AM346</f>
        <v>0</v>
      </c>
      <c r="AN347" s="362">
        <f t="shared" ref="AN347" si="766">AN346</f>
        <v>0</v>
      </c>
      <c r="AO347" s="362">
        <f t="shared" ref="AO347" si="767">AO346</f>
        <v>0</v>
      </c>
      <c r="AP347" s="362">
        <f t="shared" ref="AP347" si="768">AP346</f>
        <v>0</v>
      </c>
      <c r="AQ347" s="362">
        <f t="shared" ref="AQ347" si="769">AQ346</f>
        <v>0</v>
      </c>
      <c r="AR347" s="362">
        <f t="shared" ref="AR347" si="770">AR346</f>
        <v>0</v>
      </c>
      <c r="AS347" s="266"/>
    </row>
    <row r="348" spans="1:4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771">AF349</f>
        <v>0</v>
      </c>
      <c r="AG350" s="362">
        <f t="shared" ref="AG350" si="772">AG349</f>
        <v>0</v>
      </c>
      <c r="AH350" s="362">
        <f t="shared" ref="AH350" si="773">AH349</f>
        <v>0</v>
      </c>
      <c r="AI350" s="362">
        <f t="shared" ref="AI350" si="774">AI349</f>
        <v>0</v>
      </c>
      <c r="AJ350" s="362">
        <f t="shared" ref="AJ350" si="775">AJ349</f>
        <v>0</v>
      </c>
      <c r="AK350" s="362">
        <f t="shared" ref="AK350" si="776">AK349</f>
        <v>0</v>
      </c>
      <c r="AL350" s="362">
        <f t="shared" ref="AL350" si="777">AL349</f>
        <v>0</v>
      </c>
      <c r="AM350" s="362">
        <f t="shared" ref="AM350" si="778">AM349</f>
        <v>0</v>
      </c>
      <c r="AN350" s="362">
        <f t="shared" ref="AN350" si="779">AN349</f>
        <v>0</v>
      </c>
      <c r="AO350" s="362">
        <f t="shared" ref="AO350" si="780">AO349</f>
        <v>0</v>
      </c>
      <c r="AP350" s="362">
        <f t="shared" ref="AP350" si="781">AP349</f>
        <v>0</v>
      </c>
      <c r="AQ350" s="362">
        <f t="shared" ref="AQ350" si="782">AQ349</f>
        <v>0</v>
      </c>
      <c r="AR350" s="362">
        <f t="shared" ref="AR350" si="783">AR349</f>
        <v>0</v>
      </c>
      <c r="AS350" s="266"/>
    </row>
    <row r="351" spans="1:4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784">AF352</f>
        <v>0</v>
      </c>
      <c r="AG353" s="362">
        <f t="shared" ref="AG353" si="785">AG352</f>
        <v>0</v>
      </c>
      <c r="AH353" s="362">
        <f t="shared" ref="AH353" si="786">AH352</f>
        <v>0</v>
      </c>
      <c r="AI353" s="362">
        <f t="shared" ref="AI353" si="787">AI352</f>
        <v>0</v>
      </c>
      <c r="AJ353" s="362">
        <f t="shared" ref="AJ353" si="788">AJ352</f>
        <v>0</v>
      </c>
      <c r="AK353" s="362">
        <f t="shared" ref="AK353" si="789">AK352</f>
        <v>0</v>
      </c>
      <c r="AL353" s="362">
        <f t="shared" ref="AL353" si="790">AL352</f>
        <v>0</v>
      </c>
      <c r="AM353" s="362">
        <f t="shared" ref="AM353" si="791">AM352</f>
        <v>0</v>
      </c>
      <c r="AN353" s="362">
        <f t="shared" ref="AN353" si="792">AN352</f>
        <v>0</v>
      </c>
      <c r="AO353" s="362">
        <f t="shared" ref="AO353" si="793">AO352</f>
        <v>0</v>
      </c>
      <c r="AP353" s="362">
        <f t="shared" ref="AP353" si="794">AP352</f>
        <v>0</v>
      </c>
      <c r="AQ353" s="362">
        <f t="shared" ref="AQ353" si="795">AQ352</f>
        <v>0</v>
      </c>
      <c r="AR353" s="362">
        <f t="shared" ref="AR353" si="796">AR352</f>
        <v>0</v>
      </c>
      <c r="AS353" s="266"/>
    </row>
    <row r="354" spans="1:4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797">AF355</f>
        <v>0</v>
      </c>
      <c r="AG356" s="362">
        <f t="shared" ref="AG356" si="798">AG355</f>
        <v>0</v>
      </c>
      <c r="AH356" s="362">
        <f t="shared" ref="AH356" si="799">AH355</f>
        <v>0</v>
      </c>
      <c r="AI356" s="362">
        <f t="shared" ref="AI356" si="800">AI355</f>
        <v>0</v>
      </c>
      <c r="AJ356" s="362">
        <f t="shared" ref="AJ356" si="801">AJ355</f>
        <v>0</v>
      </c>
      <c r="AK356" s="362">
        <f t="shared" ref="AK356" si="802">AK355</f>
        <v>0</v>
      </c>
      <c r="AL356" s="362">
        <f t="shared" ref="AL356" si="803">AL355</f>
        <v>0</v>
      </c>
      <c r="AM356" s="362">
        <f t="shared" ref="AM356" si="804">AM355</f>
        <v>0</v>
      </c>
      <c r="AN356" s="362">
        <f t="shared" ref="AN356" si="805">AN355</f>
        <v>0</v>
      </c>
      <c r="AO356" s="362">
        <f t="shared" ref="AO356" si="806">AO355</f>
        <v>0</v>
      </c>
      <c r="AP356" s="362">
        <f t="shared" ref="AP356" si="807">AP355</f>
        <v>0</v>
      </c>
      <c r="AQ356" s="362">
        <f t="shared" ref="AQ356" si="808">AQ355</f>
        <v>0</v>
      </c>
      <c r="AR356" s="362">
        <f t="shared" ref="AR356" si="809">AR355</f>
        <v>0</v>
      </c>
      <c r="AS356" s="266"/>
    </row>
    <row r="357" spans="1:4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810">AF358</f>
        <v>0</v>
      </c>
      <c r="AG359" s="362">
        <f t="shared" ref="AG359" si="811">AG358</f>
        <v>0</v>
      </c>
      <c r="AH359" s="362">
        <f t="shared" ref="AH359" si="812">AH358</f>
        <v>0</v>
      </c>
      <c r="AI359" s="362">
        <f t="shared" ref="AI359" si="813">AI358</f>
        <v>0</v>
      </c>
      <c r="AJ359" s="362">
        <f t="shared" ref="AJ359" si="814">AJ358</f>
        <v>0</v>
      </c>
      <c r="AK359" s="362">
        <f t="shared" ref="AK359" si="815">AK358</f>
        <v>0</v>
      </c>
      <c r="AL359" s="362">
        <f t="shared" ref="AL359" si="816">AL358</f>
        <v>0</v>
      </c>
      <c r="AM359" s="362">
        <f t="shared" ref="AM359" si="817">AM358</f>
        <v>0</v>
      </c>
      <c r="AN359" s="362">
        <f t="shared" ref="AN359" si="818">AN358</f>
        <v>0</v>
      </c>
      <c r="AO359" s="362">
        <f t="shared" ref="AO359" si="819">AO358</f>
        <v>0</v>
      </c>
      <c r="AP359" s="362">
        <f t="shared" ref="AP359" si="820">AP358</f>
        <v>0</v>
      </c>
      <c r="AQ359" s="362">
        <f t="shared" ref="AQ359" si="821">AQ358</f>
        <v>0</v>
      </c>
      <c r="AR359" s="362">
        <f t="shared" ref="AR359" si="822">AR358</f>
        <v>0</v>
      </c>
      <c r="AS359" s="266"/>
    </row>
    <row r="360" spans="1:4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823">AF361</f>
        <v>0</v>
      </c>
      <c r="AG362" s="362">
        <f t="shared" ref="AG362" si="824">AG361</f>
        <v>0</v>
      </c>
      <c r="AH362" s="362">
        <f t="shared" ref="AH362" si="825">AH361</f>
        <v>0</v>
      </c>
      <c r="AI362" s="362">
        <f t="shared" ref="AI362" si="826">AI361</f>
        <v>0</v>
      </c>
      <c r="AJ362" s="362">
        <f t="shared" ref="AJ362" si="827">AJ361</f>
        <v>0</v>
      </c>
      <c r="AK362" s="362">
        <f t="shared" ref="AK362" si="828">AK361</f>
        <v>0</v>
      </c>
      <c r="AL362" s="362">
        <f t="shared" ref="AL362" si="829">AL361</f>
        <v>0</v>
      </c>
      <c r="AM362" s="362">
        <f t="shared" ref="AM362" si="830">AM361</f>
        <v>0</v>
      </c>
      <c r="AN362" s="362">
        <f t="shared" ref="AN362" si="831">AN361</f>
        <v>0</v>
      </c>
      <c r="AO362" s="362">
        <f t="shared" ref="AO362" si="832">AO361</f>
        <v>0</v>
      </c>
      <c r="AP362" s="362">
        <f t="shared" ref="AP362" si="833">AP361</f>
        <v>0</v>
      </c>
      <c r="AQ362" s="362">
        <f t="shared" ref="AQ362" si="834">AQ361</f>
        <v>0</v>
      </c>
      <c r="AR362" s="362">
        <f t="shared" ref="AR362" si="835">AR361</f>
        <v>0</v>
      </c>
      <c r="AS362" s="266"/>
    </row>
    <row r="363" spans="1:4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836">AF364</f>
        <v>0</v>
      </c>
      <c r="AG365" s="362">
        <f t="shared" ref="AG365" si="837">AG364</f>
        <v>0</v>
      </c>
      <c r="AH365" s="362">
        <f t="shared" ref="AH365" si="838">AH364</f>
        <v>0</v>
      </c>
      <c r="AI365" s="362">
        <f t="shared" ref="AI365" si="839">AI364</f>
        <v>0</v>
      </c>
      <c r="AJ365" s="362">
        <f t="shared" ref="AJ365" si="840">AJ364</f>
        <v>0</v>
      </c>
      <c r="AK365" s="362">
        <f t="shared" ref="AK365" si="841">AK364</f>
        <v>0</v>
      </c>
      <c r="AL365" s="362">
        <f t="shared" ref="AL365" si="842">AL364</f>
        <v>0</v>
      </c>
      <c r="AM365" s="362">
        <f t="shared" ref="AM365" si="843">AM364</f>
        <v>0</v>
      </c>
      <c r="AN365" s="362">
        <f t="shared" ref="AN365" si="844">AN364</f>
        <v>0</v>
      </c>
      <c r="AO365" s="362">
        <f t="shared" ref="AO365" si="845">AO364</f>
        <v>0</v>
      </c>
      <c r="AP365" s="362">
        <f t="shared" ref="AP365" si="846">AP364</f>
        <v>0</v>
      </c>
      <c r="AQ365" s="362">
        <f t="shared" ref="AQ365" si="847">AQ364</f>
        <v>0</v>
      </c>
      <c r="AR365" s="362">
        <f t="shared" ref="AR365" si="848">AR364</f>
        <v>0</v>
      </c>
      <c r="AS365" s="266"/>
    </row>
    <row r="366" spans="1:4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849">AF367</f>
        <v>0</v>
      </c>
      <c r="AG368" s="362">
        <f t="shared" ref="AG368" si="850">AG367</f>
        <v>0</v>
      </c>
      <c r="AH368" s="362">
        <f t="shared" ref="AH368" si="851">AH367</f>
        <v>0</v>
      </c>
      <c r="AI368" s="362">
        <f t="shared" ref="AI368" si="852">AI367</f>
        <v>0</v>
      </c>
      <c r="AJ368" s="362">
        <f t="shared" ref="AJ368" si="853">AJ367</f>
        <v>0</v>
      </c>
      <c r="AK368" s="362">
        <f t="shared" ref="AK368" si="854">AK367</f>
        <v>0</v>
      </c>
      <c r="AL368" s="362">
        <f t="shared" ref="AL368" si="855">AL367</f>
        <v>0</v>
      </c>
      <c r="AM368" s="362">
        <f t="shared" ref="AM368" si="856">AM367</f>
        <v>0</v>
      </c>
      <c r="AN368" s="362">
        <f t="shared" ref="AN368" si="857">AN367</f>
        <v>0</v>
      </c>
      <c r="AO368" s="362">
        <f t="shared" ref="AO368" si="858">AO367</f>
        <v>0</v>
      </c>
      <c r="AP368" s="362">
        <f t="shared" ref="AP368" si="859">AP367</f>
        <v>0</v>
      </c>
      <c r="AQ368" s="362">
        <f t="shared" ref="AQ368" si="860">AQ367</f>
        <v>0</v>
      </c>
      <c r="AR368" s="362">
        <f t="shared" ref="AR368" si="861">AR367</f>
        <v>0</v>
      </c>
      <c r="AS368" s="266"/>
    </row>
    <row r="369" spans="1:4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862">AF370</f>
        <v>0</v>
      </c>
      <c r="AG371" s="362">
        <f t="shared" ref="AG371" si="863">AG370</f>
        <v>0</v>
      </c>
      <c r="AH371" s="362">
        <f t="shared" ref="AH371" si="864">AH370</f>
        <v>0</v>
      </c>
      <c r="AI371" s="362">
        <f t="shared" ref="AI371" si="865">AI370</f>
        <v>0</v>
      </c>
      <c r="AJ371" s="362">
        <f t="shared" ref="AJ371" si="866">AJ370</f>
        <v>0</v>
      </c>
      <c r="AK371" s="362">
        <f t="shared" ref="AK371" si="867">AK370</f>
        <v>0</v>
      </c>
      <c r="AL371" s="362">
        <f t="shared" ref="AL371" si="868">AL370</f>
        <v>0</v>
      </c>
      <c r="AM371" s="362">
        <f t="shared" ref="AM371" si="869">AM370</f>
        <v>0</v>
      </c>
      <c r="AN371" s="362">
        <f t="shared" ref="AN371" si="870">AN370</f>
        <v>0</v>
      </c>
      <c r="AO371" s="362">
        <f t="shared" ref="AO371" si="871">AO370</f>
        <v>0</v>
      </c>
      <c r="AP371" s="362">
        <f t="shared" ref="AP371" si="872">AP370</f>
        <v>0</v>
      </c>
      <c r="AQ371" s="362">
        <f t="shared" ref="AQ371" si="873">AQ370</f>
        <v>0</v>
      </c>
      <c r="AR371" s="362">
        <f t="shared" ref="AR371" si="874">AR370</f>
        <v>0</v>
      </c>
      <c r="AS371" s="266"/>
    </row>
    <row r="372" spans="1:4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875">AF373</f>
        <v>0</v>
      </c>
      <c r="AG374" s="362">
        <f t="shared" ref="AG374" si="876">AG373</f>
        <v>0</v>
      </c>
      <c r="AH374" s="362">
        <f t="shared" ref="AH374" si="877">AH373</f>
        <v>0</v>
      </c>
      <c r="AI374" s="362">
        <f t="shared" ref="AI374" si="878">AI373</f>
        <v>0</v>
      </c>
      <c r="AJ374" s="362">
        <f t="shared" ref="AJ374" si="879">AJ373</f>
        <v>0</v>
      </c>
      <c r="AK374" s="362">
        <f t="shared" ref="AK374" si="880">AK373</f>
        <v>0</v>
      </c>
      <c r="AL374" s="362">
        <f t="shared" ref="AL374" si="881">AL373</f>
        <v>0</v>
      </c>
      <c r="AM374" s="362">
        <f t="shared" ref="AM374" si="882">AM373</f>
        <v>0</v>
      </c>
      <c r="AN374" s="362">
        <f t="shared" ref="AN374" si="883">AN373</f>
        <v>0</v>
      </c>
      <c r="AO374" s="362">
        <f t="shared" ref="AO374" si="884">AO373</f>
        <v>0</v>
      </c>
      <c r="AP374" s="362">
        <f t="shared" ref="AP374" si="885">AP373</f>
        <v>0</v>
      </c>
      <c r="AQ374" s="362">
        <f t="shared" ref="AQ374" si="886">AQ373</f>
        <v>0</v>
      </c>
      <c r="AR374" s="362">
        <f t="shared" ref="AR374" si="887">AR373</f>
        <v>0</v>
      </c>
      <c r="AS374" s="266"/>
    </row>
    <row r="375" spans="1:4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888">AF376</f>
        <v>0</v>
      </c>
      <c r="AG377" s="362">
        <f t="shared" ref="AG377" si="889">AG376</f>
        <v>0</v>
      </c>
      <c r="AH377" s="362">
        <f t="shared" ref="AH377" si="890">AH376</f>
        <v>0</v>
      </c>
      <c r="AI377" s="362">
        <f t="shared" ref="AI377" si="891">AI376</f>
        <v>0</v>
      </c>
      <c r="AJ377" s="362">
        <f t="shared" ref="AJ377" si="892">AJ376</f>
        <v>0</v>
      </c>
      <c r="AK377" s="362">
        <f t="shared" ref="AK377" si="893">AK376</f>
        <v>0</v>
      </c>
      <c r="AL377" s="362">
        <f t="shared" ref="AL377" si="894">AL376</f>
        <v>0</v>
      </c>
      <c r="AM377" s="362">
        <f t="shared" ref="AM377" si="895">AM376</f>
        <v>0</v>
      </c>
      <c r="AN377" s="362">
        <f t="shared" ref="AN377" si="896">AN376</f>
        <v>0</v>
      </c>
      <c r="AO377" s="362">
        <f t="shared" ref="AO377" si="897">AO376</f>
        <v>0</v>
      </c>
      <c r="AP377" s="362">
        <f t="shared" ref="AP377" si="898">AP376</f>
        <v>0</v>
      </c>
      <c r="AQ377" s="362">
        <f t="shared" ref="AQ377" si="899">AQ376</f>
        <v>0</v>
      </c>
      <c r="AR377" s="362">
        <f t="shared" ref="AR377" si="900">AR376</f>
        <v>0</v>
      </c>
      <c r="AS377" s="266"/>
    </row>
    <row r="378" spans="1:4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901">AF379</f>
        <v>0</v>
      </c>
      <c r="AG380" s="362">
        <f t="shared" ref="AG380" si="902">AG379</f>
        <v>0</v>
      </c>
      <c r="AH380" s="362">
        <f t="shared" ref="AH380" si="903">AH379</f>
        <v>0</v>
      </c>
      <c r="AI380" s="362">
        <f t="shared" ref="AI380" si="904">AI379</f>
        <v>0</v>
      </c>
      <c r="AJ380" s="362">
        <f t="shared" ref="AJ380" si="905">AJ379</f>
        <v>0</v>
      </c>
      <c r="AK380" s="362">
        <f t="shared" ref="AK380" si="906">AK379</f>
        <v>0</v>
      </c>
      <c r="AL380" s="362">
        <f t="shared" ref="AL380" si="907">AL379</f>
        <v>0</v>
      </c>
      <c r="AM380" s="362">
        <f t="shared" ref="AM380" si="908">AM379</f>
        <v>0</v>
      </c>
      <c r="AN380" s="362">
        <f t="shared" ref="AN380" si="909">AN379</f>
        <v>0</v>
      </c>
      <c r="AO380" s="362">
        <f t="shared" ref="AO380" si="910">AO379</f>
        <v>0</v>
      </c>
      <c r="AP380" s="362">
        <f t="shared" ref="AP380" si="911">AP379</f>
        <v>0</v>
      </c>
      <c r="AQ380" s="362">
        <f t="shared" ref="AQ380" si="912">AQ379</f>
        <v>0</v>
      </c>
      <c r="AR380" s="362">
        <f t="shared" ref="AR380" si="913">AR379</f>
        <v>0</v>
      </c>
      <c r="AS380" s="266"/>
    </row>
    <row r="381" spans="1:4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914">AF382</f>
        <v>0</v>
      </c>
      <c r="AG383" s="362">
        <f t="shared" ref="AG383" si="915">AG382</f>
        <v>0</v>
      </c>
      <c r="AH383" s="362">
        <f t="shared" ref="AH383" si="916">AH382</f>
        <v>0</v>
      </c>
      <c r="AI383" s="362">
        <f t="shared" ref="AI383" si="917">AI382</f>
        <v>0</v>
      </c>
      <c r="AJ383" s="362">
        <f t="shared" ref="AJ383" si="918">AJ382</f>
        <v>0</v>
      </c>
      <c r="AK383" s="362">
        <f t="shared" ref="AK383" si="919">AK382</f>
        <v>0</v>
      </c>
      <c r="AL383" s="362">
        <f t="shared" ref="AL383" si="920">AL382</f>
        <v>0</v>
      </c>
      <c r="AM383" s="362">
        <f t="shared" ref="AM383" si="921">AM382</f>
        <v>0</v>
      </c>
      <c r="AN383" s="362">
        <f t="shared" ref="AN383" si="922">AN382</f>
        <v>0</v>
      </c>
      <c r="AO383" s="362">
        <f t="shared" ref="AO383" si="923">AO382</f>
        <v>0</v>
      </c>
      <c r="AP383" s="362">
        <f t="shared" ref="AP383" si="924">AP382</f>
        <v>0</v>
      </c>
      <c r="AQ383" s="362">
        <f t="shared" ref="AQ383" si="925">AQ382</f>
        <v>0</v>
      </c>
      <c r="AR383" s="362">
        <f t="shared" ref="AR383" si="926">AR382</f>
        <v>0</v>
      </c>
      <c r="AS383" s="266"/>
    </row>
    <row r="384" spans="1:4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75">
      <c r="B385" s="286" t="s">
        <v>273</v>
      </c>
      <c r="C385" s="288"/>
      <c r="D385" s="288">
        <f>SUM(D228:D383)</f>
        <v>53554726.201104335</v>
      </c>
      <c r="E385" s="288">
        <f t="shared" ref="E385:P385" si="927">SUM(E228:E383)</f>
        <v>49283941.792006359</v>
      </c>
      <c r="F385" s="288">
        <f t="shared" si="927"/>
        <v>49265460.906215884</v>
      </c>
      <c r="G385" s="288">
        <f t="shared" si="927"/>
        <v>49259796.938270159</v>
      </c>
      <c r="H385" s="288">
        <f t="shared" si="927"/>
        <v>49256631.938270159</v>
      </c>
      <c r="I385" s="288">
        <f t="shared" si="927"/>
        <v>49116589.715413339</v>
      </c>
      <c r="J385" s="288">
        <f t="shared" si="927"/>
        <v>49113773.715413339</v>
      </c>
      <c r="K385" s="288">
        <f t="shared" si="927"/>
        <v>49102735.004499711</v>
      </c>
      <c r="L385" s="288">
        <f t="shared" si="927"/>
        <v>49028933.583324447</v>
      </c>
      <c r="M385" s="288">
        <f t="shared" si="927"/>
        <v>48864950.929413892</v>
      </c>
      <c r="N385" s="288">
        <f t="shared" si="927"/>
        <v>48223005.297446653</v>
      </c>
      <c r="O385" s="288">
        <f t="shared" si="927"/>
        <v>42060615.214531071</v>
      </c>
      <c r="P385" s="288">
        <f t="shared" si="927"/>
        <v>27756324.720898509</v>
      </c>
      <c r="Q385" s="288"/>
      <c r="R385" s="288">
        <f>SUM(R228:R383)</f>
        <v>6290.8102282617319</v>
      </c>
      <c r="S385" s="288">
        <f t="shared" ref="S385:AD385" si="928">SUM(S228:S383)</f>
        <v>6138.9490193226657</v>
      </c>
      <c r="T385" s="288">
        <f t="shared" si="928"/>
        <v>6137.042477266591</v>
      </c>
      <c r="U385" s="288">
        <f t="shared" si="928"/>
        <v>6136.042477266591</v>
      </c>
      <c r="V385" s="288">
        <f t="shared" si="928"/>
        <v>6136.042477266591</v>
      </c>
      <c r="W385" s="288">
        <f t="shared" si="928"/>
        <v>6114.8413004831864</v>
      </c>
      <c r="X385" s="288">
        <f t="shared" si="928"/>
        <v>6113.8413004831864</v>
      </c>
      <c r="Y385" s="288">
        <f t="shared" si="928"/>
        <v>6112.8413004831864</v>
      </c>
      <c r="Z385" s="288">
        <f t="shared" si="928"/>
        <v>6098.4409082220509</v>
      </c>
      <c r="AA385" s="288">
        <f t="shared" si="928"/>
        <v>6081.6446119257553</v>
      </c>
      <c r="AB385" s="288">
        <f t="shared" si="928"/>
        <v>5981.3666626418353</v>
      </c>
      <c r="AC385" s="288">
        <f t="shared" si="928"/>
        <v>4953.2980169432076</v>
      </c>
      <c r="AD385" s="288">
        <f t="shared" si="928"/>
        <v>3133.4623631835525</v>
      </c>
      <c r="AE385" s="288">
        <f>IF(AE226="kWh",SUMPRODUCT(D228:D383,AE228:AE383))</f>
        <v>25595716.201104335</v>
      </c>
      <c r="AF385" s="288">
        <f>IF(AF226="kWh",SUMPRODUCT(D228:D383,AF228:AF383))</f>
        <v>9704101.2770538963</v>
      </c>
      <c r="AG385" s="288">
        <f>IF(AG226="kw",SUMPRODUCT(Q228:Q383,R228:R383,AG228:AG383),SUMPRODUCT(D228:D383,AG228:AG383))</f>
        <v>21273.265087369604</v>
      </c>
      <c r="AH385" s="288">
        <f>IF(AH226="kw",SUMPRODUCT(Q228:Q383,R228:R383,AH228:AH383),SUMPRODUCT(D228:D383,AH228:AH383))</f>
        <v>4511.5225274417198</v>
      </c>
      <c r="AI385" s="288">
        <f>IF(AI226="kw",SUMPRODUCT(Q228:Q383,R228:R383,AI228:AI383),SUMPRODUCT(D228:D383,AI228:AI383))</f>
        <v>3675.6264704324299</v>
      </c>
      <c r="AJ385" s="288">
        <f>IF(AJ226="kw",SUMPRODUCT(Q228:Q383,R228:R383,AJ228:AJ383),SUMPRODUCT(D228:D383,AJ228:AJ383))</f>
        <v>1245.7227391407857</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7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3">
        <f>HLOOKUP(AE$35,'3.  Distribution Rates'!$C$122:$P$135,8,FALSE)</f>
        <v>0</v>
      </c>
      <c r="AF388" s="733">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929">SUM(AE392:AR392)</f>
        <v>0</v>
      </c>
    </row>
    <row r="393" spans="2:48">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930">AF208*AF388</f>
        <v>0</v>
      </c>
      <c r="AG393" s="331">
        <f t="shared" si="930"/>
        <v>0</v>
      </c>
      <c r="AH393" s="331">
        <f t="shared" si="930"/>
        <v>0</v>
      </c>
      <c r="AI393" s="331">
        <f t="shared" si="930"/>
        <v>0</v>
      </c>
      <c r="AJ393" s="331">
        <f t="shared" si="930"/>
        <v>0</v>
      </c>
      <c r="AK393" s="331">
        <f t="shared" si="930"/>
        <v>0</v>
      </c>
      <c r="AL393" s="331">
        <f t="shared" si="930"/>
        <v>0</v>
      </c>
      <c r="AM393" s="331">
        <f t="shared" si="930"/>
        <v>0</v>
      </c>
      <c r="AN393" s="331">
        <f t="shared" si="930"/>
        <v>0</v>
      </c>
      <c r="AO393" s="331">
        <f t="shared" si="930"/>
        <v>0</v>
      </c>
      <c r="AP393" s="331">
        <f t="shared" si="930"/>
        <v>0</v>
      </c>
      <c r="AQ393" s="331">
        <f t="shared" si="930"/>
        <v>0</v>
      </c>
      <c r="AR393" s="331">
        <f t="shared" si="930"/>
        <v>0</v>
      </c>
      <c r="AS393" s="543">
        <f t="shared" si="929"/>
        <v>0</v>
      </c>
    </row>
    <row r="394" spans="2:48">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931">AF385*AF388</f>
        <v>0</v>
      </c>
      <c r="AG394" s="331">
        <f t="shared" si="931"/>
        <v>0</v>
      </c>
      <c r="AH394" s="331">
        <f t="shared" si="931"/>
        <v>0</v>
      </c>
      <c r="AI394" s="331">
        <f t="shared" si="931"/>
        <v>0</v>
      </c>
      <c r="AJ394" s="331">
        <f t="shared" si="931"/>
        <v>0</v>
      </c>
      <c r="AK394" s="331">
        <f t="shared" si="931"/>
        <v>0</v>
      </c>
      <c r="AL394" s="331">
        <f t="shared" si="931"/>
        <v>0</v>
      </c>
      <c r="AM394" s="331">
        <f t="shared" si="931"/>
        <v>0</v>
      </c>
      <c r="AN394" s="331">
        <f t="shared" si="931"/>
        <v>0</v>
      </c>
      <c r="AO394" s="331">
        <f t="shared" si="931"/>
        <v>0</v>
      </c>
      <c r="AP394" s="331">
        <f t="shared" si="931"/>
        <v>0</v>
      </c>
      <c r="AQ394" s="331">
        <f t="shared" si="931"/>
        <v>0</v>
      </c>
      <c r="AR394" s="331">
        <f t="shared" si="931"/>
        <v>0</v>
      </c>
      <c r="AS394" s="543">
        <f t="shared" si="929"/>
        <v>0</v>
      </c>
    </row>
    <row r="395" spans="2:48" ht="15.7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932">SUM(AF389:AF394)</f>
        <v>0</v>
      </c>
      <c r="AG395" s="302">
        <f t="shared" si="932"/>
        <v>0</v>
      </c>
      <c r="AH395" s="302">
        <f t="shared" si="932"/>
        <v>0</v>
      </c>
      <c r="AI395" s="302">
        <f t="shared" si="932"/>
        <v>0</v>
      </c>
      <c r="AJ395" s="302">
        <f t="shared" si="932"/>
        <v>0</v>
      </c>
      <c r="AK395" s="302">
        <f t="shared" si="932"/>
        <v>0</v>
      </c>
      <c r="AL395" s="302">
        <f>SUM(AL389:AL394)</f>
        <v>0</v>
      </c>
      <c r="AM395" s="302">
        <f t="shared" ref="AM395:AR395" si="933">SUM(AM389:AM394)</f>
        <v>0</v>
      </c>
      <c r="AN395" s="302">
        <f t="shared" si="933"/>
        <v>0</v>
      </c>
      <c r="AO395" s="302">
        <f t="shared" si="933"/>
        <v>0</v>
      </c>
      <c r="AP395" s="302">
        <f t="shared" si="933"/>
        <v>0</v>
      </c>
      <c r="AQ395" s="302">
        <f t="shared" si="933"/>
        <v>0</v>
      </c>
      <c r="AR395" s="302">
        <f t="shared" si="933"/>
        <v>0</v>
      </c>
      <c r="AS395" s="359">
        <f>SUM(AS389:AS394)</f>
        <v>0</v>
      </c>
    </row>
    <row r="396" spans="2:48" ht="15.7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934">AF386*AF388</f>
        <v>0</v>
      </c>
      <c r="AG396" s="303">
        <f t="shared" si="934"/>
        <v>0</v>
      </c>
      <c r="AH396" s="303">
        <f t="shared" si="934"/>
        <v>0</v>
      </c>
      <c r="AI396" s="303">
        <f t="shared" si="934"/>
        <v>0</v>
      </c>
      <c r="AJ396" s="303">
        <f t="shared" si="934"/>
        <v>0</v>
      </c>
      <c r="AK396" s="303">
        <f t="shared" si="934"/>
        <v>0</v>
      </c>
      <c r="AL396" s="303">
        <f>AL386*AL388</f>
        <v>0</v>
      </c>
      <c r="AM396" s="303">
        <f t="shared" ref="AM396:AR396" si="935">AM386*AM388</f>
        <v>0</v>
      </c>
      <c r="AN396" s="303">
        <f t="shared" si="935"/>
        <v>0</v>
      </c>
      <c r="AO396" s="303">
        <f t="shared" si="935"/>
        <v>0</v>
      </c>
      <c r="AP396" s="303">
        <f t="shared" si="935"/>
        <v>0</v>
      </c>
      <c r="AQ396" s="303">
        <f t="shared" si="935"/>
        <v>0</v>
      </c>
      <c r="AR396" s="303">
        <f t="shared" si="935"/>
        <v>0</v>
      </c>
      <c r="AS396" s="359">
        <f>SUM(AE396:AR396)</f>
        <v>0</v>
      </c>
    </row>
    <row r="397" spans="2:48" ht="15.7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22161334.201104335</v>
      </c>
      <c r="AF399" s="251">
        <f>SUMPRODUCT($E$228:$E$383,AF228:AF383)</f>
        <v>9395392.7882848624</v>
      </c>
      <c r="AG399" s="771">
        <f>IF(AG226="kw",SUMPRODUCT($Q$228:$Q$383,$S$228:$S$383,AG228:AG383),SUMPRODUCT($E$228:$E$383,AG228:AG383))</f>
        <v>20465.659528901462</v>
      </c>
      <c r="AH399" s="251">
        <f t="shared" ref="AH399:AR399" si="936">IF(AH226="kw",SUMPRODUCT($Q$228:$Q$383,$S$228:$S$383,AH228:AH383),SUMPRODUCT($E$228:$E$383,AH228:AH383))</f>
        <v>4325.1740961974947</v>
      </c>
      <c r="AI399" s="251">
        <f t="shared" si="936"/>
        <v>3523.8047245720063</v>
      </c>
      <c r="AJ399" s="251">
        <f t="shared" si="936"/>
        <v>1245.7227391407857</v>
      </c>
      <c r="AK399" s="251">
        <f t="shared" si="936"/>
        <v>0</v>
      </c>
      <c r="AL399" s="251">
        <f t="shared" si="936"/>
        <v>0</v>
      </c>
      <c r="AM399" s="251">
        <f t="shared" si="936"/>
        <v>0</v>
      </c>
      <c r="AN399" s="251">
        <f t="shared" si="936"/>
        <v>0</v>
      </c>
      <c r="AO399" s="251">
        <f t="shared" si="936"/>
        <v>0</v>
      </c>
      <c r="AP399" s="251">
        <f t="shared" si="936"/>
        <v>0</v>
      </c>
      <c r="AQ399" s="251">
        <f t="shared" si="936"/>
        <v>0</v>
      </c>
      <c r="AR399" s="251">
        <f t="shared" si="936"/>
        <v>0</v>
      </c>
      <c r="AS399" s="304"/>
    </row>
    <row r="400" spans="2:48">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22161334.201104335</v>
      </c>
      <c r="AF400" s="251">
        <f>SUMPRODUCT($F$228:$F$383,AF228:AF383)</f>
        <v>9391733.7882848624</v>
      </c>
      <c r="AG400" s="771">
        <f t="shared" ref="AG400" si="937">IF(AG226="kw",SUMPRODUCT($Q$228:$Q$383,$T$228:$T$383,AG228:AG383),SUMPRODUCT($F$228:$F$383,AG228:AG383))</f>
        <v>20442.781024228567</v>
      </c>
      <c r="AH400" s="251">
        <f t="shared" ref="AH400:AR400" si="938">IF(AH226="kw",SUMPRODUCT($Q$228:$Q$383,$T$228:$T$383,AH228:AH383),SUMPRODUCT($F$228:$F$383,AH228:AH383))</f>
        <v>4325.1740961974947</v>
      </c>
      <c r="AI400" s="251">
        <f t="shared" si="938"/>
        <v>3523.8047245720063</v>
      </c>
      <c r="AJ400" s="251">
        <f t="shared" si="938"/>
        <v>1245.7227391407857</v>
      </c>
      <c r="AK400" s="251">
        <f t="shared" si="938"/>
        <v>0</v>
      </c>
      <c r="AL400" s="251">
        <f t="shared" si="938"/>
        <v>0</v>
      </c>
      <c r="AM400" s="251">
        <f t="shared" si="938"/>
        <v>0</v>
      </c>
      <c r="AN400" s="251">
        <f t="shared" si="938"/>
        <v>0</v>
      </c>
      <c r="AO400" s="251">
        <f t="shared" si="938"/>
        <v>0</v>
      </c>
      <c r="AP400" s="251">
        <f t="shared" si="938"/>
        <v>0</v>
      </c>
      <c r="AQ400" s="251">
        <f t="shared" si="938"/>
        <v>0</v>
      </c>
      <c r="AR400" s="251">
        <f t="shared" si="938"/>
        <v>0</v>
      </c>
      <c r="AS400" s="295"/>
    </row>
    <row r="401" spans="1:4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22161334.201104335</v>
      </c>
      <c r="AF401" s="251">
        <f>SUMPRODUCT($G$228:$G$383,AF228:AF383)</f>
        <v>9386233.7882848624</v>
      </c>
      <c r="AG401" s="771">
        <f t="shared" ref="AG401" si="939">IF(AG226="kw",SUMPRODUCT($Q$228:$Q$383,$U$228:$U$383,AG228:AG383),SUMPRODUCT($G$228:$G$383,AG228:AG383))</f>
        <v>20442.781024228567</v>
      </c>
      <c r="AH401" s="251">
        <f t="shared" ref="AH401:AR401" si="940">IF(AH226="kw",SUMPRODUCT($Q$228:$Q$383,$U$228:$U$383,AH228:AH383),SUMPRODUCT($G$228:$G$383,AH228:AH383))</f>
        <v>4325.1740961974947</v>
      </c>
      <c r="AI401" s="251">
        <f t="shared" si="940"/>
        <v>3523.8047245720063</v>
      </c>
      <c r="AJ401" s="251">
        <f t="shared" si="940"/>
        <v>1245.7227391407857</v>
      </c>
      <c r="AK401" s="251">
        <f t="shared" si="940"/>
        <v>0</v>
      </c>
      <c r="AL401" s="251">
        <f t="shared" si="940"/>
        <v>0</v>
      </c>
      <c r="AM401" s="251">
        <f t="shared" si="940"/>
        <v>0</v>
      </c>
      <c r="AN401" s="251">
        <f t="shared" si="940"/>
        <v>0</v>
      </c>
      <c r="AO401" s="251">
        <f t="shared" si="940"/>
        <v>0</v>
      </c>
      <c r="AP401" s="251">
        <f t="shared" si="940"/>
        <v>0</v>
      </c>
      <c r="AQ401" s="251">
        <f t="shared" si="940"/>
        <v>0</v>
      </c>
      <c r="AR401" s="251">
        <f t="shared" si="940"/>
        <v>0</v>
      </c>
      <c r="AS401" s="295"/>
    </row>
    <row r="402" spans="1:4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22161334.201104335</v>
      </c>
      <c r="AF402" s="251">
        <f>SUMPRODUCT($H$228:$H$383,AF228:AF383)</f>
        <v>9383068.7882848624</v>
      </c>
      <c r="AG402" s="771">
        <f>IF(AG226="kw",SUMPRODUCT($Q$228:$Q$383,$V$228:$V$383,AG228:AG383),SUMPRODUCT($H$228:$H$383,AG228:AG383))</f>
        <v>20442.781024228567</v>
      </c>
      <c r="AH402" s="251">
        <f t="shared" ref="AH402:AR402" si="941">IF(AH226="kw",SUMPRODUCT($Q$228:$Q$383,$V$228:$V$383,AH228:AH383),SUMPRODUCT($H$228:$H$383,AH228:AH383))</f>
        <v>4325.1740961974947</v>
      </c>
      <c r="AI402" s="251">
        <f t="shared" si="941"/>
        <v>3523.8047245720063</v>
      </c>
      <c r="AJ402" s="251">
        <f t="shared" si="941"/>
        <v>1245.7227391407857</v>
      </c>
      <c r="AK402" s="251">
        <f t="shared" si="941"/>
        <v>0</v>
      </c>
      <c r="AL402" s="251">
        <f t="shared" si="941"/>
        <v>0</v>
      </c>
      <c r="AM402" s="251">
        <f t="shared" si="941"/>
        <v>0</v>
      </c>
      <c r="AN402" s="251">
        <f t="shared" si="941"/>
        <v>0</v>
      </c>
      <c r="AO402" s="251">
        <f t="shared" si="941"/>
        <v>0</v>
      </c>
      <c r="AP402" s="251">
        <f t="shared" si="941"/>
        <v>0</v>
      </c>
      <c r="AQ402" s="251">
        <f t="shared" si="941"/>
        <v>0</v>
      </c>
      <c r="AR402" s="251">
        <f t="shared" si="941"/>
        <v>0</v>
      </c>
      <c r="AS402" s="295"/>
    </row>
    <row r="403" spans="1:4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22159786.201104335</v>
      </c>
      <c r="AF403" s="251">
        <f>SUMPRODUCT($I$228:$I$383,AF228:AF383)</f>
        <v>9325762.4947279952</v>
      </c>
      <c r="AG403" s="771">
        <f>IF(AG226="kw",SUMPRODUCT($Q$228:$Q$383,$W$228:$W$383,AG228:AG383),SUMPRODUCT($I$228:$I$383,AG228:AG383))</f>
        <v>20341.815371556702</v>
      </c>
      <c r="AH403" s="251">
        <f t="shared" ref="AH403:AR403" si="942">IF(AH226="kw",SUMPRODUCT($Q$228:$Q$383,$W$228:$W$383,AH228:AH383),SUMPRODUCT($I$228:$I$383,AH228:AH383))</f>
        <v>4301.4017192458687</v>
      </c>
      <c r="AI403" s="251">
        <f t="shared" si="942"/>
        <v>3504.4368997507836</v>
      </c>
      <c r="AJ403" s="251">
        <f t="shared" si="942"/>
        <v>1245.7227391407857</v>
      </c>
      <c r="AK403" s="251">
        <f t="shared" si="942"/>
        <v>0</v>
      </c>
      <c r="AL403" s="251">
        <f t="shared" si="942"/>
        <v>0</v>
      </c>
      <c r="AM403" s="251">
        <f t="shared" si="942"/>
        <v>0</v>
      </c>
      <c r="AN403" s="251">
        <f t="shared" si="942"/>
        <v>0</v>
      </c>
      <c r="AO403" s="251">
        <f t="shared" si="942"/>
        <v>0</v>
      </c>
      <c r="AP403" s="251">
        <f t="shared" si="942"/>
        <v>0</v>
      </c>
      <c r="AQ403" s="251">
        <f t="shared" si="942"/>
        <v>0</v>
      </c>
      <c r="AR403" s="251">
        <f t="shared" si="942"/>
        <v>0</v>
      </c>
      <c r="AS403" s="295"/>
    </row>
    <row r="404" spans="1:4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22159786.201104335</v>
      </c>
      <c r="AF404" s="251">
        <f>SUMPRODUCT($J$228:$J$383,AF228:AF383)</f>
        <v>9322946.4947279952</v>
      </c>
      <c r="AG404" s="771">
        <f>IF(AG226="kw",SUMPRODUCT($Q$228:$Q$383,$X$228:$X$383,AG228:AG383),SUMPRODUCT($J$228:$J$383,AG228:AG383))</f>
        <v>20341.815371556702</v>
      </c>
      <c r="AH404" s="251">
        <f t="shared" ref="AH404:AR404" si="943">IF(AH226="kw",SUMPRODUCT($Q$228:$Q$383,$X$228:$X$383,AH228:AH383),SUMPRODUCT($J$228:$J$383,AH228:AH383))</f>
        <v>4301.4017192458687</v>
      </c>
      <c r="AI404" s="251">
        <f t="shared" si="943"/>
        <v>3504.4368997507836</v>
      </c>
      <c r="AJ404" s="251">
        <f t="shared" si="943"/>
        <v>1245.7227391407857</v>
      </c>
      <c r="AK404" s="251">
        <f t="shared" si="943"/>
        <v>0</v>
      </c>
      <c r="AL404" s="251">
        <f t="shared" si="943"/>
        <v>0</v>
      </c>
      <c r="AM404" s="251">
        <f t="shared" si="943"/>
        <v>0</v>
      </c>
      <c r="AN404" s="251">
        <f t="shared" si="943"/>
        <v>0</v>
      </c>
      <c r="AO404" s="251">
        <f t="shared" si="943"/>
        <v>0</v>
      </c>
      <c r="AP404" s="251">
        <f t="shared" si="943"/>
        <v>0</v>
      </c>
      <c r="AQ404" s="251">
        <f t="shared" si="943"/>
        <v>0</v>
      </c>
      <c r="AR404" s="251">
        <f t="shared" si="943"/>
        <v>0</v>
      </c>
      <c r="AS404" s="295"/>
    </row>
    <row r="405" spans="1:4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22157180.490190707</v>
      </c>
      <c r="AF405" s="251">
        <f>SUMPRODUCT($K$228:$K$383,AF228:AF383)</f>
        <v>9314513.4947279952</v>
      </c>
      <c r="AG405" s="771">
        <f>IF(AG226="kw",SUMPRODUCT($Q$228:$Q$383,$Y$228:$Y$383,AG228:AG383),SUMPRODUCT($K$228:$K$383,AG228:AG383))</f>
        <v>20341.815371556702</v>
      </c>
      <c r="AH405" s="251">
        <f t="shared" ref="AH405:AR405" si="944">IF(AH226="kw",SUMPRODUCT($Q$228:$Q$383,$Y$228:$Y$383,AH228:AH383),SUMPRODUCT($K$228:$K$383,AH228:AH383))</f>
        <v>4301.4017192458687</v>
      </c>
      <c r="AI405" s="251">
        <f t="shared" si="944"/>
        <v>3504.4368997507836</v>
      </c>
      <c r="AJ405" s="251">
        <f t="shared" si="944"/>
        <v>1245.7227391407857</v>
      </c>
      <c r="AK405" s="251">
        <f t="shared" si="944"/>
        <v>0</v>
      </c>
      <c r="AL405" s="251">
        <f t="shared" si="944"/>
        <v>0</v>
      </c>
      <c r="AM405" s="251">
        <f t="shared" si="944"/>
        <v>0</v>
      </c>
      <c r="AN405" s="251">
        <f t="shared" si="944"/>
        <v>0</v>
      </c>
      <c r="AO405" s="251">
        <f t="shared" si="944"/>
        <v>0</v>
      </c>
      <c r="AP405" s="251">
        <f t="shared" si="944"/>
        <v>0</v>
      </c>
      <c r="AQ405" s="251">
        <f t="shared" si="944"/>
        <v>0</v>
      </c>
      <c r="AR405" s="251">
        <f t="shared" si="944"/>
        <v>0</v>
      </c>
      <c r="AS405" s="295"/>
    </row>
    <row r="406" spans="1:4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22157180.490190707</v>
      </c>
      <c r="AF406" s="251">
        <f>SUMPRODUCT($L$228:$L$383,AF228:AF383)</f>
        <v>9282900.7430324648</v>
      </c>
      <c r="AG406" s="771">
        <f>IF(AG226="kw",SUMPRODUCT($Q$228:$Q$383,$Z$228:$Z$383,AG228:AG383),SUMPRODUCT($L$228:$L$383,AG228:AG383))</f>
        <v>20271.352015796452</v>
      </c>
      <c r="AH406" s="251">
        <f t="shared" ref="AH406:AR406" si="945">IF(AH226="kw",SUMPRODUCT($Q$228:$Q$383,$Z$228:$Z$383,AH228:AH383),SUMPRODUCT($L$228:$L$383,AH228:AH383))</f>
        <v>4284.811112340637</v>
      </c>
      <c r="AI406" s="251">
        <f t="shared" si="945"/>
        <v>3490.9202047702111</v>
      </c>
      <c r="AJ406" s="251">
        <f t="shared" si="945"/>
        <v>1245.7227391407857</v>
      </c>
      <c r="AK406" s="251">
        <f t="shared" si="945"/>
        <v>0</v>
      </c>
      <c r="AL406" s="251">
        <f t="shared" si="945"/>
        <v>0</v>
      </c>
      <c r="AM406" s="251">
        <f t="shared" si="945"/>
        <v>0</v>
      </c>
      <c r="AN406" s="251">
        <f t="shared" si="945"/>
        <v>0</v>
      </c>
      <c r="AO406" s="251">
        <f t="shared" si="945"/>
        <v>0</v>
      </c>
      <c r="AP406" s="251">
        <f t="shared" si="945"/>
        <v>0</v>
      </c>
      <c r="AQ406" s="251">
        <f t="shared" si="945"/>
        <v>0</v>
      </c>
      <c r="AR406" s="251">
        <f t="shared" si="945"/>
        <v>0</v>
      </c>
      <c r="AS406" s="295"/>
    </row>
    <row r="407" spans="1:4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21998159.436518677</v>
      </c>
      <c r="AF407" s="251">
        <f>SUMPRODUCT($M$228:$M$383,AF228:AF383)</f>
        <v>9277970.7430324648</v>
      </c>
      <c r="AG407" s="771">
        <f>IF(AG226="kw",SUMPRODUCT($Q$228:$Q$383,$AA$228:$AA$383,AG228:AG383),SUMPRODUCT($M$228:$M$383,AG228:AG383))</f>
        <v>20271.352015796452</v>
      </c>
      <c r="AH407" s="251">
        <f t="shared" ref="AH407:AR407" si="946">IF(AH226="kw",SUMPRODUCT($Q$228:$Q$383,$AA$228:$AA$383,AH228:AH383),SUMPRODUCT($M$228:$M$383,AH228:AH383))</f>
        <v>4284.811112340637</v>
      </c>
      <c r="AI407" s="251">
        <f t="shared" si="946"/>
        <v>3490.9202047702111</v>
      </c>
      <c r="AJ407" s="251">
        <f t="shared" si="946"/>
        <v>1245.7227391407857</v>
      </c>
      <c r="AK407" s="251">
        <f t="shared" si="946"/>
        <v>0</v>
      </c>
      <c r="AL407" s="251">
        <f t="shared" si="946"/>
        <v>0</v>
      </c>
      <c r="AM407" s="251">
        <f t="shared" si="946"/>
        <v>0</v>
      </c>
      <c r="AN407" s="251">
        <f t="shared" si="946"/>
        <v>0</v>
      </c>
      <c r="AO407" s="251">
        <f t="shared" si="946"/>
        <v>0</v>
      </c>
      <c r="AP407" s="251">
        <f t="shared" si="946"/>
        <v>0</v>
      </c>
      <c r="AQ407" s="251">
        <f t="shared" si="946"/>
        <v>0</v>
      </c>
      <c r="AR407" s="251">
        <f t="shared" si="946"/>
        <v>0</v>
      </c>
      <c r="AS407" s="295"/>
    </row>
    <row r="408" spans="1:4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21756300.39391356</v>
      </c>
      <c r="AF408" s="251">
        <f>SUMPRODUCT($N$228:$N$383,AF228:AF383)</f>
        <v>9167254.2162943687</v>
      </c>
      <c r="AG408" s="771">
        <f>IF(AG226="kw",SUMPRODUCT($Q$228:$Q$383,$AB$228:$AB$383,AG228:AG383),SUMPRODUCT($N$228:$N$383,AG228:AG383))</f>
        <v>19876.337078613775</v>
      </c>
      <c r="AH408" s="251">
        <f t="shared" ref="AH408:AR408" si="947">IF(AH226="kw",SUMPRODUCT($Q$228:$Q$383,$AB$228:$AB$383,AH228:AH383),SUMPRODUCT($N$228:$N$383,AH228:AH383))</f>
        <v>4237.0112171703249</v>
      </c>
      <c r="AI408" s="251">
        <f t="shared" si="947"/>
        <v>3451.9766865004435</v>
      </c>
      <c r="AJ408" s="251">
        <f t="shared" si="947"/>
        <v>1245.7227391407857</v>
      </c>
      <c r="AK408" s="251">
        <f t="shared" si="947"/>
        <v>0</v>
      </c>
      <c r="AL408" s="251">
        <f t="shared" si="947"/>
        <v>0</v>
      </c>
      <c r="AM408" s="251">
        <f t="shared" si="947"/>
        <v>0</v>
      </c>
      <c r="AN408" s="251">
        <f t="shared" si="947"/>
        <v>0</v>
      </c>
      <c r="AO408" s="251">
        <f t="shared" si="947"/>
        <v>0</v>
      </c>
      <c r="AP408" s="251">
        <f t="shared" si="947"/>
        <v>0</v>
      </c>
      <c r="AQ408" s="251">
        <f t="shared" si="947"/>
        <v>0</v>
      </c>
      <c r="AR408" s="251">
        <f t="shared" si="947"/>
        <v>0</v>
      </c>
      <c r="AS408" s="295"/>
    </row>
    <row r="409" spans="1:4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21748570.048910376</v>
      </c>
      <c r="AF409" s="285">
        <f>SUMPRODUCT($O$228:$O$383,AF228:AF383)</f>
        <v>6874101.0180874392</v>
      </c>
      <c r="AG409" s="772">
        <f>IF(AG226="kw",SUMPRODUCT($Q$228:$Q$383,$AC$228:$AC$383,AG228:AG383),SUMPRODUCT($O$228:$O$383,AG228:AG383))</f>
        <v>14441.987940929839</v>
      </c>
      <c r="AH409" s="285">
        <f t="shared" ref="AH409:AR409" si="948">IF(AH226="kw",SUMPRODUCT($Q$228:$Q$383,$AC$228:$AC$383,AH228:AH383),SUMPRODUCT($O$228:$O$383,AH228:AH383))</f>
        <v>2971.6199658911773</v>
      </c>
      <c r="AI409" s="285">
        <f t="shared" si="948"/>
        <v>2421.0374524914141</v>
      </c>
      <c r="AJ409" s="285">
        <f t="shared" si="948"/>
        <v>1245.7227391407857</v>
      </c>
      <c r="AK409" s="285">
        <f t="shared" si="948"/>
        <v>0</v>
      </c>
      <c r="AL409" s="285">
        <f t="shared" si="948"/>
        <v>0</v>
      </c>
      <c r="AM409" s="285">
        <f t="shared" si="948"/>
        <v>0</v>
      </c>
      <c r="AN409" s="285">
        <f t="shared" si="948"/>
        <v>0</v>
      </c>
      <c r="AO409" s="285">
        <f t="shared" si="948"/>
        <v>0</v>
      </c>
      <c r="AP409" s="285">
        <f t="shared" si="948"/>
        <v>0</v>
      </c>
      <c r="AQ409" s="285">
        <f t="shared" si="948"/>
        <v>0</v>
      </c>
      <c r="AR409" s="285">
        <f t="shared" si="948"/>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7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7" t="s">
        <v>211</v>
      </c>
      <c r="C414" s="829" t="s">
        <v>33</v>
      </c>
      <c r="D414" s="244" t="s">
        <v>421</v>
      </c>
      <c r="E414" s="833" t="s">
        <v>209</v>
      </c>
      <c r="F414" s="834"/>
      <c r="G414" s="834"/>
      <c r="H414" s="834"/>
      <c r="I414" s="834"/>
      <c r="J414" s="834"/>
      <c r="K414" s="834"/>
      <c r="L414" s="834"/>
      <c r="M414" s="834"/>
      <c r="N414" s="834"/>
      <c r="O414" s="834"/>
      <c r="P414" s="835"/>
      <c r="Q414" s="831" t="s">
        <v>213</v>
      </c>
      <c r="R414" s="244" t="s">
        <v>422</v>
      </c>
      <c r="S414" s="824" t="s">
        <v>212</v>
      </c>
      <c r="T414" s="825"/>
      <c r="U414" s="825"/>
      <c r="V414" s="825"/>
      <c r="W414" s="825"/>
      <c r="X414" s="825"/>
      <c r="Y414" s="825"/>
      <c r="Z414" s="825"/>
      <c r="AA414" s="825"/>
      <c r="AB414" s="825"/>
      <c r="AC414" s="825"/>
      <c r="AD414" s="836"/>
      <c r="AE414" s="824" t="s">
        <v>242</v>
      </c>
      <c r="AF414" s="825"/>
      <c r="AG414" s="825"/>
      <c r="AH414" s="825"/>
      <c r="AI414" s="825"/>
      <c r="AJ414" s="825"/>
      <c r="AK414" s="825"/>
      <c r="AL414" s="825"/>
      <c r="AM414" s="825"/>
      <c r="AN414" s="825"/>
      <c r="AO414" s="825"/>
      <c r="AP414" s="825"/>
      <c r="AQ414" s="825"/>
      <c r="AR414" s="825"/>
      <c r="AS414" s="826"/>
    </row>
    <row r="415" spans="1:45" ht="61.5" customHeight="1">
      <c r="B415" s="828"/>
      <c r="C415" s="830"/>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2"/>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General Service 50 to 4,999 kW</v>
      </c>
      <c r="AH415" s="245" t="str">
        <f>'1.  LRAMVA Summary'!$G$53</f>
        <v>Large Use</v>
      </c>
      <c r="AI415" s="245" t="str">
        <f>'1.  LRAMVA Summary'!$H$53</f>
        <v>Large Use 2</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7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949">AF418</f>
        <v>0</v>
      </c>
      <c r="AG419" s="362">
        <f t="shared" ref="AG419" si="950">AG418</f>
        <v>0</v>
      </c>
      <c r="AH419" s="362">
        <f t="shared" ref="AH419" si="951">AH418</f>
        <v>0</v>
      </c>
      <c r="AI419" s="362">
        <f t="shared" ref="AI419" si="952">AI418</f>
        <v>0</v>
      </c>
      <c r="AJ419" s="362">
        <f t="shared" ref="AJ419" si="953">AJ418</f>
        <v>0</v>
      </c>
      <c r="AK419" s="362">
        <f t="shared" ref="AK419" si="954">AK418</f>
        <v>0</v>
      </c>
      <c r="AL419" s="362">
        <f t="shared" ref="AL419" si="955">AL418</f>
        <v>0</v>
      </c>
      <c r="AM419" s="362">
        <f t="shared" ref="AM419" si="956">AM418</f>
        <v>0</v>
      </c>
      <c r="AN419" s="362">
        <f t="shared" ref="AN419" si="957">AN418</f>
        <v>0</v>
      </c>
      <c r="AO419" s="362">
        <f t="shared" ref="AO419" si="958">AO418</f>
        <v>0</v>
      </c>
      <c r="AP419" s="362">
        <f t="shared" ref="AP419" si="959">AP418</f>
        <v>0</v>
      </c>
      <c r="AQ419" s="362">
        <f t="shared" ref="AQ419" si="960">AQ418</f>
        <v>0</v>
      </c>
      <c r="AR419" s="362">
        <f t="shared" ref="AR419" si="961">AR418</f>
        <v>0</v>
      </c>
      <c r="AS419" s="257"/>
    </row>
    <row r="420" spans="1:45" ht="15.75"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962">AF421</f>
        <v>0</v>
      </c>
      <c r="AG422" s="362">
        <f t="shared" ref="AG422" si="963">AG421</f>
        <v>0</v>
      </c>
      <c r="AH422" s="362">
        <f t="shared" ref="AH422" si="964">AH421</f>
        <v>0</v>
      </c>
      <c r="AI422" s="362">
        <f t="shared" ref="AI422" si="965">AI421</f>
        <v>0</v>
      </c>
      <c r="AJ422" s="362">
        <f t="shared" ref="AJ422" si="966">AJ421</f>
        <v>0</v>
      </c>
      <c r="AK422" s="362">
        <f t="shared" ref="AK422" si="967">AK421</f>
        <v>0</v>
      </c>
      <c r="AL422" s="362">
        <f t="shared" ref="AL422" si="968">AL421</f>
        <v>0</v>
      </c>
      <c r="AM422" s="362">
        <f t="shared" ref="AM422" si="969">AM421</f>
        <v>0</v>
      </c>
      <c r="AN422" s="362">
        <f t="shared" ref="AN422" si="970">AN421</f>
        <v>0</v>
      </c>
      <c r="AO422" s="362">
        <f t="shared" ref="AO422" si="971">AO421</f>
        <v>0</v>
      </c>
      <c r="AP422" s="362">
        <f t="shared" ref="AP422" si="972">AP421</f>
        <v>0</v>
      </c>
      <c r="AQ422" s="362">
        <f t="shared" ref="AQ422" si="973">AQ421</f>
        <v>0</v>
      </c>
      <c r="AR422" s="362">
        <f t="shared" ref="AR422" si="974">AR421</f>
        <v>0</v>
      </c>
      <c r="AS422" s="257"/>
    </row>
    <row r="423" spans="1:45" ht="15.7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975">AF424</f>
        <v>0</v>
      </c>
      <c r="AG425" s="362">
        <f t="shared" ref="AG425" si="976">AG424</f>
        <v>0</v>
      </c>
      <c r="AH425" s="362">
        <f t="shared" ref="AH425" si="977">AH424</f>
        <v>0</v>
      </c>
      <c r="AI425" s="362">
        <f t="shared" ref="AI425" si="978">AI424</f>
        <v>0</v>
      </c>
      <c r="AJ425" s="362">
        <f t="shared" ref="AJ425" si="979">AJ424</f>
        <v>0</v>
      </c>
      <c r="AK425" s="362">
        <f t="shared" ref="AK425" si="980">AK424</f>
        <v>0</v>
      </c>
      <c r="AL425" s="362">
        <f t="shared" ref="AL425" si="981">AL424</f>
        <v>0</v>
      </c>
      <c r="AM425" s="362">
        <f t="shared" ref="AM425" si="982">AM424</f>
        <v>0</v>
      </c>
      <c r="AN425" s="362">
        <f t="shared" ref="AN425" si="983">AN424</f>
        <v>0</v>
      </c>
      <c r="AO425" s="362">
        <f t="shared" ref="AO425" si="984">AO424</f>
        <v>0</v>
      </c>
      <c r="AP425" s="362">
        <f t="shared" ref="AP425" si="985">AP424</f>
        <v>0</v>
      </c>
      <c r="AQ425" s="362">
        <f t="shared" ref="AQ425" si="986">AQ424</f>
        <v>0</v>
      </c>
      <c r="AR425" s="362">
        <f t="shared" ref="AR425" si="987">AR424</f>
        <v>0</v>
      </c>
      <c r="AS425" s="257"/>
    </row>
    <row r="426" spans="1:4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988">AF427</f>
        <v>0</v>
      </c>
      <c r="AG428" s="362">
        <f t="shared" ref="AG428" si="989">AG427</f>
        <v>0</v>
      </c>
      <c r="AH428" s="362">
        <f t="shared" ref="AH428" si="990">AH427</f>
        <v>0</v>
      </c>
      <c r="AI428" s="362">
        <f t="shared" ref="AI428" si="991">AI427</f>
        <v>0</v>
      </c>
      <c r="AJ428" s="362">
        <f t="shared" ref="AJ428" si="992">AJ427</f>
        <v>0</v>
      </c>
      <c r="AK428" s="362">
        <f t="shared" ref="AK428" si="993">AK427</f>
        <v>0</v>
      </c>
      <c r="AL428" s="362">
        <f t="shared" ref="AL428" si="994">AL427</f>
        <v>0</v>
      </c>
      <c r="AM428" s="362">
        <f t="shared" ref="AM428" si="995">AM427</f>
        <v>0</v>
      </c>
      <c r="AN428" s="362">
        <f t="shared" ref="AN428" si="996">AN427</f>
        <v>0</v>
      </c>
      <c r="AO428" s="362">
        <f t="shared" ref="AO428" si="997">AO427</f>
        <v>0</v>
      </c>
      <c r="AP428" s="362">
        <f t="shared" ref="AP428" si="998">AP427</f>
        <v>0</v>
      </c>
      <c r="AQ428" s="362">
        <f t="shared" ref="AQ428" si="999">AQ427</f>
        <v>0</v>
      </c>
      <c r="AR428" s="362">
        <f t="shared" ref="AR428" si="1000">AR427</f>
        <v>0</v>
      </c>
      <c r="AS428" s="257"/>
    </row>
    <row r="429" spans="1:4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001">AF430</f>
        <v>0</v>
      </c>
      <c r="AG431" s="362">
        <f t="shared" ref="AG431" si="1002">AG430</f>
        <v>0</v>
      </c>
      <c r="AH431" s="362">
        <f t="shared" ref="AH431" si="1003">AH430</f>
        <v>0</v>
      </c>
      <c r="AI431" s="362">
        <f t="shared" ref="AI431" si="1004">AI430</f>
        <v>0</v>
      </c>
      <c r="AJ431" s="362">
        <f t="shared" ref="AJ431" si="1005">AJ430</f>
        <v>0</v>
      </c>
      <c r="AK431" s="362">
        <f t="shared" ref="AK431" si="1006">AK430</f>
        <v>0</v>
      </c>
      <c r="AL431" s="362">
        <f t="shared" ref="AL431" si="1007">AL430</f>
        <v>0</v>
      </c>
      <c r="AM431" s="362">
        <f t="shared" ref="AM431" si="1008">AM430</f>
        <v>0</v>
      </c>
      <c r="AN431" s="362">
        <f t="shared" ref="AN431" si="1009">AN430</f>
        <v>0</v>
      </c>
      <c r="AO431" s="362">
        <f t="shared" ref="AO431" si="1010">AO430</f>
        <v>0</v>
      </c>
      <c r="AP431" s="362">
        <f t="shared" ref="AP431" si="1011">AP430</f>
        <v>0</v>
      </c>
      <c r="AQ431" s="362">
        <f t="shared" ref="AQ431" si="1012">AQ430</f>
        <v>0</v>
      </c>
      <c r="AR431" s="362">
        <f t="shared" ref="AR431" si="1013">AR430</f>
        <v>0</v>
      </c>
      <c r="AS431" s="257"/>
    </row>
    <row r="432" spans="1:4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7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014">AF434</f>
        <v>0</v>
      </c>
      <c r="AG435" s="362">
        <f t="shared" ref="AG435" si="1015">AG434</f>
        <v>0</v>
      </c>
      <c r="AH435" s="362">
        <f t="shared" ref="AH435" si="1016">AH434</f>
        <v>0</v>
      </c>
      <c r="AI435" s="362">
        <f t="shared" ref="AI435" si="1017">AI434</f>
        <v>0</v>
      </c>
      <c r="AJ435" s="362">
        <f t="shared" ref="AJ435" si="1018">AJ434</f>
        <v>0</v>
      </c>
      <c r="AK435" s="362">
        <f t="shared" ref="AK435" si="1019">AK434</f>
        <v>0</v>
      </c>
      <c r="AL435" s="362">
        <f t="shared" ref="AL435" si="1020">AL434</f>
        <v>0</v>
      </c>
      <c r="AM435" s="362">
        <f t="shared" ref="AM435" si="1021">AM434</f>
        <v>0</v>
      </c>
      <c r="AN435" s="362">
        <f t="shared" ref="AN435" si="1022">AN434</f>
        <v>0</v>
      </c>
      <c r="AO435" s="362">
        <f t="shared" ref="AO435" si="1023">AO434</f>
        <v>0</v>
      </c>
      <c r="AP435" s="362">
        <f t="shared" ref="AP435" si="1024">AP434</f>
        <v>0</v>
      </c>
      <c r="AQ435" s="362">
        <f t="shared" ref="AQ435" si="1025">AQ434</f>
        <v>0</v>
      </c>
      <c r="AR435" s="362">
        <f t="shared" ref="AR435" si="1026">AR434</f>
        <v>0</v>
      </c>
      <c r="AS435" s="270"/>
    </row>
    <row r="436" spans="1:4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30"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027">AF437</f>
        <v>0</v>
      </c>
      <c r="AG438" s="362">
        <f t="shared" ref="AG438" si="1028">AG437</f>
        <v>0</v>
      </c>
      <c r="AH438" s="362">
        <f t="shared" ref="AH438" si="1029">AH437</f>
        <v>0</v>
      </c>
      <c r="AI438" s="362">
        <f t="shared" ref="AI438" si="1030">AI437</f>
        <v>0</v>
      </c>
      <c r="AJ438" s="362">
        <f t="shared" ref="AJ438" si="1031">AJ437</f>
        <v>0</v>
      </c>
      <c r="AK438" s="362">
        <f t="shared" ref="AK438" si="1032">AK437</f>
        <v>0</v>
      </c>
      <c r="AL438" s="362">
        <f t="shared" ref="AL438" si="1033">AL437</f>
        <v>0</v>
      </c>
      <c r="AM438" s="362">
        <f t="shared" ref="AM438" si="1034">AM437</f>
        <v>0</v>
      </c>
      <c r="AN438" s="362">
        <f t="shared" ref="AN438" si="1035">AN437</f>
        <v>0</v>
      </c>
      <c r="AO438" s="362">
        <f t="shared" ref="AO438" si="1036">AO437</f>
        <v>0</v>
      </c>
      <c r="AP438" s="362">
        <f t="shared" ref="AP438" si="1037">AP437</f>
        <v>0</v>
      </c>
      <c r="AQ438" s="362">
        <f t="shared" ref="AQ438" si="1038">AQ437</f>
        <v>0</v>
      </c>
      <c r="AR438" s="362">
        <f t="shared" ref="AR438" si="1039">AR437</f>
        <v>0</v>
      </c>
      <c r="AS438" s="270"/>
    </row>
    <row r="439" spans="1:4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040">AF440</f>
        <v>0</v>
      </c>
      <c r="AG441" s="362">
        <f t="shared" ref="AG441" si="1041">AG440</f>
        <v>0</v>
      </c>
      <c r="AH441" s="362">
        <f t="shared" ref="AH441" si="1042">AH440</f>
        <v>0</v>
      </c>
      <c r="AI441" s="362">
        <f t="shared" ref="AI441" si="1043">AI440</f>
        <v>0</v>
      </c>
      <c r="AJ441" s="362">
        <f t="shared" ref="AJ441" si="1044">AJ440</f>
        <v>0</v>
      </c>
      <c r="AK441" s="362">
        <f t="shared" ref="AK441" si="1045">AK440</f>
        <v>0</v>
      </c>
      <c r="AL441" s="362">
        <f t="shared" ref="AL441" si="1046">AL440</f>
        <v>0</v>
      </c>
      <c r="AM441" s="362">
        <f t="shared" ref="AM441" si="1047">AM440</f>
        <v>0</v>
      </c>
      <c r="AN441" s="362">
        <f t="shared" ref="AN441" si="1048">AN440</f>
        <v>0</v>
      </c>
      <c r="AO441" s="362">
        <f t="shared" ref="AO441" si="1049">AO440</f>
        <v>0</v>
      </c>
      <c r="AP441" s="362">
        <f t="shared" ref="AP441" si="1050">AP440</f>
        <v>0</v>
      </c>
      <c r="AQ441" s="362">
        <f t="shared" ref="AQ441" si="1051">AQ440</f>
        <v>0</v>
      </c>
      <c r="AR441" s="362">
        <f t="shared" ref="AR441" si="1052">AR440</f>
        <v>0</v>
      </c>
      <c r="AS441" s="270"/>
    </row>
    <row r="442" spans="1:4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053">AF443</f>
        <v>0</v>
      </c>
      <c r="AG444" s="362">
        <f t="shared" ref="AG444" si="1054">AG443</f>
        <v>0</v>
      </c>
      <c r="AH444" s="362">
        <f t="shared" ref="AH444" si="1055">AH443</f>
        <v>0</v>
      </c>
      <c r="AI444" s="362">
        <f t="shared" ref="AI444" si="1056">AI443</f>
        <v>0</v>
      </c>
      <c r="AJ444" s="362">
        <f t="shared" ref="AJ444" si="1057">AJ443</f>
        <v>0</v>
      </c>
      <c r="AK444" s="362">
        <f t="shared" ref="AK444" si="1058">AK443</f>
        <v>0</v>
      </c>
      <c r="AL444" s="362">
        <f t="shared" ref="AL444" si="1059">AL443</f>
        <v>0</v>
      </c>
      <c r="AM444" s="362">
        <f t="shared" ref="AM444" si="1060">AM443</f>
        <v>0</v>
      </c>
      <c r="AN444" s="362">
        <f t="shared" ref="AN444" si="1061">AN443</f>
        <v>0</v>
      </c>
      <c r="AO444" s="362">
        <f t="shared" ref="AO444" si="1062">AO443</f>
        <v>0</v>
      </c>
      <c r="AP444" s="362">
        <f t="shared" ref="AP444" si="1063">AP443</f>
        <v>0</v>
      </c>
      <c r="AQ444" s="362">
        <f t="shared" ref="AQ444" si="1064">AQ443</f>
        <v>0</v>
      </c>
      <c r="AR444" s="362">
        <f t="shared" ref="AR444" si="1065">AR443</f>
        <v>0</v>
      </c>
      <c r="AS444" s="270"/>
    </row>
    <row r="445" spans="1:4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066">AF446</f>
        <v>0</v>
      </c>
      <c r="AG447" s="362">
        <f t="shared" ref="AG447" si="1067">AG446</f>
        <v>0</v>
      </c>
      <c r="AH447" s="362">
        <f t="shared" ref="AH447" si="1068">AH446</f>
        <v>0</v>
      </c>
      <c r="AI447" s="362">
        <f t="shared" ref="AI447" si="1069">AI446</f>
        <v>0</v>
      </c>
      <c r="AJ447" s="362">
        <f t="shared" ref="AJ447" si="1070">AJ446</f>
        <v>0</v>
      </c>
      <c r="AK447" s="362">
        <f t="shared" ref="AK447" si="1071">AK446</f>
        <v>0</v>
      </c>
      <c r="AL447" s="362">
        <f t="shared" ref="AL447" si="1072">AL446</f>
        <v>0</v>
      </c>
      <c r="AM447" s="362">
        <f t="shared" ref="AM447" si="1073">AM446</f>
        <v>0</v>
      </c>
      <c r="AN447" s="362">
        <f t="shared" ref="AN447" si="1074">AN446</f>
        <v>0</v>
      </c>
      <c r="AO447" s="362">
        <f t="shared" ref="AO447" si="1075">AO446</f>
        <v>0</v>
      </c>
      <c r="AP447" s="362">
        <f t="shared" ref="AP447" si="1076">AP446</f>
        <v>0</v>
      </c>
      <c r="AQ447" s="362">
        <f t="shared" ref="AQ447" si="1077">AQ446</f>
        <v>0</v>
      </c>
      <c r="AR447" s="362">
        <f t="shared" ref="AR447" si="1078">AR446</f>
        <v>0</v>
      </c>
      <c r="AS447" s="270"/>
    </row>
    <row r="448" spans="1:4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7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079">AF450</f>
        <v>0</v>
      </c>
      <c r="AG451" s="362">
        <f t="shared" ref="AG451" si="1080">AG450</f>
        <v>0</v>
      </c>
      <c r="AH451" s="362">
        <f t="shared" ref="AH451" si="1081">AH450</f>
        <v>0</v>
      </c>
      <c r="AI451" s="362">
        <f t="shared" ref="AI451" si="1082">AI450</f>
        <v>0</v>
      </c>
      <c r="AJ451" s="362">
        <f t="shared" ref="AJ451" si="1083">AJ450</f>
        <v>0</v>
      </c>
      <c r="AK451" s="362">
        <f t="shared" ref="AK451" si="1084">AK450</f>
        <v>0</v>
      </c>
      <c r="AL451" s="362">
        <f t="shared" ref="AL451" si="1085">AL450</f>
        <v>0</v>
      </c>
      <c r="AM451" s="362">
        <f t="shared" ref="AM451" si="1086">AM450</f>
        <v>0</v>
      </c>
      <c r="AN451" s="362">
        <f t="shared" ref="AN451" si="1087">AN450</f>
        <v>0</v>
      </c>
      <c r="AO451" s="362">
        <f t="shared" ref="AO451" si="1088">AO450</f>
        <v>0</v>
      </c>
      <c r="AP451" s="362">
        <f t="shared" ref="AP451" si="1089">AP450</f>
        <v>0</v>
      </c>
      <c r="AQ451" s="362">
        <f t="shared" ref="AQ451" si="1090">AQ450</f>
        <v>0</v>
      </c>
      <c r="AR451" s="362">
        <f t="shared" ref="AR451" si="1091">AR450</f>
        <v>0</v>
      </c>
      <c r="AS451" s="257"/>
    </row>
    <row r="452" spans="1:46"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092">AF453</f>
        <v>0</v>
      </c>
      <c r="AG454" s="362">
        <f t="shared" ref="AG454" si="1093">AG453</f>
        <v>0</v>
      </c>
      <c r="AH454" s="362">
        <f t="shared" ref="AH454" si="1094">AH453</f>
        <v>0</v>
      </c>
      <c r="AI454" s="362">
        <f t="shared" ref="AI454" si="1095">AI453</f>
        <v>0</v>
      </c>
      <c r="AJ454" s="362">
        <f t="shared" ref="AJ454" si="1096">AJ453</f>
        <v>0</v>
      </c>
      <c r="AK454" s="362">
        <f t="shared" ref="AK454" si="1097">AK453</f>
        <v>0</v>
      </c>
      <c r="AL454" s="362">
        <f t="shared" ref="AL454" si="1098">AL453</f>
        <v>0</v>
      </c>
      <c r="AM454" s="362">
        <f t="shared" ref="AM454" si="1099">AM453</f>
        <v>0</v>
      </c>
      <c r="AN454" s="362">
        <f t="shared" ref="AN454" si="1100">AN453</f>
        <v>0</v>
      </c>
      <c r="AO454" s="362">
        <f t="shared" ref="AO454" si="1101">AO453</f>
        <v>0</v>
      </c>
      <c r="AP454" s="362">
        <f t="shared" ref="AP454" si="1102">AP453</f>
        <v>0</v>
      </c>
      <c r="AQ454" s="362">
        <f t="shared" ref="AQ454" si="1103">AQ453</f>
        <v>0</v>
      </c>
      <c r="AR454" s="362">
        <f t="shared" ref="AR454" si="1104">AR453</f>
        <v>0</v>
      </c>
      <c r="AS454" s="257"/>
    </row>
    <row r="455" spans="1:46"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105">AF456</f>
        <v>0</v>
      </c>
      <c r="AG457" s="362">
        <f t="shared" ref="AG457" si="1106">AG456</f>
        <v>0</v>
      </c>
      <c r="AH457" s="362">
        <f t="shared" ref="AH457" si="1107">AH456</f>
        <v>0</v>
      </c>
      <c r="AI457" s="362">
        <f t="shared" ref="AI457" si="1108">AI456</f>
        <v>0</v>
      </c>
      <c r="AJ457" s="362">
        <f t="shared" ref="AJ457" si="1109">AJ456</f>
        <v>0</v>
      </c>
      <c r="AK457" s="362">
        <f t="shared" ref="AK457" si="1110">AK456</f>
        <v>0</v>
      </c>
      <c r="AL457" s="362">
        <f t="shared" ref="AL457" si="1111">AL456</f>
        <v>0</v>
      </c>
      <c r="AM457" s="362">
        <f t="shared" ref="AM457" si="1112">AM456</f>
        <v>0</v>
      </c>
      <c r="AN457" s="362">
        <f t="shared" ref="AN457" si="1113">AN456</f>
        <v>0</v>
      </c>
      <c r="AO457" s="362">
        <f t="shared" ref="AO457" si="1114">AO456</f>
        <v>0</v>
      </c>
      <c r="AP457" s="362">
        <f t="shared" ref="AP457" si="1115">AP456</f>
        <v>0</v>
      </c>
      <c r="AQ457" s="362">
        <f t="shared" ref="AQ457" si="1116">AQ456</f>
        <v>0</v>
      </c>
      <c r="AR457" s="362">
        <f t="shared" ref="AR457" si="1117">AR456</f>
        <v>0</v>
      </c>
      <c r="AS457" s="266"/>
    </row>
    <row r="458" spans="1:46"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7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118">AF460</f>
        <v>0</v>
      </c>
      <c r="AG461" s="362">
        <f t="shared" ref="AG461" si="1119">AG460</f>
        <v>0</v>
      </c>
      <c r="AH461" s="362">
        <f t="shared" ref="AH461" si="1120">AH460</f>
        <v>0</v>
      </c>
      <c r="AI461" s="362">
        <f t="shared" ref="AI461" si="1121">AI460</f>
        <v>0</v>
      </c>
      <c r="AJ461" s="362">
        <f t="shared" ref="AJ461" si="1122">AJ460</f>
        <v>0</v>
      </c>
      <c r="AK461" s="362">
        <f t="shared" ref="AK461" si="1123">AK460</f>
        <v>0</v>
      </c>
      <c r="AL461" s="362">
        <f t="shared" ref="AL461" si="1124">AL460</f>
        <v>0</v>
      </c>
      <c r="AM461" s="362">
        <f t="shared" ref="AM461" si="1125">AM460</f>
        <v>0</v>
      </c>
      <c r="AN461" s="362">
        <f t="shared" ref="AN461" si="1126">AN460</f>
        <v>0</v>
      </c>
      <c r="AO461" s="362">
        <f t="shared" ref="AO461" si="1127">AO460</f>
        <v>0</v>
      </c>
      <c r="AP461" s="362">
        <f t="shared" ref="AP461" si="1128">AP460</f>
        <v>0</v>
      </c>
      <c r="AQ461" s="362">
        <f t="shared" ref="AQ461" si="1129">AQ460</f>
        <v>0</v>
      </c>
      <c r="AR461" s="362">
        <f t="shared" ref="AR461" si="1130">AR460</f>
        <v>0</v>
      </c>
      <c r="AS461" s="257"/>
    </row>
    <row r="462" spans="1:46"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7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131">AF464</f>
        <v>0</v>
      </c>
      <c r="AG465" s="362">
        <f t="shared" si="1131"/>
        <v>0</v>
      </c>
      <c r="AH465" s="362">
        <f t="shared" si="1131"/>
        <v>0</v>
      </c>
      <c r="AI465" s="362">
        <f t="shared" si="1131"/>
        <v>0</v>
      </c>
      <c r="AJ465" s="362">
        <f t="shared" si="1131"/>
        <v>0</v>
      </c>
      <c r="AK465" s="362">
        <f t="shared" si="1131"/>
        <v>0</v>
      </c>
      <c r="AL465" s="362">
        <f t="shared" si="1131"/>
        <v>0</v>
      </c>
      <c r="AM465" s="362">
        <f t="shared" si="1131"/>
        <v>0</v>
      </c>
      <c r="AN465" s="362">
        <f t="shared" si="1131"/>
        <v>0</v>
      </c>
      <c r="AO465" s="362">
        <f t="shared" si="1131"/>
        <v>0</v>
      </c>
      <c r="AP465" s="362">
        <f t="shared" si="1131"/>
        <v>0</v>
      </c>
      <c r="AQ465" s="362">
        <f t="shared" si="1131"/>
        <v>0</v>
      </c>
      <c r="AR465" s="362">
        <f t="shared" si="1131"/>
        <v>0</v>
      </c>
      <c r="AS465" s="257"/>
    </row>
    <row r="466" spans="1:4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132">AF467</f>
        <v>0</v>
      </c>
      <c r="AG468" s="362">
        <f t="shared" si="1132"/>
        <v>0</v>
      </c>
      <c r="AH468" s="362">
        <f t="shared" si="1132"/>
        <v>0</v>
      </c>
      <c r="AI468" s="362">
        <f t="shared" si="1132"/>
        <v>0</v>
      </c>
      <c r="AJ468" s="362">
        <f t="shared" si="1132"/>
        <v>0</v>
      </c>
      <c r="AK468" s="362">
        <f t="shared" si="1132"/>
        <v>0</v>
      </c>
      <c r="AL468" s="362">
        <f t="shared" si="1132"/>
        <v>0</v>
      </c>
      <c r="AM468" s="362">
        <f t="shared" si="1132"/>
        <v>0</v>
      </c>
      <c r="AN468" s="362">
        <f t="shared" si="1132"/>
        <v>0</v>
      </c>
      <c r="AO468" s="362">
        <f t="shared" si="1132"/>
        <v>0</v>
      </c>
      <c r="AP468" s="362">
        <f t="shared" si="1132"/>
        <v>0</v>
      </c>
      <c r="AQ468" s="362">
        <f t="shared" si="1132"/>
        <v>0</v>
      </c>
      <c r="AR468" s="362">
        <f t="shared" si="1132"/>
        <v>0</v>
      </c>
      <c r="AS468" s="257"/>
    </row>
    <row r="469" spans="1:45" s="243" customFormat="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7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133">AF471</f>
        <v>0</v>
      </c>
      <c r="AG472" s="362">
        <f t="shared" si="1133"/>
        <v>0</v>
      </c>
      <c r="AH472" s="362">
        <f t="shared" si="1133"/>
        <v>0</v>
      </c>
      <c r="AI472" s="362">
        <f t="shared" si="1133"/>
        <v>0</v>
      </c>
      <c r="AJ472" s="362">
        <f t="shared" si="1133"/>
        <v>0</v>
      </c>
      <c r="AK472" s="362">
        <f t="shared" si="1133"/>
        <v>0</v>
      </c>
      <c r="AL472" s="362">
        <f t="shared" si="1133"/>
        <v>0</v>
      </c>
      <c r="AM472" s="362">
        <f t="shared" si="1133"/>
        <v>0</v>
      </c>
      <c r="AN472" s="362">
        <f t="shared" si="1133"/>
        <v>0</v>
      </c>
      <c r="AO472" s="362">
        <f t="shared" si="1133"/>
        <v>0</v>
      </c>
      <c r="AP472" s="362">
        <f t="shared" si="1133"/>
        <v>0</v>
      </c>
      <c r="AQ472" s="362">
        <f t="shared" si="1133"/>
        <v>0</v>
      </c>
      <c r="AR472" s="362">
        <f t="shared" si="1133"/>
        <v>0</v>
      </c>
      <c r="AS472" s="266"/>
    </row>
    <row r="473" spans="1:4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134">AF474</f>
        <v>0</v>
      </c>
      <c r="AG475" s="362">
        <f t="shared" si="1134"/>
        <v>0</v>
      </c>
      <c r="AH475" s="362">
        <f t="shared" si="1134"/>
        <v>0</v>
      </c>
      <c r="AI475" s="362">
        <f t="shared" si="1134"/>
        <v>0</v>
      </c>
      <c r="AJ475" s="362">
        <f t="shared" si="1134"/>
        <v>0</v>
      </c>
      <c r="AK475" s="362">
        <f t="shared" si="1134"/>
        <v>0</v>
      </c>
      <c r="AL475" s="362">
        <f t="shared" si="1134"/>
        <v>0</v>
      </c>
      <c r="AM475" s="362">
        <f t="shared" si="1134"/>
        <v>0</v>
      </c>
      <c r="AN475" s="362">
        <f t="shared" si="1134"/>
        <v>0</v>
      </c>
      <c r="AO475" s="362">
        <f t="shared" si="1134"/>
        <v>0</v>
      </c>
      <c r="AP475" s="362">
        <f t="shared" si="1134"/>
        <v>0</v>
      </c>
      <c r="AQ475" s="362">
        <f t="shared" si="1134"/>
        <v>0</v>
      </c>
      <c r="AR475" s="362">
        <f t="shared" si="1134"/>
        <v>0</v>
      </c>
      <c r="AS475" s="266"/>
    </row>
    <row r="476" spans="1:4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135">AF477</f>
        <v>0</v>
      </c>
      <c r="AG478" s="362">
        <f t="shared" si="1135"/>
        <v>0</v>
      </c>
      <c r="AH478" s="362">
        <f t="shared" si="1135"/>
        <v>0</v>
      </c>
      <c r="AI478" s="362">
        <f t="shared" si="1135"/>
        <v>0</v>
      </c>
      <c r="AJ478" s="362">
        <f t="shared" si="1135"/>
        <v>0</v>
      </c>
      <c r="AK478" s="362">
        <f t="shared" si="1135"/>
        <v>0</v>
      </c>
      <c r="AL478" s="362">
        <f t="shared" si="1135"/>
        <v>0</v>
      </c>
      <c r="AM478" s="362">
        <f t="shared" si="1135"/>
        <v>0</v>
      </c>
      <c r="AN478" s="362">
        <f t="shared" si="1135"/>
        <v>0</v>
      </c>
      <c r="AO478" s="362">
        <f t="shared" si="1135"/>
        <v>0</v>
      </c>
      <c r="AP478" s="362">
        <f t="shared" si="1135"/>
        <v>0</v>
      </c>
      <c r="AQ478" s="362">
        <f t="shared" si="1135"/>
        <v>0</v>
      </c>
      <c r="AR478" s="362">
        <f t="shared" si="1135"/>
        <v>0</v>
      </c>
      <c r="AS478" s="257"/>
    </row>
    <row r="479" spans="1:4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136">AE480</f>
        <v>0</v>
      </c>
      <c r="AF481" s="362">
        <f t="shared" si="1136"/>
        <v>0</v>
      </c>
      <c r="AG481" s="362">
        <f t="shared" si="1136"/>
        <v>0</v>
      </c>
      <c r="AH481" s="362">
        <f t="shared" si="1136"/>
        <v>0</v>
      </c>
      <c r="AI481" s="362">
        <f t="shared" si="1136"/>
        <v>0</v>
      </c>
      <c r="AJ481" s="362">
        <f t="shared" si="1136"/>
        <v>0</v>
      </c>
      <c r="AK481" s="362">
        <f t="shared" si="1136"/>
        <v>0</v>
      </c>
      <c r="AL481" s="362">
        <f t="shared" si="1136"/>
        <v>0</v>
      </c>
      <c r="AM481" s="362">
        <f t="shared" si="1136"/>
        <v>0</v>
      </c>
      <c r="AN481" s="362">
        <f t="shared" si="1136"/>
        <v>0</v>
      </c>
      <c r="AO481" s="362">
        <f t="shared" si="1136"/>
        <v>0</v>
      </c>
      <c r="AP481" s="362">
        <f t="shared" si="1136"/>
        <v>0</v>
      </c>
      <c r="AQ481" s="362">
        <f t="shared" si="1136"/>
        <v>0</v>
      </c>
      <c r="AR481" s="362">
        <f t="shared" si="1136"/>
        <v>0</v>
      </c>
      <c r="AS481" s="266"/>
    </row>
    <row r="482" spans="1:45" ht="15.7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7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7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outlineLevel="1">
      <c r="A485" s="464">
        <v>21</v>
      </c>
      <c r="B485" s="379" t="s">
        <v>113</v>
      </c>
      <c r="C485" s="251" t="s">
        <v>25</v>
      </c>
      <c r="D485" s="255">
        <v>17430921.283177242</v>
      </c>
      <c r="E485" s="255">
        <v>14026490.200412728</v>
      </c>
      <c r="F485" s="255">
        <v>14026490.200412728</v>
      </c>
      <c r="G485" s="255">
        <v>14026490.200412728</v>
      </c>
      <c r="H485" s="255">
        <v>14026490.200412728</v>
      </c>
      <c r="I485" s="255">
        <v>14026490.200412728</v>
      </c>
      <c r="J485" s="255">
        <v>14026490.200412728</v>
      </c>
      <c r="K485" s="255">
        <v>14026321.630262837</v>
      </c>
      <c r="L485" s="255">
        <v>14026321.630262837</v>
      </c>
      <c r="M485" s="255">
        <v>13988832.832999375</v>
      </c>
      <c r="N485" s="255">
        <v>13694690.526571982</v>
      </c>
      <c r="O485" s="255">
        <v>13691984.938038953</v>
      </c>
      <c r="P485" s="255">
        <v>13691984.938038953</v>
      </c>
      <c r="Q485" s="251"/>
      <c r="R485" s="255">
        <v>1208.8400583388461</v>
      </c>
      <c r="S485" s="255">
        <v>980.61858117697523</v>
      </c>
      <c r="T485" s="255">
        <v>980.61858117697523</v>
      </c>
      <c r="U485" s="255">
        <v>980.61858117697523</v>
      </c>
      <c r="V485" s="255">
        <v>980.61858117697523</v>
      </c>
      <c r="W485" s="255">
        <v>980.61858117697523</v>
      </c>
      <c r="X485" s="255">
        <v>980.61858117697523</v>
      </c>
      <c r="Y485" s="255">
        <v>980.61858117697523</v>
      </c>
      <c r="Z485" s="255">
        <v>980.61858117697523</v>
      </c>
      <c r="AA485" s="255">
        <v>978.17267911341025</v>
      </c>
      <c r="AB485" s="255">
        <v>917.96585908719533</v>
      </c>
      <c r="AC485" s="255">
        <v>917.96585908719533</v>
      </c>
      <c r="AD485" s="255">
        <v>917.96585908719533</v>
      </c>
      <c r="AE485" s="361">
        <v>1</v>
      </c>
      <c r="AF485" s="361"/>
      <c r="AG485" s="361"/>
      <c r="AH485" s="361"/>
      <c r="AI485" s="361"/>
      <c r="AJ485" s="361"/>
      <c r="AK485" s="361"/>
      <c r="AL485" s="361"/>
      <c r="AM485" s="361"/>
      <c r="AN485" s="361"/>
      <c r="AO485" s="361"/>
      <c r="AP485" s="361"/>
      <c r="AQ485" s="361"/>
      <c r="AR485" s="361"/>
      <c r="AS485" s="256">
        <f>SUM(AE485:AR485)</f>
        <v>1</v>
      </c>
    </row>
    <row r="486" spans="1:45" outlineLevel="1">
      <c r="A486" s="464"/>
      <c r="B486" s="382" t="s">
        <v>307</v>
      </c>
      <c r="C486" s="251" t="s">
        <v>163</v>
      </c>
      <c r="D486" s="255">
        <v>22479.308334589819</v>
      </c>
      <c r="E486" s="255">
        <v>18088.877400386464</v>
      </c>
      <c r="F486" s="255">
        <v>18088.877400386464</v>
      </c>
      <c r="G486" s="255">
        <v>18088.877400386464</v>
      </c>
      <c r="H486" s="255">
        <v>18088.877400386464</v>
      </c>
      <c r="I486" s="255">
        <v>18088.877400386464</v>
      </c>
      <c r="J486" s="255">
        <v>18088.877400386464</v>
      </c>
      <c r="K486" s="255">
        <v>18088.660008527833</v>
      </c>
      <c r="L486" s="255">
        <v>18088.660008527833</v>
      </c>
      <c r="M486" s="255">
        <v>18040.313611966936</v>
      </c>
      <c r="N486" s="255">
        <v>17660.981074517513</v>
      </c>
      <c r="O486" s="255">
        <v>17657.491886661493</v>
      </c>
      <c r="P486" s="255">
        <v>17657.491886661493</v>
      </c>
      <c r="Q486" s="251"/>
      <c r="R486" s="255">
        <v>1.4162987316010958</v>
      </c>
      <c r="S486" s="255">
        <v>1.1489103484988188</v>
      </c>
      <c r="T486" s="255">
        <v>1.1489103484988188</v>
      </c>
      <c r="U486" s="255">
        <v>1.1489103484988188</v>
      </c>
      <c r="V486" s="255">
        <v>1.1489103484988188</v>
      </c>
      <c r="W486" s="255">
        <v>1.1489103484988188</v>
      </c>
      <c r="X486" s="255">
        <v>1.1489103484988188</v>
      </c>
      <c r="Y486" s="255">
        <v>1.1489103484988188</v>
      </c>
      <c r="Z486" s="255">
        <v>1.1489103484988188</v>
      </c>
      <c r="AA486" s="255">
        <v>1.1460446856955793</v>
      </c>
      <c r="AB486" s="255">
        <v>1.075505293615836</v>
      </c>
      <c r="AC486" s="255">
        <v>1.075505293615836</v>
      </c>
      <c r="AD486" s="255">
        <v>1.075505293615836</v>
      </c>
      <c r="AE486" s="362">
        <f>AE485</f>
        <v>1</v>
      </c>
      <c r="AF486" s="362">
        <f t="shared" ref="AF486:AL486" si="1137">AF485</f>
        <v>0</v>
      </c>
      <c r="AG486" s="362">
        <f t="shared" si="1137"/>
        <v>0</v>
      </c>
      <c r="AH486" s="362">
        <f t="shared" si="1137"/>
        <v>0</v>
      </c>
      <c r="AI486" s="362">
        <f t="shared" si="1137"/>
        <v>0</v>
      </c>
      <c r="AJ486" s="362">
        <f t="shared" si="1137"/>
        <v>0</v>
      </c>
      <c r="AK486" s="362">
        <f t="shared" si="1137"/>
        <v>0</v>
      </c>
      <c r="AL486" s="362">
        <f t="shared" si="1137"/>
        <v>0</v>
      </c>
      <c r="AM486" s="362">
        <f t="shared" ref="AM486" si="1138">AM485</f>
        <v>0</v>
      </c>
      <c r="AN486" s="362">
        <f t="shared" ref="AN486" si="1139">AN485</f>
        <v>0</v>
      </c>
      <c r="AO486" s="362">
        <f t="shared" ref="AO486" si="1140">AO485</f>
        <v>0</v>
      </c>
      <c r="AP486" s="362">
        <f t="shared" ref="AP486" si="1141">AP485</f>
        <v>0</v>
      </c>
      <c r="AQ486" s="362">
        <f t="shared" ref="AQ486" si="1142">AQ485</f>
        <v>0</v>
      </c>
      <c r="AR486" s="362">
        <f t="shared" ref="AR486" si="1143">AR485</f>
        <v>0</v>
      </c>
      <c r="AS486" s="266"/>
    </row>
    <row r="487" spans="1:4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outlineLevel="1">
      <c r="A488" s="464">
        <v>22</v>
      </c>
      <c r="B488" s="379" t="s">
        <v>114</v>
      </c>
      <c r="C488" s="251" t="s">
        <v>25</v>
      </c>
      <c r="D488" s="255">
        <v>2872871.7689999547</v>
      </c>
      <c r="E488" s="255">
        <v>2872871.7689999547</v>
      </c>
      <c r="F488" s="255">
        <v>2872871.7689999547</v>
      </c>
      <c r="G488" s="255">
        <v>2872871.7689999547</v>
      </c>
      <c r="H488" s="255">
        <v>2872871.7689999547</v>
      </c>
      <c r="I488" s="255">
        <v>2872871.7689999547</v>
      </c>
      <c r="J488" s="255">
        <v>2872871.7689999547</v>
      </c>
      <c r="K488" s="255">
        <v>2872871.7689999547</v>
      </c>
      <c r="L488" s="255">
        <v>2872871.7689999547</v>
      </c>
      <c r="M488" s="255">
        <v>2872871.7689999547</v>
      </c>
      <c r="N488" s="255">
        <v>2872871.7689999547</v>
      </c>
      <c r="O488" s="255">
        <v>2872871.7689999547</v>
      </c>
      <c r="P488" s="255">
        <v>2872871.7689999547</v>
      </c>
      <c r="Q488" s="251"/>
      <c r="R488" s="255">
        <v>838.63539999999898</v>
      </c>
      <c r="S488" s="255">
        <v>838.63539999999898</v>
      </c>
      <c r="T488" s="255">
        <v>838.63539999999898</v>
      </c>
      <c r="U488" s="255">
        <v>838.63539999999898</v>
      </c>
      <c r="V488" s="255">
        <v>838.63539999999898</v>
      </c>
      <c r="W488" s="255">
        <v>838.63539999999898</v>
      </c>
      <c r="X488" s="255">
        <v>838.63539999999898</v>
      </c>
      <c r="Y488" s="255">
        <v>838.63539999999898</v>
      </c>
      <c r="Z488" s="255">
        <v>838.63539999999898</v>
      </c>
      <c r="AA488" s="255">
        <v>838.63539999999898</v>
      </c>
      <c r="AB488" s="255">
        <v>838.63539999999898</v>
      </c>
      <c r="AC488" s="255">
        <v>838.63539999999898</v>
      </c>
      <c r="AD488" s="255">
        <v>838.63539999999898</v>
      </c>
      <c r="AE488" s="361">
        <v>1</v>
      </c>
      <c r="AF488" s="361"/>
      <c r="AG488" s="361"/>
      <c r="AH488" s="361"/>
      <c r="AI488" s="361"/>
      <c r="AJ488" s="361"/>
      <c r="AK488" s="361"/>
      <c r="AL488" s="361"/>
      <c r="AM488" s="361"/>
      <c r="AN488" s="361"/>
      <c r="AO488" s="361"/>
      <c r="AP488" s="361"/>
      <c r="AQ488" s="361"/>
      <c r="AR488" s="361"/>
      <c r="AS488" s="256">
        <f>SUM(AE488:AR488)</f>
        <v>1</v>
      </c>
    </row>
    <row r="489" spans="1:45" outlineLevel="1">
      <c r="A489" s="464"/>
      <c r="B489" s="382" t="s">
        <v>307</v>
      </c>
      <c r="C489" s="251" t="s">
        <v>163</v>
      </c>
      <c r="D489" s="255">
        <v>273973.59451546508</v>
      </c>
      <c r="E489" s="255">
        <v>273973.59451546508</v>
      </c>
      <c r="F489" s="255">
        <v>273973.59451546508</v>
      </c>
      <c r="G489" s="255">
        <v>273973.59451546508</v>
      </c>
      <c r="H489" s="255">
        <v>273973.59451546508</v>
      </c>
      <c r="I489" s="255">
        <v>273973.59451546508</v>
      </c>
      <c r="J489" s="255">
        <v>273973.59451546508</v>
      </c>
      <c r="K489" s="255">
        <v>273973.59451546508</v>
      </c>
      <c r="L489" s="255">
        <v>273973.59451546508</v>
      </c>
      <c r="M489" s="255">
        <v>273973.59451546508</v>
      </c>
      <c r="N489" s="255">
        <v>273973.59451546508</v>
      </c>
      <c r="O489" s="255">
        <v>273973.59451546508</v>
      </c>
      <c r="P489" s="255">
        <v>273973.59451546508</v>
      </c>
      <c r="Q489" s="251"/>
      <c r="R489" s="255">
        <v>136.59217229030043</v>
      </c>
      <c r="S489" s="255">
        <v>136.59217229030043</v>
      </c>
      <c r="T489" s="255">
        <v>136.59217229030043</v>
      </c>
      <c r="U489" s="255">
        <v>136.59217229030043</v>
      </c>
      <c r="V489" s="255">
        <v>136.59217229030043</v>
      </c>
      <c r="W489" s="255">
        <v>136.59217229030043</v>
      </c>
      <c r="X489" s="255">
        <v>136.59217229030043</v>
      </c>
      <c r="Y489" s="255">
        <v>136.59217229030043</v>
      </c>
      <c r="Z489" s="255">
        <v>136.59217229030043</v>
      </c>
      <c r="AA489" s="255">
        <v>136.59217229030043</v>
      </c>
      <c r="AB489" s="255">
        <v>136.59217229030043</v>
      </c>
      <c r="AC489" s="255">
        <v>136.59217229030043</v>
      </c>
      <c r="AD489" s="255">
        <v>136.59217229030043</v>
      </c>
      <c r="AE489" s="362">
        <f>AE488</f>
        <v>1</v>
      </c>
      <c r="AF489" s="362">
        <f t="shared" ref="AF489:AL489" si="1144">AF488</f>
        <v>0</v>
      </c>
      <c r="AG489" s="362">
        <f t="shared" si="1144"/>
        <v>0</v>
      </c>
      <c r="AH489" s="362">
        <f t="shared" si="1144"/>
        <v>0</v>
      </c>
      <c r="AI489" s="362">
        <f t="shared" si="1144"/>
        <v>0</v>
      </c>
      <c r="AJ489" s="362">
        <f t="shared" si="1144"/>
        <v>0</v>
      </c>
      <c r="AK489" s="362">
        <f t="shared" si="1144"/>
        <v>0</v>
      </c>
      <c r="AL489" s="362">
        <f t="shared" si="1144"/>
        <v>0</v>
      </c>
      <c r="AM489" s="362">
        <f t="shared" ref="AM489" si="1145">AM488</f>
        <v>0</v>
      </c>
      <c r="AN489" s="362">
        <f t="shared" ref="AN489" si="1146">AN488</f>
        <v>0</v>
      </c>
      <c r="AO489" s="362">
        <f t="shared" ref="AO489" si="1147">AO488</f>
        <v>0</v>
      </c>
      <c r="AP489" s="362">
        <f t="shared" ref="AP489" si="1148">AP488</f>
        <v>0</v>
      </c>
      <c r="AQ489" s="362">
        <f t="shared" ref="AQ489" si="1149">AQ488</f>
        <v>0</v>
      </c>
      <c r="AR489" s="362">
        <f t="shared" ref="AR489" si="1150">AR488</f>
        <v>0</v>
      </c>
      <c r="AS489" s="266"/>
    </row>
    <row r="490" spans="1:4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outlineLevel="1">
      <c r="A491" s="464">
        <v>23</v>
      </c>
      <c r="B491" s="379" t="s">
        <v>115</v>
      </c>
      <c r="C491" s="251" t="s">
        <v>25</v>
      </c>
      <c r="D491" s="255">
        <v>0</v>
      </c>
      <c r="E491" s="255"/>
      <c r="F491" s="255"/>
      <c r="G491" s="255"/>
      <c r="H491" s="255"/>
      <c r="I491" s="255"/>
      <c r="J491" s="255"/>
      <c r="K491" s="255"/>
      <c r="L491" s="255"/>
      <c r="M491" s="255"/>
      <c r="N491" s="255"/>
      <c r="O491" s="255"/>
      <c r="P491" s="255"/>
      <c r="Q491" s="251"/>
      <c r="R491" s="255">
        <v>0</v>
      </c>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outlineLevel="1">
      <c r="A492" s="464"/>
      <c r="B492" s="382" t="s">
        <v>307</v>
      </c>
      <c r="C492" s="251" t="s">
        <v>163</v>
      </c>
      <c r="D492" s="255">
        <v>385864.22661970078</v>
      </c>
      <c r="E492" s="255">
        <v>385864.22661970078</v>
      </c>
      <c r="F492" s="255">
        <v>385864.22661970078</v>
      </c>
      <c r="G492" s="255">
        <v>385864.22661970078</v>
      </c>
      <c r="H492" s="255">
        <v>385864.22661970078</v>
      </c>
      <c r="I492" s="255">
        <v>385864.22661970078</v>
      </c>
      <c r="J492" s="255">
        <v>385864.22661970078</v>
      </c>
      <c r="K492" s="255">
        <v>385864.22661970078</v>
      </c>
      <c r="L492" s="255">
        <v>385864.22661970078</v>
      </c>
      <c r="M492" s="255">
        <v>385864.22661970078</v>
      </c>
      <c r="N492" s="255">
        <v>381083.07790867519</v>
      </c>
      <c r="O492" s="255">
        <v>381083.07790867519</v>
      </c>
      <c r="P492" s="255">
        <v>381083.07790867519</v>
      </c>
      <c r="Q492" s="251"/>
      <c r="R492" s="255">
        <v>54.220571428571418</v>
      </c>
      <c r="S492" s="255">
        <v>54.220571428571418</v>
      </c>
      <c r="T492" s="255">
        <v>54.220571428571418</v>
      </c>
      <c r="U492" s="255">
        <v>54.220571428571418</v>
      </c>
      <c r="V492" s="255">
        <v>54.220571428571418</v>
      </c>
      <c r="W492" s="255">
        <v>54.220571428571418</v>
      </c>
      <c r="X492" s="255">
        <v>54.220571428571418</v>
      </c>
      <c r="Y492" s="255">
        <v>54.220571428571418</v>
      </c>
      <c r="Z492" s="255">
        <v>54.220571428571418</v>
      </c>
      <c r="AA492" s="255">
        <v>54.220571428571418</v>
      </c>
      <c r="AB492" s="255">
        <v>54.220571428571418</v>
      </c>
      <c r="AC492" s="255">
        <v>54.220571428571418</v>
      </c>
      <c r="AD492" s="255">
        <v>54.220571428571418</v>
      </c>
      <c r="AE492" s="362">
        <v>1</v>
      </c>
      <c r="AF492" s="362">
        <f t="shared" ref="AF492:AL492" si="1151">AF491</f>
        <v>0</v>
      </c>
      <c r="AG492" s="362">
        <f t="shared" si="1151"/>
        <v>0</v>
      </c>
      <c r="AH492" s="362">
        <f t="shared" si="1151"/>
        <v>0</v>
      </c>
      <c r="AI492" s="362">
        <f t="shared" si="1151"/>
        <v>0</v>
      </c>
      <c r="AJ492" s="362">
        <f t="shared" si="1151"/>
        <v>0</v>
      </c>
      <c r="AK492" s="362">
        <f t="shared" si="1151"/>
        <v>0</v>
      </c>
      <c r="AL492" s="362">
        <f t="shared" si="1151"/>
        <v>0</v>
      </c>
      <c r="AM492" s="362">
        <f t="shared" ref="AM492" si="1152">AM491</f>
        <v>0</v>
      </c>
      <c r="AN492" s="362">
        <f t="shared" ref="AN492" si="1153">AN491</f>
        <v>0</v>
      </c>
      <c r="AO492" s="362">
        <f t="shared" ref="AO492" si="1154">AO491</f>
        <v>0</v>
      </c>
      <c r="AP492" s="362">
        <f t="shared" ref="AP492" si="1155">AP491</f>
        <v>0</v>
      </c>
      <c r="AQ492" s="362">
        <f t="shared" ref="AQ492" si="1156">AQ491</f>
        <v>0</v>
      </c>
      <c r="AR492" s="362">
        <f t="shared" ref="AR492" si="1157">AR491</f>
        <v>0</v>
      </c>
      <c r="AS492" s="266"/>
    </row>
    <row r="493" spans="1:4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outlineLevel="1">
      <c r="A494" s="464">
        <v>24</v>
      </c>
      <c r="B494" s="379" t="s">
        <v>116</v>
      </c>
      <c r="C494" s="251" t="s">
        <v>25</v>
      </c>
      <c r="D494" s="255">
        <v>3669.7194101999999</v>
      </c>
      <c r="E494" s="255">
        <v>3669.7194101999999</v>
      </c>
      <c r="F494" s="255">
        <v>3669.7194101999999</v>
      </c>
      <c r="G494" s="255">
        <v>3669.7194101999999</v>
      </c>
      <c r="H494" s="255">
        <v>3669.7194101999999</v>
      </c>
      <c r="I494" s="255">
        <v>3669.7194101999999</v>
      </c>
      <c r="J494" s="255">
        <v>3669.7194101999999</v>
      </c>
      <c r="K494" s="255">
        <v>3669.7194101999999</v>
      </c>
      <c r="L494" s="255">
        <v>3669.7194101999999</v>
      </c>
      <c r="M494" s="255">
        <v>3669.2208160983273</v>
      </c>
      <c r="N494" s="255">
        <v>2764.1080369105221</v>
      </c>
      <c r="O494" s="255">
        <v>2755.4725926753681</v>
      </c>
      <c r="P494" s="255">
        <v>2702.8786251669794</v>
      </c>
      <c r="Q494" s="251"/>
      <c r="R494" s="255">
        <v>0.76986749999999993</v>
      </c>
      <c r="S494" s="255">
        <v>0.76986749999999993</v>
      </c>
      <c r="T494" s="255">
        <v>0.76986749999999993</v>
      </c>
      <c r="U494" s="255">
        <v>0.76986749999999993</v>
      </c>
      <c r="V494" s="255">
        <v>0.76986749999999993</v>
      </c>
      <c r="W494" s="255">
        <v>0.76986749999999993</v>
      </c>
      <c r="X494" s="255">
        <v>0.76986749999999993</v>
      </c>
      <c r="Y494" s="255">
        <v>0.76986749999999993</v>
      </c>
      <c r="Z494" s="255">
        <v>0.76986749999999993</v>
      </c>
      <c r="AA494" s="255">
        <v>0.76986749999999993</v>
      </c>
      <c r="AB494" s="255">
        <v>0.19753179276315788</v>
      </c>
      <c r="AC494" s="255">
        <v>0.19753179276315788</v>
      </c>
      <c r="AD494" s="255">
        <v>0.18740195723684208</v>
      </c>
      <c r="AE494" s="361">
        <v>1</v>
      </c>
      <c r="AF494" s="361"/>
      <c r="AG494" s="361"/>
      <c r="AH494" s="361"/>
      <c r="AI494" s="361"/>
      <c r="AJ494" s="361"/>
      <c r="AK494" s="361"/>
      <c r="AL494" s="361"/>
      <c r="AM494" s="361"/>
      <c r="AN494" s="361"/>
      <c r="AO494" s="361"/>
      <c r="AP494" s="361"/>
      <c r="AQ494" s="361"/>
      <c r="AR494" s="361"/>
      <c r="AS494" s="256">
        <f>SUM(AE494:AR494)</f>
        <v>1</v>
      </c>
    </row>
    <row r="495" spans="1:45"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AL495" si="1158">AF494</f>
        <v>0</v>
      </c>
      <c r="AG495" s="362">
        <f t="shared" si="1158"/>
        <v>0</v>
      </c>
      <c r="AH495" s="362">
        <f t="shared" si="1158"/>
        <v>0</v>
      </c>
      <c r="AI495" s="362">
        <f t="shared" si="1158"/>
        <v>0</v>
      </c>
      <c r="AJ495" s="362">
        <f t="shared" si="1158"/>
        <v>0</v>
      </c>
      <c r="AK495" s="362">
        <f t="shared" si="1158"/>
        <v>0</v>
      </c>
      <c r="AL495" s="362">
        <f t="shared" si="1158"/>
        <v>0</v>
      </c>
      <c r="AM495" s="362">
        <f t="shared" ref="AM495" si="1159">AM494</f>
        <v>0</v>
      </c>
      <c r="AN495" s="362">
        <f t="shared" ref="AN495" si="1160">AN494</f>
        <v>0</v>
      </c>
      <c r="AO495" s="362">
        <f t="shared" ref="AO495" si="1161">AO494</f>
        <v>0</v>
      </c>
      <c r="AP495" s="362">
        <f t="shared" ref="AP495" si="1162">AP494</f>
        <v>0</v>
      </c>
      <c r="AQ495" s="362">
        <f t="shared" ref="AQ495" si="1163">AQ494</f>
        <v>0</v>
      </c>
      <c r="AR495" s="362">
        <f t="shared" ref="AR495" si="1164">AR494</f>
        <v>0</v>
      </c>
      <c r="AS495" s="266"/>
    </row>
    <row r="496" spans="1:4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7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outlineLevel="1">
      <c r="A498" s="464">
        <v>25</v>
      </c>
      <c r="B498" s="379" t="s">
        <v>117</v>
      </c>
      <c r="C498" s="251" t="s">
        <v>25</v>
      </c>
      <c r="D498" s="255">
        <v>261334.67867421871</v>
      </c>
      <c r="E498" s="255">
        <v>261334.67867421871</v>
      </c>
      <c r="F498" s="255">
        <v>261334.67867421871</v>
      </c>
      <c r="G498" s="255">
        <v>261334.67867421871</v>
      </c>
      <c r="H498" s="255">
        <v>261334.67867421871</v>
      </c>
      <c r="I498" s="255">
        <v>261334.67867421871</v>
      </c>
      <c r="J498" s="255">
        <v>261334.67867421871</v>
      </c>
      <c r="K498" s="255">
        <v>261334.67867421871</v>
      </c>
      <c r="L498" s="255">
        <v>261334.67867421871</v>
      </c>
      <c r="M498" s="255">
        <v>225709.64477928972</v>
      </c>
      <c r="N498" s="255">
        <v>0</v>
      </c>
      <c r="O498" s="255">
        <v>0</v>
      </c>
      <c r="P498" s="255">
        <v>0</v>
      </c>
      <c r="Q498" s="255">
        <v>12</v>
      </c>
      <c r="R498" s="255">
        <v>11.608222660370618</v>
      </c>
      <c r="S498" s="255">
        <v>11.608222660370618</v>
      </c>
      <c r="T498" s="255">
        <v>11.608222660370618</v>
      </c>
      <c r="U498" s="255">
        <v>11.608222660370618</v>
      </c>
      <c r="V498" s="255">
        <v>11.608222660370618</v>
      </c>
      <c r="W498" s="255">
        <v>11.608222660370618</v>
      </c>
      <c r="X498" s="255">
        <v>11.608222660370618</v>
      </c>
      <c r="Y498" s="255">
        <v>11.608222660370618</v>
      </c>
      <c r="Z498" s="255">
        <v>11.608222660370618</v>
      </c>
      <c r="AA498" s="255">
        <v>10.017466221727236</v>
      </c>
      <c r="AB498" s="255">
        <v>0</v>
      </c>
      <c r="AC498" s="255">
        <v>0</v>
      </c>
      <c r="AD498" s="255">
        <v>0</v>
      </c>
      <c r="AE498" s="377"/>
      <c r="AF498" s="361"/>
      <c r="AG498" s="361">
        <v>1</v>
      </c>
      <c r="AH498" s="361"/>
      <c r="AI498" s="361"/>
      <c r="AJ498" s="361"/>
      <c r="AK498" s="361"/>
      <c r="AL498" s="366"/>
      <c r="AM498" s="366"/>
      <c r="AN498" s="366"/>
      <c r="AO498" s="366"/>
      <c r="AP498" s="366"/>
      <c r="AQ498" s="366"/>
      <c r="AR498" s="366"/>
      <c r="AS498" s="256">
        <f>SUM(AE498:AR498)</f>
        <v>1</v>
      </c>
    </row>
    <row r="499" spans="1:45"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AL499" si="1165">AF498</f>
        <v>0</v>
      </c>
      <c r="AG499" s="362">
        <f t="shared" si="1165"/>
        <v>1</v>
      </c>
      <c r="AH499" s="362">
        <f t="shared" si="1165"/>
        <v>0</v>
      </c>
      <c r="AI499" s="362">
        <f t="shared" si="1165"/>
        <v>0</v>
      </c>
      <c r="AJ499" s="362">
        <f t="shared" si="1165"/>
        <v>0</v>
      </c>
      <c r="AK499" s="362">
        <f t="shared" si="1165"/>
        <v>0</v>
      </c>
      <c r="AL499" s="362">
        <f t="shared" si="1165"/>
        <v>0</v>
      </c>
      <c r="AM499" s="362">
        <f t="shared" ref="AM499" si="1166">AM498</f>
        <v>0</v>
      </c>
      <c r="AN499" s="362">
        <f t="shared" ref="AN499" si="1167">AN498</f>
        <v>0</v>
      </c>
      <c r="AO499" s="362">
        <f t="shared" ref="AO499" si="1168">AO498</f>
        <v>0</v>
      </c>
      <c r="AP499" s="362">
        <f t="shared" ref="AP499" si="1169">AP498</f>
        <v>0</v>
      </c>
      <c r="AQ499" s="362">
        <f t="shared" ref="AQ499" si="1170">AQ498</f>
        <v>0</v>
      </c>
      <c r="AR499" s="362">
        <f t="shared" ref="AR499" si="1171">AR498</f>
        <v>0</v>
      </c>
      <c r="AS499" s="266"/>
    </row>
    <row r="500" spans="1:4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outlineLevel="1">
      <c r="A501" s="464">
        <v>26</v>
      </c>
      <c r="B501" s="379" t="s">
        <v>1113</v>
      </c>
      <c r="C501" s="251" t="s">
        <v>25</v>
      </c>
      <c r="D501" s="255">
        <v>20379095.390759014</v>
      </c>
      <c r="E501" s="255">
        <v>20543686.968026794</v>
      </c>
      <c r="F501" s="255">
        <v>20543686.968026794</v>
      </c>
      <c r="G501" s="255">
        <v>20543686.968026794</v>
      </c>
      <c r="H501" s="255">
        <v>20543686.968026794</v>
      </c>
      <c r="I501" s="255">
        <v>19638204.615163416</v>
      </c>
      <c r="J501" s="255">
        <v>19638204.615163416</v>
      </c>
      <c r="K501" s="255">
        <v>19638204.615163416</v>
      </c>
      <c r="L501" s="255">
        <v>19490700.420073051</v>
      </c>
      <c r="M501" s="255">
        <v>19490700.420073051</v>
      </c>
      <c r="N501" s="255">
        <v>19172611.277569816</v>
      </c>
      <c r="O501" s="255">
        <v>17965801.536682107</v>
      </c>
      <c r="P501" s="255">
        <v>7398573.5418868437</v>
      </c>
      <c r="Q501" s="255">
        <v>12</v>
      </c>
      <c r="R501" s="255">
        <v>2342.3494812878821</v>
      </c>
      <c r="S501" s="255">
        <v>2386.0304726590571</v>
      </c>
      <c r="T501" s="255">
        <v>2386.0304726590571</v>
      </c>
      <c r="U501" s="255">
        <v>2386.0304726590571</v>
      </c>
      <c r="V501" s="255">
        <v>2386.0304726590571</v>
      </c>
      <c r="W501" s="255">
        <v>2282.8268503794279</v>
      </c>
      <c r="X501" s="255">
        <v>2282.8268503794279</v>
      </c>
      <c r="Y501" s="255">
        <v>2282.8268503794279</v>
      </c>
      <c r="Z501" s="255">
        <v>2279.2158884260771</v>
      </c>
      <c r="AA501" s="255">
        <v>2279.2158884260771</v>
      </c>
      <c r="AB501" s="255">
        <v>2237.6315846407188</v>
      </c>
      <c r="AC501" s="255">
        <v>1984.6312826188739</v>
      </c>
      <c r="AD501" s="255">
        <v>751.19656894055163</v>
      </c>
      <c r="AE501" s="377"/>
      <c r="AF501" s="361">
        <v>0.12463569026102653</v>
      </c>
      <c r="AG501" s="361">
        <v>0.40744000683746334</v>
      </c>
      <c r="AH501" s="361">
        <v>5.7758738770993592E-2</v>
      </c>
      <c r="AI501" s="361">
        <v>0.31070547759718437</v>
      </c>
      <c r="AJ501" s="361"/>
      <c r="AK501" s="361">
        <v>9.9500000000000005E-2</v>
      </c>
      <c r="AL501" s="366"/>
      <c r="AM501" s="366"/>
      <c r="AN501" s="366"/>
      <c r="AO501" s="366"/>
      <c r="AP501" s="366"/>
      <c r="AQ501" s="366"/>
      <c r="AR501" s="366"/>
      <c r="AS501" s="256">
        <f>SUM(AE501:AR501)</f>
        <v>1.0000399134666678</v>
      </c>
    </row>
    <row r="502" spans="1:45" outlineLevel="1">
      <c r="A502" s="464"/>
      <c r="B502" s="382" t="s">
        <v>307</v>
      </c>
      <c r="C502" s="251" t="s">
        <v>163</v>
      </c>
      <c r="D502" s="255">
        <v>8389307.4008686654</v>
      </c>
      <c r="E502" s="255">
        <v>8457063.5652526524</v>
      </c>
      <c r="F502" s="255">
        <v>8457063.5652526524</v>
      </c>
      <c r="G502" s="255">
        <v>8457063.5652526524</v>
      </c>
      <c r="H502" s="255">
        <v>8457063.5652526524</v>
      </c>
      <c r="I502" s="255">
        <v>8084310.523050529</v>
      </c>
      <c r="J502" s="255">
        <v>8084310.523050529</v>
      </c>
      <c r="K502" s="255">
        <v>8084310.523050529</v>
      </c>
      <c r="L502" s="255">
        <v>8023588.59149257</v>
      </c>
      <c r="M502" s="255">
        <v>8023588.59149257</v>
      </c>
      <c r="N502" s="255">
        <v>7892643.2503883522</v>
      </c>
      <c r="O502" s="255">
        <v>7395845.0512268441</v>
      </c>
      <c r="P502" s="255">
        <v>3045714.5707737254</v>
      </c>
      <c r="Q502" s="255">
        <f>Q501</f>
        <v>12</v>
      </c>
      <c r="R502" s="255">
        <v>1214.55</v>
      </c>
      <c r="S502" s="255">
        <v>1237.1993734148889</v>
      </c>
      <c r="T502" s="255">
        <v>1237.1993734148889</v>
      </c>
      <c r="U502" s="255">
        <v>1237.1993734148889</v>
      </c>
      <c r="V502" s="255">
        <v>1237.1993734148889</v>
      </c>
      <c r="W502" s="255">
        <v>1183.6864538266448</v>
      </c>
      <c r="X502" s="255">
        <v>1183.6864538266448</v>
      </c>
      <c r="Y502" s="255">
        <v>1183.6864538266448</v>
      </c>
      <c r="Z502" s="255">
        <v>1181.8141056243471</v>
      </c>
      <c r="AA502" s="255">
        <v>1181.8141056243471</v>
      </c>
      <c r="AB502" s="255">
        <v>1160.2519021333731</v>
      </c>
      <c r="AC502" s="255">
        <v>1029.0667313143369</v>
      </c>
      <c r="AD502" s="255">
        <v>389.50882440698194</v>
      </c>
      <c r="AE502" s="362">
        <v>2.0000000000000001E-4</v>
      </c>
      <c r="AF502" s="362">
        <v>0.1216</v>
      </c>
      <c r="AG502" s="362">
        <v>0.76300000000000001</v>
      </c>
      <c r="AH502" s="362">
        <v>3.95E-2</v>
      </c>
      <c r="AI502" s="362">
        <v>6.3399999999999998E-2</v>
      </c>
      <c r="AJ502" s="362">
        <v>0</v>
      </c>
      <c r="AK502" s="362">
        <v>1.23E-2</v>
      </c>
      <c r="AL502" s="362">
        <f t="shared" ref="AL502" si="1172">AL501</f>
        <v>0</v>
      </c>
      <c r="AM502" s="362">
        <f t="shared" ref="AM502" si="1173">AM501</f>
        <v>0</v>
      </c>
      <c r="AN502" s="362">
        <f t="shared" ref="AN502" si="1174">AN501</f>
        <v>0</v>
      </c>
      <c r="AO502" s="362">
        <f t="shared" ref="AO502" si="1175">AO501</f>
        <v>0</v>
      </c>
      <c r="AP502" s="362">
        <f t="shared" ref="AP502" si="1176">AP501</f>
        <v>0</v>
      </c>
      <c r="AQ502" s="362">
        <f t="shared" ref="AQ502" si="1177">AQ501</f>
        <v>0</v>
      </c>
      <c r="AR502" s="362">
        <f t="shared" ref="AR502" si="1178">AR501</f>
        <v>0</v>
      </c>
      <c r="AS502" s="266"/>
    </row>
    <row r="503" spans="1:4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outlineLevel="1">
      <c r="A504" s="464">
        <v>27</v>
      </c>
      <c r="B504" s="379" t="s">
        <v>119</v>
      </c>
      <c r="C504" s="251" t="s">
        <v>25</v>
      </c>
      <c r="D504" s="255">
        <v>1825277.9187023353</v>
      </c>
      <c r="E504" s="255">
        <v>1825277.9187023353</v>
      </c>
      <c r="F504" s="255">
        <v>1755605.7462316721</v>
      </c>
      <c r="G504" s="255">
        <v>1711063.2499468832</v>
      </c>
      <c r="H504" s="255">
        <v>1589875.6882038778</v>
      </c>
      <c r="I504" s="255">
        <v>1302411.4990933072</v>
      </c>
      <c r="J504" s="255">
        <v>1100730.5410787023</v>
      </c>
      <c r="K504" s="255">
        <v>884806.82625802036</v>
      </c>
      <c r="L504" s="255">
        <v>708692.39768327645</v>
      </c>
      <c r="M504" s="255">
        <v>557572.45541273791</v>
      </c>
      <c r="N504" s="255">
        <v>434601.72795780614</v>
      </c>
      <c r="O504" s="255">
        <v>293826.15790559119</v>
      </c>
      <c r="P504" s="255">
        <v>198161.99891292304</v>
      </c>
      <c r="Q504" s="255">
        <v>12</v>
      </c>
      <c r="R504" s="255">
        <v>338.32253995968938</v>
      </c>
      <c r="S504" s="255">
        <v>338.32253995968938</v>
      </c>
      <c r="T504" s="255">
        <v>332.91098274469437</v>
      </c>
      <c r="U504" s="255">
        <v>328.30113770969859</v>
      </c>
      <c r="V504" s="255">
        <v>313.26903433471239</v>
      </c>
      <c r="W504" s="255">
        <v>276.99155818974566</v>
      </c>
      <c r="X504" s="255">
        <v>241.51579422477826</v>
      </c>
      <c r="Y504" s="255">
        <v>199.22547672981707</v>
      </c>
      <c r="Z504" s="255">
        <v>161.14414817985204</v>
      </c>
      <c r="AA504" s="255">
        <v>125.06710007988517</v>
      </c>
      <c r="AB504" s="255">
        <v>92.597756789914996</v>
      </c>
      <c r="AC504" s="255">
        <v>61.932265904943137</v>
      </c>
      <c r="AD504" s="255">
        <v>41.689033359961726</v>
      </c>
      <c r="AE504" s="377"/>
      <c r="AF504" s="361">
        <v>0.95</v>
      </c>
      <c r="AG504" s="361">
        <v>0.05</v>
      </c>
      <c r="AH504" s="361"/>
      <c r="AI504" s="361"/>
      <c r="AJ504" s="361"/>
      <c r="AK504" s="361"/>
      <c r="AL504" s="366"/>
      <c r="AM504" s="366"/>
      <c r="AN504" s="366"/>
      <c r="AO504" s="366"/>
      <c r="AP504" s="366"/>
      <c r="AQ504" s="366"/>
      <c r="AR504" s="366"/>
      <c r="AS504" s="256">
        <f>SUM(AE504:AR504)</f>
        <v>1</v>
      </c>
    </row>
    <row r="505" spans="1:45"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AL505" si="1179">AF504</f>
        <v>0.95</v>
      </c>
      <c r="AG505" s="362">
        <f t="shared" si="1179"/>
        <v>0.05</v>
      </c>
      <c r="AH505" s="362">
        <f t="shared" si="1179"/>
        <v>0</v>
      </c>
      <c r="AI505" s="362">
        <f t="shared" si="1179"/>
        <v>0</v>
      </c>
      <c r="AJ505" s="362">
        <f t="shared" si="1179"/>
        <v>0</v>
      </c>
      <c r="AK505" s="362">
        <f t="shared" si="1179"/>
        <v>0</v>
      </c>
      <c r="AL505" s="362">
        <f t="shared" si="1179"/>
        <v>0</v>
      </c>
      <c r="AM505" s="362">
        <f t="shared" ref="AM505" si="1180">AM504</f>
        <v>0</v>
      </c>
      <c r="AN505" s="362">
        <f t="shared" ref="AN505" si="1181">AN504</f>
        <v>0</v>
      </c>
      <c r="AO505" s="362">
        <f t="shared" ref="AO505" si="1182">AO504</f>
        <v>0</v>
      </c>
      <c r="AP505" s="362">
        <f t="shared" ref="AP505" si="1183">AP504</f>
        <v>0</v>
      </c>
      <c r="AQ505" s="362">
        <f t="shared" ref="AQ505" si="1184">AQ504</f>
        <v>0</v>
      </c>
      <c r="AR505" s="362">
        <f t="shared" ref="AR505" si="1185">AR504</f>
        <v>0</v>
      </c>
      <c r="AS505" s="266"/>
    </row>
    <row r="506" spans="1:4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outlineLevel="1">
      <c r="A507" s="464">
        <v>28</v>
      </c>
      <c r="B507" s="379" t="s">
        <v>120</v>
      </c>
      <c r="C507" s="251" t="s">
        <v>25</v>
      </c>
      <c r="D507" s="255">
        <v>62712.554564459628</v>
      </c>
      <c r="E507" s="255">
        <v>62712.554564459628</v>
      </c>
      <c r="F507" s="255">
        <v>62712.554564459628</v>
      </c>
      <c r="G507" s="255">
        <v>62712.554564459628</v>
      </c>
      <c r="H507" s="255">
        <v>62712.554564459628</v>
      </c>
      <c r="I507" s="255">
        <v>62712.554564459628</v>
      </c>
      <c r="J507" s="255">
        <v>62712.554564459628</v>
      </c>
      <c r="K507" s="255">
        <v>62712.554564459628</v>
      </c>
      <c r="L507" s="255">
        <v>62712.554564459628</v>
      </c>
      <c r="M507" s="255">
        <v>62712.554564459628</v>
      </c>
      <c r="N507" s="255">
        <v>62712.554564459628</v>
      </c>
      <c r="O507" s="255">
        <v>62712.554564459628</v>
      </c>
      <c r="P507" s="255">
        <v>62712.554564459628</v>
      </c>
      <c r="Q507" s="255">
        <v>12</v>
      </c>
      <c r="R507" s="255">
        <v>20.116284947862102</v>
      </c>
      <c r="S507" s="255">
        <v>20.116284947862102</v>
      </c>
      <c r="T507" s="255">
        <v>20.116284947862102</v>
      </c>
      <c r="U507" s="255">
        <v>20.116284947862102</v>
      </c>
      <c r="V507" s="255">
        <v>20.116284947862102</v>
      </c>
      <c r="W507" s="255">
        <v>20.116284947862102</v>
      </c>
      <c r="X507" s="255">
        <v>20.116284947862102</v>
      </c>
      <c r="Y507" s="255">
        <v>20.116284947862102</v>
      </c>
      <c r="Z507" s="255">
        <v>20.116284947862102</v>
      </c>
      <c r="AA507" s="255">
        <v>20.116284947862102</v>
      </c>
      <c r="AB507" s="255">
        <v>20.116284947862102</v>
      </c>
      <c r="AC507" s="255">
        <v>20.116284947862102</v>
      </c>
      <c r="AD507" s="255">
        <v>20.116284947862102</v>
      </c>
      <c r="AE507" s="377"/>
      <c r="AF507" s="361"/>
      <c r="AG507" s="361">
        <v>1</v>
      </c>
      <c r="AH507" s="361"/>
      <c r="AI507" s="361"/>
      <c r="AJ507" s="361"/>
      <c r="AK507" s="361"/>
      <c r="AL507" s="366"/>
      <c r="AM507" s="366"/>
      <c r="AN507" s="366"/>
      <c r="AO507" s="366"/>
      <c r="AP507" s="366"/>
      <c r="AQ507" s="366"/>
      <c r="AR507" s="366"/>
      <c r="AS507" s="256">
        <f>SUM(AE507:AR507)</f>
        <v>1</v>
      </c>
    </row>
    <row r="508" spans="1:45" outlineLevel="1">
      <c r="A508" s="464"/>
      <c r="B508" s="382" t="s">
        <v>307</v>
      </c>
      <c r="C508" s="251" t="s">
        <v>163</v>
      </c>
      <c r="D508" s="255">
        <v>181855.31314922549</v>
      </c>
      <c r="E508" s="255">
        <v>181855.31314922549</v>
      </c>
      <c r="F508" s="255">
        <v>181855.31314922549</v>
      </c>
      <c r="G508" s="255">
        <v>181855.31314922549</v>
      </c>
      <c r="H508" s="255">
        <v>181855.31314922549</v>
      </c>
      <c r="I508" s="255">
        <v>181855.31314922549</v>
      </c>
      <c r="J508" s="255">
        <v>181855.31314922549</v>
      </c>
      <c r="K508" s="255">
        <v>181855.31314922549</v>
      </c>
      <c r="L508" s="255">
        <v>181855.31314922549</v>
      </c>
      <c r="M508" s="255">
        <v>181855.31314922549</v>
      </c>
      <c r="N508" s="255">
        <v>181855.31314922549</v>
      </c>
      <c r="O508" s="255">
        <v>181855.31314922549</v>
      </c>
      <c r="P508" s="255">
        <v>181855.31314922549</v>
      </c>
      <c r="Q508" s="255">
        <f>Q507</f>
        <v>12</v>
      </c>
      <c r="R508" s="255">
        <v>16.64</v>
      </c>
      <c r="S508" s="255">
        <v>16.64</v>
      </c>
      <c r="T508" s="255">
        <v>16.64</v>
      </c>
      <c r="U508" s="255">
        <v>16.64</v>
      </c>
      <c r="V508" s="255">
        <v>16.64</v>
      </c>
      <c r="W508" s="255">
        <v>16.64</v>
      </c>
      <c r="X508" s="255">
        <v>16.64</v>
      </c>
      <c r="Y508" s="255">
        <v>16.64</v>
      </c>
      <c r="Z508" s="255">
        <v>16.64</v>
      </c>
      <c r="AA508" s="255">
        <v>16.64</v>
      </c>
      <c r="AB508" s="255">
        <v>16.64</v>
      </c>
      <c r="AC508" s="255">
        <v>16.64</v>
      </c>
      <c r="AD508" s="255">
        <v>16.64</v>
      </c>
      <c r="AE508" s="362">
        <f>AE507</f>
        <v>0</v>
      </c>
      <c r="AF508" s="362">
        <f t="shared" ref="AF508:AL508" si="1186">AF507</f>
        <v>0</v>
      </c>
      <c r="AG508" s="362">
        <f t="shared" si="1186"/>
        <v>1</v>
      </c>
      <c r="AH508" s="362">
        <f t="shared" si="1186"/>
        <v>0</v>
      </c>
      <c r="AI508" s="362">
        <f t="shared" si="1186"/>
        <v>0</v>
      </c>
      <c r="AJ508" s="362">
        <f t="shared" si="1186"/>
        <v>0</v>
      </c>
      <c r="AK508" s="362">
        <f t="shared" si="1186"/>
        <v>0</v>
      </c>
      <c r="AL508" s="362">
        <f t="shared" si="1186"/>
        <v>0</v>
      </c>
      <c r="AM508" s="362">
        <f t="shared" ref="AM508" si="1187">AM507</f>
        <v>0</v>
      </c>
      <c r="AN508" s="362">
        <f t="shared" ref="AN508" si="1188">AN507</f>
        <v>0</v>
      </c>
      <c r="AO508" s="362">
        <f t="shared" ref="AO508" si="1189">AO507</f>
        <v>0</v>
      </c>
      <c r="AP508" s="362">
        <f t="shared" ref="AP508" si="1190">AP507</f>
        <v>0</v>
      </c>
      <c r="AQ508" s="362">
        <f t="shared" ref="AQ508" si="1191">AQ507</f>
        <v>0</v>
      </c>
      <c r="AR508" s="362">
        <f t="shared" ref="AR508" si="1192">AR507</f>
        <v>0</v>
      </c>
      <c r="AS508" s="266"/>
    </row>
    <row r="509" spans="1:4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outlineLevel="1">
      <c r="A510" s="464">
        <v>29</v>
      </c>
      <c r="B510" s="379" t="s">
        <v>1114</v>
      </c>
      <c r="C510" s="251" t="s">
        <v>25</v>
      </c>
      <c r="D510" s="255">
        <v>16472454.797245434</v>
      </c>
      <c r="E510" s="255">
        <v>11929161.74835673</v>
      </c>
      <c r="F510" s="255">
        <v>11929161.74835673</v>
      </c>
      <c r="G510" s="255">
        <v>11929161.74835673</v>
      </c>
      <c r="H510" s="255">
        <v>11929161.74835673</v>
      </c>
      <c r="I510" s="255">
        <v>11929161.74835673</v>
      </c>
      <c r="J510" s="255">
        <v>11929161.74835673</v>
      </c>
      <c r="K510" s="255">
        <v>11928931.093220426</v>
      </c>
      <c r="L510" s="255">
        <v>11928931.093220426</v>
      </c>
      <c r="M510" s="255">
        <v>11928931.093220426</v>
      </c>
      <c r="N510" s="255">
        <v>11711751.785712419</v>
      </c>
      <c r="O510" s="255">
        <v>11691337.489195282</v>
      </c>
      <c r="P510" s="255">
        <v>11691337.489195282</v>
      </c>
      <c r="Q510" s="255">
        <v>3</v>
      </c>
      <c r="R510" s="255">
        <v>1129.7</v>
      </c>
      <c r="S510" s="255">
        <v>825.12309741881768</v>
      </c>
      <c r="T510" s="255">
        <v>825.12309741881768</v>
      </c>
      <c r="U510" s="255">
        <v>825.12309741881768</v>
      </c>
      <c r="V510" s="255">
        <v>825.12309741881768</v>
      </c>
      <c r="W510" s="255">
        <v>825.12309741881768</v>
      </c>
      <c r="X510" s="255">
        <v>825.12309741881768</v>
      </c>
      <c r="Y510" s="255">
        <v>825.12309741881768</v>
      </c>
      <c r="Z510" s="255">
        <v>825.12309741881768</v>
      </c>
      <c r="AA510" s="255">
        <v>825.12309741881768</v>
      </c>
      <c r="AB510" s="255">
        <v>780.53710241465444</v>
      </c>
      <c r="AC510" s="255">
        <v>780.53710241465444</v>
      </c>
      <c r="AD510" s="255">
        <v>780.53710241465444</v>
      </c>
      <c r="AE510" s="377">
        <v>1</v>
      </c>
      <c r="AF510" s="361"/>
      <c r="AG510" s="361"/>
      <c r="AH510" s="361"/>
      <c r="AI510" s="361"/>
      <c r="AJ510" s="361"/>
      <c r="AK510" s="361"/>
      <c r="AL510" s="366"/>
      <c r="AM510" s="366"/>
      <c r="AN510" s="366"/>
      <c r="AO510" s="366"/>
      <c r="AP510" s="366"/>
      <c r="AQ510" s="366"/>
      <c r="AR510" s="366"/>
      <c r="AS510" s="256">
        <f>SUM(AE510:AR510)</f>
        <v>1</v>
      </c>
    </row>
    <row r="511" spans="1:45"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1</v>
      </c>
      <c r="AF511" s="362">
        <f t="shared" ref="AF511:AL511" si="1193">AF510</f>
        <v>0</v>
      </c>
      <c r="AG511" s="362">
        <f t="shared" si="1193"/>
        <v>0</v>
      </c>
      <c r="AH511" s="362">
        <f t="shared" si="1193"/>
        <v>0</v>
      </c>
      <c r="AI511" s="362">
        <f t="shared" si="1193"/>
        <v>0</v>
      </c>
      <c r="AJ511" s="362">
        <f t="shared" si="1193"/>
        <v>0</v>
      </c>
      <c r="AK511" s="362">
        <f t="shared" si="1193"/>
        <v>0</v>
      </c>
      <c r="AL511" s="362">
        <f t="shared" si="1193"/>
        <v>0</v>
      </c>
      <c r="AM511" s="362">
        <f t="shared" ref="AM511" si="1194">AM510</f>
        <v>0</v>
      </c>
      <c r="AN511" s="362">
        <f t="shared" ref="AN511" si="1195">AN510</f>
        <v>0</v>
      </c>
      <c r="AO511" s="362">
        <f t="shared" ref="AO511" si="1196">AO510</f>
        <v>0</v>
      </c>
      <c r="AP511" s="362">
        <f t="shared" ref="AP511" si="1197">AP510</f>
        <v>0</v>
      </c>
      <c r="AQ511" s="362">
        <f t="shared" ref="AQ511" si="1198">AQ510</f>
        <v>0</v>
      </c>
      <c r="AR511" s="362">
        <f t="shared" ref="AR511" si="1199">AR510</f>
        <v>0</v>
      </c>
      <c r="AS511" s="266"/>
    </row>
    <row r="512" spans="1:4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outlineLevel="1">
      <c r="A513" s="464">
        <v>30</v>
      </c>
      <c r="B513" s="379" t="s">
        <v>122</v>
      </c>
      <c r="C513" s="251" t="s">
        <v>25</v>
      </c>
      <c r="D513" s="255">
        <v>952273.77081996249</v>
      </c>
      <c r="E513" s="255">
        <v>952273.77081996249</v>
      </c>
      <c r="F513" s="255">
        <v>952273.77081996249</v>
      </c>
      <c r="G513" s="255">
        <v>952273.77081996249</v>
      </c>
      <c r="H513" s="255">
        <v>952273.77081996249</v>
      </c>
      <c r="I513" s="255">
        <v>952273.77081996249</v>
      </c>
      <c r="J513" s="255">
        <v>952273.77081996249</v>
      </c>
      <c r="K513" s="255">
        <v>952273.77081996249</v>
      </c>
      <c r="L513" s="255">
        <v>952273.77081996249</v>
      </c>
      <c r="M513" s="255">
        <v>952273.77081996249</v>
      </c>
      <c r="N513" s="255">
        <v>952273.77081996249</v>
      </c>
      <c r="O513" s="255">
        <v>952273.77081996249</v>
      </c>
      <c r="P513" s="255">
        <v>952273.77081996249</v>
      </c>
      <c r="Q513" s="255">
        <v>12</v>
      </c>
      <c r="R513" s="255">
        <v>119.08982995384596</v>
      </c>
      <c r="S513" s="255">
        <v>119.08982995384596</v>
      </c>
      <c r="T513" s="255">
        <v>119.08982995384596</v>
      </c>
      <c r="U513" s="255">
        <v>119.08982995384596</v>
      </c>
      <c r="V513" s="255">
        <v>119.08982995384596</v>
      </c>
      <c r="W513" s="255">
        <v>119.08982995384596</v>
      </c>
      <c r="X513" s="255">
        <v>119.08982995384596</v>
      </c>
      <c r="Y513" s="255">
        <v>119.08982995384596</v>
      </c>
      <c r="Z513" s="255">
        <v>119.08982995384596</v>
      </c>
      <c r="AA513" s="255">
        <v>119.08982995384596</v>
      </c>
      <c r="AB513" s="255">
        <v>119.08982995384596</v>
      </c>
      <c r="AC513" s="255">
        <v>119.08982995384596</v>
      </c>
      <c r="AD513" s="255">
        <v>119.08982995384596</v>
      </c>
      <c r="AE513" s="377"/>
      <c r="AF513" s="361"/>
      <c r="AG513" s="361">
        <v>1</v>
      </c>
      <c r="AH513" s="361"/>
      <c r="AI513" s="361"/>
      <c r="AJ513" s="361"/>
      <c r="AK513" s="361"/>
      <c r="AL513" s="366"/>
      <c r="AM513" s="366"/>
      <c r="AN513" s="366"/>
      <c r="AO513" s="366"/>
      <c r="AP513" s="366"/>
      <c r="AQ513" s="366"/>
      <c r="AR513" s="366"/>
      <c r="AS513" s="256">
        <f>SUM(AE513:AR513)</f>
        <v>1</v>
      </c>
    </row>
    <row r="514" spans="1:45" outlineLevel="1">
      <c r="A514" s="464"/>
      <c r="B514" s="382" t="s">
        <v>307</v>
      </c>
      <c r="C514" s="251" t="s">
        <v>163</v>
      </c>
      <c r="D514" s="255">
        <v>355631.747106264</v>
      </c>
      <c r="E514" s="255">
        <v>355631.747106264</v>
      </c>
      <c r="F514" s="255">
        <v>355631.747106264</v>
      </c>
      <c r="G514" s="255">
        <v>355631.747106264</v>
      </c>
      <c r="H514" s="255">
        <v>355631.747106264</v>
      </c>
      <c r="I514" s="255">
        <v>355631.747106264</v>
      </c>
      <c r="J514" s="255">
        <v>355631.747106264</v>
      </c>
      <c r="K514" s="255">
        <v>355631.747106264</v>
      </c>
      <c r="L514" s="255">
        <v>355631.747106264</v>
      </c>
      <c r="M514" s="255">
        <v>355631.747106264</v>
      </c>
      <c r="N514" s="255">
        <v>355631.747106264</v>
      </c>
      <c r="O514" s="255">
        <v>355631.747106264</v>
      </c>
      <c r="P514" s="255">
        <v>355631.747106264</v>
      </c>
      <c r="Q514" s="255">
        <f>Q513</f>
        <v>12</v>
      </c>
      <c r="R514" s="255">
        <v>59.76</v>
      </c>
      <c r="S514" s="255">
        <v>59.76</v>
      </c>
      <c r="T514" s="255">
        <v>59.76</v>
      </c>
      <c r="U514" s="255">
        <v>59.76</v>
      </c>
      <c r="V514" s="255">
        <v>59.76</v>
      </c>
      <c r="W514" s="255">
        <v>59.76</v>
      </c>
      <c r="X514" s="255">
        <v>59.76</v>
      </c>
      <c r="Y514" s="255">
        <v>59.76</v>
      </c>
      <c r="Z514" s="255">
        <v>59.76</v>
      </c>
      <c r="AA514" s="255">
        <v>59.76</v>
      </c>
      <c r="AB514" s="255">
        <v>59.76</v>
      </c>
      <c r="AC514" s="255">
        <v>59.76</v>
      </c>
      <c r="AD514" s="255">
        <v>59.76</v>
      </c>
      <c r="AE514" s="362">
        <f>AE513</f>
        <v>0</v>
      </c>
      <c r="AF514" s="362">
        <f t="shared" ref="AF514:AL514" si="1200">AF513</f>
        <v>0</v>
      </c>
      <c r="AG514" s="362">
        <f t="shared" si="1200"/>
        <v>1</v>
      </c>
      <c r="AH514" s="362">
        <f t="shared" si="1200"/>
        <v>0</v>
      </c>
      <c r="AI514" s="362">
        <f t="shared" si="1200"/>
        <v>0</v>
      </c>
      <c r="AJ514" s="362">
        <f t="shared" si="1200"/>
        <v>0</v>
      </c>
      <c r="AK514" s="362">
        <f t="shared" si="1200"/>
        <v>0</v>
      </c>
      <c r="AL514" s="362">
        <f t="shared" si="1200"/>
        <v>0</v>
      </c>
      <c r="AM514" s="362">
        <f t="shared" ref="AM514" si="1201">AM513</f>
        <v>0</v>
      </c>
      <c r="AN514" s="362">
        <f t="shared" ref="AN514" si="1202">AN513</f>
        <v>0</v>
      </c>
      <c r="AO514" s="362">
        <f t="shared" ref="AO514" si="1203">AO513</f>
        <v>0</v>
      </c>
      <c r="AP514" s="362">
        <f t="shared" ref="AP514" si="1204">AP513</f>
        <v>0</v>
      </c>
      <c r="AQ514" s="362">
        <f t="shared" ref="AQ514" si="1205">AQ513</f>
        <v>0</v>
      </c>
      <c r="AR514" s="362">
        <f t="shared" ref="AR514" si="1206">AR513</f>
        <v>0</v>
      </c>
      <c r="AS514" s="266"/>
    </row>
    <row r="515" spans="1:4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outlineLevel="1">
      <c r="A516" s="464">
        <v>31</v>
      </c>
      <c r="B516" s="379" t="s">
        <v>1116</v>
      </c>
      <c r="C516" s="251" t="s">
        <v>25</v>
      </c>
      <c r="D516" s="255">
        <v>467509.71998708759</v>
      </c>
      <c r="E516" s="255">
        <v>467509.71998708759</v>
      </c>
      <c r="F516" s="255">
        <v>467509.71998708759</v>
      </c>
      <c r="G516" s="255">
        <v>467509.71998708759</v>
      </c>
      <c r="H516" s="255">
        <v>465876.07379624376</v>
      </c>
      <c r="I516" s="255">
        <v>463222.74875992211</v>
      </c>
      <c r="J516" s="255">
        <v>463222.74875992211</v>
      </c>
      <c r="K516" s="255">
        <v>463222.74875992211</v>
      </c>
      <c r="L516" s="255">
        <v>463222.74875992211</v>
      </c>
      <c r="M516" s="255">
        <v>463222.74875992211</v>
      </c>
      <c r="N516" s="255">
        <v>463222.74875992211</v>
      </c>
      <c r="O516" s="255">
        <v>463025.05831831665</v>
      </c>
      <c r="P516" s="255">
        <v>463025.05831831665</v>
      </c>
      <c r="Q516" s="255">
        <v>12</v>
      </c>
      <c r="R516" s="255">
        <v>47.906988039313887</v>
      </c>
      <c r="S516" s="255">
        <v>47.906988039313887</v>
      </c>
      <c r="T516" s="255">
        <v>47.906988039313887</v>
      </c>
      <c r="U516" s="255">
        <v>47.906988039313887</v>
      </c>
      <c r="V516" s="255">
        <v>47.719117497983248</v>
      </c>
      <c r="W516" s="255">
        <v>47.343376415321963</v>
      </c>
      <c r="X516" s="255">
        <v>47.343376415321963</v>
      </c>
      <c r="Y516" s="255">
        <v>47.343376415321963</v>
      </c>
      <c r="Z516" s="255">
        <v>47.343376415321963</v>
      </c>
      <c r="AA516" s="255">
        <v>47.343376415321963</v>
      </c>
      <c r="AB516" s="255">
        <v>47.343376415321963</v>
      </c>
      <c r="AC516" s="255">
        <v>47.343376415321963</v>
      </c>
      <c r="AD516" s="255">
        <v>47.343376415321963</v>
      </c>
      <c r="AE516" s="377">
        <v>1</v>
      </c>
      <c r="AF516" s="361"/>
      <c r="AG516" s="361"/>
      <c r="AH516" s="361"/>
      <c r="AI516" s="361"/>
      <c r="AJ516" s="361"/>
      <c r="AK516" s="361"/>
      <c r="AL516" s="366"/>
      <c r="AM516" s="366"/>
      <c r="AN516" s="366"/>
      <c r="AO516" s="366"/>
      <c r="AP516" s="366"/>
      <c r="AQ516" s="366"/>
      <c r="AR516" s="366"/>
      <c r="AS516" s="256">
        <f>SUM(AE516:AR516)</f>
        <v>1</v>
      </c>
    </row>
    <row r="517" spans="1:45"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1</v>
      </c>
      <c r="AF517" s="362">
        <f t="shared" ref="AF517:AL517" si="1207">AF516</f>
        <v>0</v>
      </c>
      <c r="AG517" s="362">
        <f t="shared" si="1207"/>
        <v>0</v>
      </c>
      <c r="AH517" s="362">
        <f t="shared" si="1207"/>
        <v>0</v>
      </c>
      <c r="AI517" s="362">
        <f t="shared" si="1207"/>
        <v>0</v>
      </c>
      <c r="AJ517" s="362">
        <f t="shared" si="1207"/>
        <v>0</v>
      </c>
      <c r="AK517" s="362">
        <f t="shared" si="1207"/>
        <v>0</v>
      </c>
      <c r="AL517" s="362">
        <f t="shared" si="1207"/>
        <v>0</v>
      </c>
      <c r="AM517" s="362">
        <f t="shared" ref="AM517" si="1208">AM516</f>
        <v>0</v>
      </c>
      <c r="AN517" s="362">
        <f t="shared" ref="AN517" si="1209">AN516</f>
        <v>0</v>
      </c>
      <c r="AO517" s="362">
        <f t="shared" ref="AO517" si="1210">AO516</f>
        <v>0</v>
      </c>
      <c r="AP517" s="362">
        <f t="shared" ref="AP517" si="1211">AP516</f>
        <v>0</v>
      </c>
      <c r="AQ517" s="362">
        <f t="shared" ref="AQ517" si="1212">AQ516</f>
        <v>0</v>
      </c>
      <c r="AR517" s="362">
        <f t="shared" ref="AR517" si="1213">AR516</f>
        <v>0</v>
      </c>
      <c r="AS517" s="266"/>
    </row>
    <row r="518" spans="1:4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30" outlineLevel="1">
      <c r="A519" s="464">
        <v>31</v>
      </c>
      <c r="B519" s="379" t="s">
        <v>1115</v>
      </c>
      <c r="C519" s="251" t="s">
        <v>25</v>
      </c>
      <c r="D519" s="255">
        <v>755897.48091871967</v>
      </c>
      <c r="E519" s="255">
        <v>757635.19925532315</v>
      </c>
      <c r="F519" s="255">
        <v>757635.19925532315</v>
      </c>
      <c r="G519" s="255">
        <v>703359.61359091685</v>
      </c>
      <c r="H519" s="255">
        <v>633064.2339772759</v>
      </c>
      <c r="I519" s="255">
        <v>624490.59058802272</v>
      </c>
      <c r="J519" s="255">
        <v>624490.59058802272</v>
      </c>
      <c r="K519" s="255">
        <v>624490.59058802272</v>
      </c>
      <c r="L519" s="255">
        <v>624490.59058802272</v>
      </c>
      <c r="M519" s="255">
        <v>624490.59058802272</v>
      </c>
      <c r="N519" s="255">
        <v>561856.26486618363</v>
      </c>
      <c r="O519" s="255">
        <v>554383.12644592708</v>
      </c>
      <c r="P519" s="255">
        <v>554383.12644592708</v>
      </c>
      <c r="Q519" s="255">
        <v>12</v>
      </c>
      <c r="R519" s="255">
        <v>114.409626808567</v>
      </c>
      <c r="S519" s="255">
        <v>114.91586409533056</v>
      </c>
      <c r="T519" s="255">
        <v>114.91586409533056</v>
      </c>
      <c r="U519" s="255">
        <v>104.79111836005914</v>
      </c>
      <c r="V519" s="255">
        <v>91.628948904206311</v>
      </c>
      <c r="W519" s="255">
        <v>91.628948904206311</v>
      </c>
      <c r="X519" s="255">
        <v>91.628948904206311</v>
      </c>
      <c r="Y519" s="255">
        <v>91.628948904206311</v>
      </c>
      <c r="Z519" s="255">
        <v>91.628948904206311</v>
      </c>
      <c r="AA519" s="255">
        <v>91.628948904206311</v>
      </c>
      <c r="AB519" s="255">
        <v>73.91064386748134</v>
      </c>
      <c r="AC519" s="255">
        <v>72.391932007190618</v>
      </c>
      <c r="AD519" s="255">
        <v>72.391932007190618</v>
      </c>
      <c r="AE519" s="377"/>
      <c r="AF519" s="361">
        <v>0.75</v>
      </c>
      <c r="AG519" s="361">
        <v>0.25</v>
      </c>
      <c r="AH519" s="361"/>
      <c r="AI519" s="361"/>
      <c r="AJ519" s="361"/>
      <c r="AK519" s="361"/>
      <c r="AL519" s="366"/>
      <c r="AM519" s="366"/>
      <c r="AN519" s="366"/>
      <c r="AO519" s="366"/>
      <c r="AP519" s="366"/>
      <c r="AQ519" s="366"/>
      <c r="AR519" s="366"/>
      <c r="AS519" s="256">
        <f>SUM(AE519:AR519)</f>
        <v>1</v>
      </c>
    </row>
    <row r="520" spans="1:45" outlineLevel="1">
      <c r="A520" s="464"/>
      <c r="B520" s="382" t="s">
        <v>307</v>
      </c>
      <c r="C520" s="251" t="s">
        <v>163</v>
      </c>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c r="AA520" s="255"/>
      <c r="AB520" s="255"/>
      <c r="AC520" s="255"/>
      <c r="AD520" s="255"/>
      <c r="AE520" s="362">
        <f>AE519</f>
        <v>0</v>
      </c>
      <c r="AF520" s="362">
        <f t="shared" ref="AF520:AL520" si="1214">AF519</f>
        <v>0.75</v>
      </c>
      <c r="AG520" s="362">
        <f t="shared" si="1214"/>
        <v>0.25</v>
      </c>
      <c r="AH520" s="362">
        <f t="shared" si="1214"/>
        <v>0</v>
      </c>
      <c r="AI520" s="362">
        <f t="shared" si="1214"/>
        <v>0</v>
      </c>
      <c r="AJ520" s="362">
        <f t="shared" si="1214"/>
        <v>0</v>
      </c>
      <c r="AK520" s="362">
        <f t="shared" si="1214"/>
        <v>0</v>
      </c>
      <c r="AL520" s="362">
        <f t="shared" si="1214"/>
        <v>0</v>
      </c>
      <c r="AM520" s="362">
        <f t="shared" ref="AM520:AR520" si="1215">AM519</f>
        <v>0</v>
      </c>
      <c r="AN520" s="362">
        <f t="shared" si="1215"/>
        <v>0</v>
      </c>
      <c r="AO520" s="362">
        <f t="shared" si="1215"/>
        <v>0</v>
      </c>
      <c r="AP520" s="362">
        <f t="shared" si="1215"/>
        <v>0</v>
      </c>
      <c r="AQ520" s="362">
        <f t="shared" si="1215"/>
        <v>0</v>
      </c>
      <c r="AR520" s="362">
        <f t="shared" si="1215"/>
        <v>0</v>
      </c>
      <c r="AS520" s="266"/>
    </row>
    <row r="521" spans="1:4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outlineLevel="1">
      <c r="A522" s="464">
        <v>32</v>
      </c>
      <c r="B522" s="379" t="s">
        <v>124</v>
      </c>
      <c r="C522" s="251" t="s">
        <v>25</v>
      </c>
      <c r="D522" s="255"/>
      <c r="E522" s="255"/>
      <c r="F522" s="255"/>
      <c r="G522" s="255"/>
      <c r="H522" s="255"/>
      <c r="I522" s="255"/>
      <c r="J522" s="255"/>
      <c r="K522" s="255"/>
      <c r="L522" s="255"/>
      <c r="M522" s="255"/>
      <c r="N522" s="255"/>
      <c r="O522" s="255"/>
      <c r="P522" s="255"/>
      <c r="Q522" s="255">
        <v>12</v>
      </c>
      <c r="R522" s="255"/>
      <c r="S522" s="255"/>
      <c r="T522" s="255"/>
      <c r="U522" s="255"/>
      <c r="V522" s="255"/>
      <c r="W522" s="255"/>
      <c r="X522" s="255"/>
      <c r="Y522" s="255"/>
      <c r="Z522" s="255"/>
      <c r="AA522" s="255"/>
      <c r="AB522" s="255"/>
      <c r="AC522" s="255"/>
      <c r="AD522" s="255"/>
      <c r="AE522" s="377"/>
      <c r="AF522" s="361"/>
      <c r="AG522" s="361"/>
      <c r="AH522" s="361"/>
      <c r="AI522" s="361"/>
      <c r="AJ522" s="361"/>
      <c r="AK522" s="361"/>
      <c r="AL522" s="366"/>
      <c r="AM522" s="366"/>
      <c r="AN522" s="366"/>
      <c r="AO522" s="366"/>
      <c r="AP522" s="366"/>
      <c r="AQ522" s="366"/>
      <c r="AR522" s="366"/>
      <c r="AS522" s="256">
        <f>SUM(AE522:AR522)</f>
        <v>0</v>
      </c>
    </row>
    <row r="523" spans="1:45" outlineLevel="1">
      <c r="A523" s="464"/>
      <c r="B523" s="382" t="s">
        <v>307</v>
      </c>
      <c r="C523" s="251" t="s">
        <v>163</v>
      </c>
      <c r="D523" s="255">
        <v>5439414.7293083463</v>
      </c>
      <c r="E523" s="255">
        <v>4101025.4282862791</v>
      </c>
      <c r="F523" s="255">
        <v>2099143.4045202024</v>
      </c>
      <c r="G523" s="255">
        <v>2081394.0013916914</v>
      </c>
      <c r="H523" s="255">
        <v>2081394.0013916914</v>
      </c>
      <c r="I523" s="255">
        <v>1449601.8214160188</v>
      </c>
      <c r="J523" s="255">
        <v>1449601.8214160188</v>
      </c>
      <c r="K523" s="255">
        <v>1449601.8214160188</v>
      </c>
      <c r="L523" s="255">
        <v>1159984.2304037507</v>
      </c>
      <c r="M523" s="255">
        <v>991360.36814889871</v>
      </c>
      <c r="N523" s="255">
        <v>623039.85682931019</v>
      </c>
      <c r="O523" s="255">
        <v>510569.55825145636</v>
      </c>
      <c r="P523" s="255">
        <v>284819.90377745463</v>
      </c>
      <c r="Q523" s="255">
        <f>Q522</f>
        <v>12</v>
      </c>
      <c r="R523" s="255"/>
      <c r="S523" s="255"/>
      <c r="T523" s="255"/>
      <c r="U523" s="255"/>
      <c r="V523" s="255"/>
      <c r="W523" s="255"/>
      <c r="X523" s="255"/>
      <c r="Y523" s="255"/>
      <c r="Z523" s="255"/>
      <c r="AA523" s="255"/>
      <c r="AB523" s="255"/>
      <c r="AC523" s="255"/>
      <c r="AD523" s="255"/>
      <c r="AE523" s="362">
        <f>AE522</f>
        <v>0</v>
      </c>
      <c r="AF523" s="362">
        <v>8.5280360728186372E-2</v>
      </c>
      <c r="AG523" s="362">
        <v>0.91471963927181354</v>
      </c>
      <c r="AH523" s="362">
        <f t="shared" ref="AH523:AL523" si="1216">AH522</f>
        <v>0</v>
      </c>
      <c r="AI523" s="362">
        <f t="shared" si="1216"/>
        <v>0</v>
      </c>
      <c r="AJ523" s="362">
        <f t="shared" si="1216"/>
        <v>0</v>
      </c>
      <c r="AK523" s="362">
        <f t="shared" si="1216"/>
        <v>0</v>
      </c>
      <c r="AL523" s="362">
        <f t="shared" si="1216"/>
        <v>0</v>
      </c>
      <c r="AM523" s="362">
        <f t="shared" ref="AM523" si="1217">AM522</f>
        <v>0</v>
      </c>
      <c r="AN523" s="362">
        <f t="shared" ref="AN523" si="1218">AN522</f>
        <v>0</v>
      </c>
      <c r="AO523" s="362">
        <f t="shared" ref="AO523" si="1219">AO522</f>
        <v>0</v>
      </c>
      <c r="AP523" s="362">
        <f t="shared" ref="AP523" si="1220">AP522</f>
        <v>0</v>
      </c>
      <c r="AQ523" s="362">
        <f t="shared" ref="AQ523" si="1221">AQ522</f>
        <v>0</v>
      </c>
      <c r="AR523" s="362">
        <f t="shared" ref="AR523" si="1222">AR522</f>
        <v>0</v>
      </c>
      <c r="AS523" s="266"/>
    </row>
    <row r="524" spans="1:45" outlineLevel="1">
      <c r="A524" s="464"/>
      <c r="B524" s="379"/>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c r="AA524" s="251"/>
      <c r="AB524" s="251"/>
      <c r="AC524" s="251"/>
      <c r="AD524" s="251"/>
      <c r="AE524" s="363"/>
      <c r="AF524" s="376"/>
      <c r="AG524" s="376"/>
      <c r="AH524" s="376"/>
      <c r="AI524" s="376"/>
      <c r="AJ524" s="376"/>
      <c r="AK524" s="376"/>
      <c r="AL524" s="376"/>
      <c r="AM524" s="376"/>
      <c r="AN524" s="376"/>
      <c r="AO524" s="376"/>
      <c r="AP524" s="376"/>
      <c r="AQ524" s="376"/>
      <c r="AR524" s="376"/>
      <c r="AS524" s="266"/>
    </row>
    <row r="525" spans="1:45" ht="15.75" outlineLevel="1">
      <c r="A525" s="464"/>
      <c r="B525" s="443" t="s">
        <v>498</v>
      </c>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outlineLevel="1">
      <c r="A526" s="464">
        <v>33</v>
      </c>
      <c r="B526" s="379" t="s">
        <v>125</v>
      </c>
      <c r="C526" s="251" t="s">
        <v>25</v>
      </c>
      <c r="D526" s="255">
        <v>1340491.4006038113</v>
      </c>
      <c r="E526" s="255">
        <v>1340491.4006038113</v>
      </c>
      <c r="F526" s="255">
        <v>1340491.4006038113</v>
      </c>
      <c r="G526" s="255">
        <v>1206508.1444752247</v>
      </c>
      <c r="H526" s="255">
        <v>1109012.0142141776</v>
      </c>
      <c r="I526" s="255">
        <v>1090615.2862499792</v>
      </c>
      <c r="J526" s="255">
        <v>1090615.2862499792</v>
      </c>
      <c r="K526" s="255">
        <v>1090238.8411791385</v>
      </c>
      <c r="L526" s="255">
        <v>1085172.9108199081</v>
      </c>
      <c r="M526" s="255">
        <v>1076639.1887772696</v>
      </c>
      <c r="N526" s="255">
        <v>986645.60636031593</v>
      </c>
      <c r="O526" s="255">
        <v>923425.07784158154</v>
      </c>
      <c r="P526" s="255">
        <v>865861.13819721178</v>
      </c>
      <c r="Q526" s="255">
        <v>12</v>
      </c>
      <c r="R526" s="255">
        <v>198.43215692651373</v>
      </c>
      <c r="S526" s="255">
        <v>198.43215692651373</v>
      </c>
      <c r="T526" s="255">
        <v>198.43215692651373</v>
      </c>
      <c r="U526" s="255">
        <v>169.81213429288192</v>
      </c>
      <c r="V526" s="255">
        <v>149.64183262727477</v>
      </c>
      <c r="W526" s="255">
        <v>149.64183262727477</v>
      </c>
      <c r="X526" s="255">
        <v>149.64183262727477</v>
      </c>
      <c r="Y526" s="255">
        <v>149.64183262727477</v>
      </c>
      <c r="Z526" s="255">
        <v>149.36926098314495</v>
      </c>
      <c r="AA526" s="255">
        <v>149.09668933901511</v>
      </c>
      <c r="AB526" s="255">
        <v>127.56352945275883</v>
      </c>
      <c r="AC526" s="255">
        <v>123.2023831466816</v>
      </c>
      <c r="AD526" s="255">
        <v>121.29438163777283</v>
      </c>
      <c r="AE526" s="377"/>
      <c r="AF526" s="361">
        <v>0.80904648100389576</v>
      </c>
      <c r="AG526" s="361">
        <v>0.19095351899610416</v>
      </c>
      <c r="AH526" s="361"/>
      <c r="AI526" s="361"/>
      <c r="AJ526" s="361"/>
      <c r="AK526" s="361"/>
      <c r="AL526" s="366"/>
      <c r="AM526" s="366"/>
      <c r="AN526" s="366"/>
      <c r="AO526" s="366"/>
      <c r="AP526" s="366"/>
      <c r="AQ526" s="366"/>
      <c r="AR526" s="366"/>
      <c r="AS526" s="256">
        <f>SUM(AE526:AR526)</f>
        <v>0.99999999999999989</v>
      </c>
    </row>
    <row r="527" spans="1:45" outlineLevel="1">
      <c r="A527" s="464"/>
      <c r="B527" s="382" t="s">
        <v>307</v>
      </c>
      <c r="C527" s="251" t="s">
        <v>163</v>
      </c>
      <c r="D527" s="255"/>
      <c r="E527" s="255"/>
      <c r="F527" s="255"/>
      <c r="G527" s="255"/>
      <c r="H527" s="255"/>
      <c r="I527" s="255"/>
      <c r="J527" s="255"/>
      <c r="K527" s="255"/>
      <c r="L527" s="255"/>
      <c r="M527" s="255"/>
      <c r="N527" s="255"/>
      <c r="O527" s="255"/>
      <c r="P527" s="255"/>
      <c r="Q527" s="255">
        <f>Q526</f>
        <v>12</v>
      </c>
      <c r="R527" s="255"/>
      <c r="S527" s="255"/>
      <c r="T527" s="255"/>
      <c r="U527" s="255"/>
      <c r="V527" s="255"/>
      <c r="W527" s="255"/>
      <c r="X527" s="255"/>
      <c r="Y527" s="255"/>
      <c r="Z527" s="255"/>
      <c r="AA527" s="255"/>
      <c r="AB527" s="255"/>
      <c r="AC527" s="255"/>
      <c r="AD527" s="255"/>
      <c r="AE527" s="362">
        <f>AE526</f>
        <v>0</v>
      </c>
      <c r="AF527" s="362">
        <f t="shared" ref="AF527:AN527" si="1223">AF526</f>
        <v>0.80904648100389576</v>
      </c>
      <c r="AG527" s="362">
        <f t="shared" si="1223"/>
        <v>0.19095351899610416</v>
      </c>
      <c r="AH527" s="362">
        <f t="shared" si="1223"/>
        <v>0</v>
      </c>
      <c r="AI527" s="362">
        <f t="shared" si="1223"/>
        <v>0</v>
      </c>
      <c r="AJ527" s="362">
        <f t="shared" si="1223"/>
        <v>0</v>
      </c>
      <c r="AK527" s="362">
        <f t="shared" si="1223"/>
        <v>0</v>
      </c>
      <c r="AL527" s="362">
        <f t="shared" si="1223"/>
        <v>0</v>
      </c>
      <c r="AM527" s="362">
        <f t="shared" si="1223"/>
        <v>0</v>
      </c>
      <c r="AN527" s="362">
        <f t="shared" si="1223"/>
        <v>0</v>
      </c>
      <c r="AO527" s="362">
        <f t="shared" ref="AO527" si="1224">AO526</f>
        <v>0</v>
      </c>
      <c r="AP527" s="362">
        <f t="shared" ref="AP527" si="1225">AP526</f>
        <v>0</v>
      </c>
      <c r="AQ527" s="362">
        <f t="shared" ref="AQ527" si="1226">AQ526</f>
        <v>0</v>
      </c>
      <c r="AR527" s="362">
        <f t="shared" ref="AR527" si="1227">AR526</f>
        <v>0</v>
      </c>
      <c r="AS527" s="266"/>
    </row>
    <row r="528" spans="1:4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30" outlineLevel="1">
      <c r="A529" s="464">
        <v>34</v>
      </c>
      <c r="B529" s="379" t="s">
        <v>1117</v>
      </c>
      <c r="C529" s="251" t="s">
        <v>25</v>
      </c>
      <c r="D529" s="255">
        <v>241357.08080497739</v>
      </c>
      <c r="E529" s="255">
        <v>241357.08080497739</v>
      </c>
      <c r="F529" s="255">
        <v>241357.08080497739</v>
      </c>
      <c r="G529" s="255">
        <v>241357.08080497739</v>
      </c>
      <c r="H529" s="255">
        <v>241357.08080497739</v>
      </c>
      <c r="I529" s="255">
        <v>206340.31341568875</v>
      </c>
      <c r="J529" s="255">
        <v>206340.31341568875</v>
      </c>
      <c r="K529" s="255">
        <v>206340.31341568875</v>
      </c>
      <c r="L529" s="255">
        <v>108043.71040595931</v>
      </c>
      <c r="M529" s="255">
        <v>108043.71040595931</v>
      </c>
      <c r="N529" s="255">
        <v>0</v>
      </c>
      <c r="O529" s="255">
        <v>0</v>
      </c>
      <c r="P529" s="255">
        <v>0</v>
      </c>
      <c r="Q529" s="255">
        <v>0</v>
      </c>
      <c r="R529" s="255"/>
      <c r="S529" s="255"/>
      <c r="T529" s="255"/>
      <c r="U529" s="255"/>
      <c r="V529" s="255"/>
      <c r="W529" s="255"/>
      <c r="X529" s="255"/>
      <c r="Y529" s="255"/>
      <c r="Z529" s="255"/>
      <c r="AA529" s="255"/>
      <c r="AB529" s="255"/>
      <c r="AC529" s="255"/>
      <c r="AD529" s="255"/>
      <c r="AE529" s="377">
        <v>1</v>
      </c>
      <c r="AF529" s="361"/>
      <c r="AG529" s="361"/>
      <c r="AH529" s="361"/>
      <c r="AI529" s="361"/>
      <c r="AJ529" s="361"/>
      <c r="AK529" s="361"/>
      <c r="AL529" s="366"/>
      <c r="AM529" s="366"/>
      <c r="AN529" s="366"/>
      <c r="AO529" s="366"/>
      <c r="AP529" s="366"/>
      <c r="AQ529" s="366"/>
      <c r="AR529" s="366"/>
      <c r="AS529" s="256">
        <f>SUM(AE529:AR529)</f>
        <v>1</v>
      </c>
    </row>
    <row r="530" spans="1:45"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1</v>
      </c>
      <c r="AF530" s="362">
        <f t="shared" ref="AF530:AN530" si="1228">AF529</f>
        <v>0</v>
      </c>
      <c r="AG530" s="362">
        <f t="shared" si="1228"/>
        <v>0</v>
      </c>
      <c r="AH530" s="362">
        <f t="shared" si="1228"/>
        <v>0</v>
      </c>
      <c r="AI530" s="362">
        <f t="shared" si="1228"/>
        <v>0</v>
      </c>
      <c r="AJ530" s="362">
        <f t="shared" si="1228"/>
        <v>0</v>
      </c>
      <c r="AK530" s="362">
        <f t="shared" si="1228"/>
        <v>0</v>
      </c>
      <c r="AL530" s="362">
        <f t="shared" si="1228"/>
        <v>0</v>
      </c>
      <c r="AM530" s="362">
        <f t="shared" si="1228"/>
        <v>0</v>
      </c>
      <c r="AN530" s="362">
        <f t="shared" si="1228"/>
        <v>0</v>
      </c>
      <c r="AO530" s="362">
        <f t="shared" ref="AO530" si="1229">AO529</f>
        <v>0</v>
      </c>
      <c r="AP530" s="362">
        <f t="shared" ref="AP530" si="1230">AP529</f>
        <v>0</v>
      </c>
      <c r="AQ530" s="362">
        <f t="shared" ref="AQ530" si="1231">AQ529</f>
        <v>0</v>
      </c>
      <c r="AR530" s="362">
        <f t="shared" ref="AR530" si="1232">AR529</f>
        <v>0</v>
      </c>
      <c r="AS530" s="266"/>
    </row>
    <row r="531" spans="1:45" outlineLevel="1">
      <c r="A531" s="464"/>
      <c r="B531" s="379"/>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outlineLevel="1">
      <c r="A532" s="464">
        <v>35</v>
      </c>
      <c r="B532" s="379" t="s">
        <v>127</v>
      </c>
      <c r="C532" s="251" t="s">
        <v>25</v>
      </c>
      <c r="D532" s="255">
        <v>6170846.5906577576</v>
      </c>
      <c r="E532" s="255">
        <v>6170846.5906577576</v>
      </c>
      <c r="F532" s="255">
        <v>6170846.5906577576</v>
      </c>
      <c r="G532" s="255">
        <v>6170846.5906577576</v>
      </c>
      <c r="H532" s="255">
        <v>0</v>
      </c>
      <c r="I532" s="255">
        <v>0</v>
      </c>
      <c r="J532" s="255">
        <v>0</v>
      </c>
      <c r="K532" s="255">
        <v>0</v>
      </c>
      <c r="L532" s="255">
        <v>0</v>
      </c>
      <c r="M532" s="255">
        <v>0</v>
      </c>
      <c r="N532" s="255">
        <v>0</v>
      </c>
      <c r="O532" s="255">
        <v>0</v>
      </c>
      <c r="P532" s="255">
        <v>0</v>
      </c>
      <c r="Q532" s="255">
        <v>0</v>
      </c>
      <c r="R532" s="255">
        <v>985.87278051122053</v>
      </c>
      <c r="S532" s="255">
        <v>985.87278051122053</v>
      </c>
      <c r="T532" s="255">
        <v>985.87278051122053</v>
      </c>
      <c r="U532" s="255">
        <v>985.87278051122053</v>
      </c>
      <c r="V532" s="255">
        <v>0</v>
      </c>
      <c r="W532" s="255">
        <v>0</v>
      </c>
      <c r="X532" s="255">
        <v>0</v>
      </c>
      <c r="Y532" s="255">
        <v>0</v>
      </c>
      <c r="Z532" s="255">
        <v>0</v>
      </c>
      <c r="AA532" s="255">
        <v>0</v>
      </c>
      <c r="AB532" s="255">
        <v>0</v>
      </c>
      <c r="AC532" s="255">
        <v>0</v>
      </c>
      <c r="AD532" s="255">
        <v>0</v>
      </c>
      <c r="AE532" s="377">
        <v>1</v>
      </c>
      <c r="AF532" s="361"/>
      <c r="AG532" s="361"/>
      <c r="AH532" s="361"/>
      <c r="AI532" s="361"/>
      <c r="AJ532" s="361"/>
      <c r="AK532" s="361"/>
      <c r="AL532" s="366"/>
      <c r="AM532" s="366"/>
      <c r="AN532" s="366"/>
      <c r="AO532" s="366"/>
      <c r="AP532" s="366"/>
      <c r="AQ532" s="366"/>
      <c r="AR532" s="366"/>
      <c r="AS532" s="256">
        <f>SUM(AE532:AR532)</f>
        <v>1</v>
      </c>
    </row>
    <row r="533" spans="1:45" outlineLevel="1">
      <c r="A533" s="464"/>
      <c r="B533" s="382" t="s">
        <v>307</v>
      </c>
      <c r="C533" s="251" t="s">
        <v>163</v>
      </c>
      <c r="D533" s="255"/>
      <c r="E533" s="255"/>
      <c r="F533" s="255"/>
      <c r="G533" s="255"/>
      <c r="H533" s="255"/>
      <c r="I533" s="255"/>
      <c r="J533" s="255"/>
      <c r="K533" s="255"/>
      <c r="L533" s="255"/>
      <c r="M533" s="255"/>
      <c r="N533" s="255"/>
      <c r="O533" s="255"/>
      <c r="P533" s="255"/>
      <c r="Q533" s="255">
        <f>Q532</f>
        <v>0</v>
      </c>
      <c r="R533" s="255"/>
      <c r="S533" s="255"/>
      <c r="T533" s="255"/>
      <c r="U533" s="255"/>
      <c r="V533" s="255"/>
      <c r="W533" s="255"/>
      <c r="X533" s="255"/>
      <c r="Y533" s="255"/>
      <c r="Z533" s="255"/>
      <c r="AA533" s="255"/>
      <c r="AB533" s="255"/>
      <c r="AC533" s="255"/>
      <c r="AD533" s="255"/>
      <c r="AE533" s="362">
        <f>AE532</f>
        <v>1</v>
      </c>
      <c r="AF533" s="362">
        <f t="shared" ref="AF533:AN533" si="1233">AF532</f>
        <v>0</v>
      </c>
      <c r="AG533" s="362">
        <f t="shared" si="1233"/>
        <v>0</v>
      </c>
      <c r="AH533" s="362">
        <f t="shared" si="1233"/>
        <v>0</v>
      </c>
      <c r="AI533" s="362">
        <f t="shared" si="1233"/>
        <v>0</v>
      </c>
      <c r="AJ533" s="362">
        <f t="shared" si="1233"/>
        <v>0</v>
      </c>
      <c r="AK533" s="362">
        <f t="shared" si="1233"/>
        <v>0</v>
      </c>
      <c r="AL533" s="362">
        <f t="shared" si="1233"/>
        <v>0</v>
      </c>
      <c r="AM533" s="362">
        <f t="shared" si="1233"/>
        <v>0</v>
      </c>
      <c r="AN533" s="362">
        <f t="shared" si="1233"/>
        <v>0</v>
      </c>
      <c r="AO533" s="362">
        <f t="shared" ref="AO533:AR533" si="1234">AO532</f>
        <v>0</v>
      </c>
      <c r="AP533" s="362">
        <f t="shared" si="1234"/>
        <v>0</v>
      </c>
      <c r="AQ533" s="362">
        <f t="shared" si="1234"/>
        <v>0</v>
      </c>
      <c r="AR533" s="362">
        <f t="shared" si="1234"/>
        <v>0</v>
      </c>
      <c r="AS533" s="266"/>
    </row>
    <row r="534" spans="1:45" outlineLevel="1">
      <c r="A534" s="464"/>
      <c r="B534" s="379"/>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c r="AA534" s="251"/>
      <c r="AB534" s="251"/>
      <c r="AC534" s="251"/>
      <c r="AD534" s="251"/>
      <c r="AE534" s="363"/>
      <c r="AF534" s="376"/>
      <c r="AG534" s="376"/>
      <c r="AH534" s="376"/>
      <c r="AI534" s="376"/>
      <c r="AJ534" s="376"/>
      <c r="AK534" s="376"/>
      <c r="AL534" s="376"/>
      <c r="AM534" s="376"/>
      <c r="AN534" s="376"/>
      <c r="AO534" s="376"/>
      <c r="AP534" s="376"/>
      <c r="AQ534" s="376"/>
      <c r="AR534" s="376"/>
      <c r="AS534" s="266"/>
    </row>
    <row r="535" spans="1:45" outlineLevel="1">
      <c r="A535" s="464">
        <v>35</v>
      </c>
      <c r="B535" s="379" t="s">
        <v>1118</v>
      </c>
      <c r="C535" s="251" t="s">
        <v>25</v>
      </c>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377">
        <v>1</v>
      </c>
      <c r="AF535" s="361"/>
      <c r="AG535" s="361"/>
      <c r="AH535" s="361"/>
      <c r="AI535" s="361"/>
      <c r="AJ535" s="361"/>
      <c r="AK535" s="361"/>
      <c r="AL535" s="366"/>
      <c r="AM535" s="366"/>
      <c r="AN535" s="366"/>
      <c r="AO535" s="366"/>
      <c r="AP535" s="366"/>
      <c r="AQ535" s="366"/>
      <c r="AR535" s="366"/>
      <c r="AS535" s="256">
        <f>SUM(AE535:AR535)</f>
        <v>1</v>
      </c>
    </row>
    <row r="536" spans="1:45" outlineLevel="1">
      <c r="A536" s="464"/>
      <c r="B536" s="382" t="s">
        <v>307</v>
      </c>
      <c r="C536" s="251" t="s">
        <v>163</v>
      </c>
      <c r="D536" s="255">
        <v>57344.791304347957</v>
      </c>
      <c r="E536" s="255">
        <v>57344.791304347957</v>
      </c>
      <c r="F536" s="255">
        <v>57344.791304347957</v>
      </c>
      <c r="G536" s="255">
        <v>57344.791304347957</v>
      </c>
      <c r="H536" s="255">
        <v>57344.791304347957</v>
      </c>
      <c r="I536" s="255">
        <v>57344.791304347957</v>
      </c>
      <c r="J536" s="255">
        <v>57344.791304347957</v>
      </c>
      <c r="K536" s="255">
        <v>57344.791304347957</v>
      </c>
      <c r="L536" s="255">
        <v>57344.791304347957</v>
      </c>
      <c r="M536" s="255">
        <v>57344.791304347957</v>
      </c>
      <c r="N536" s="255">
        <v>0</v>
      </c>
      <c r="O536" s="255">
        <v>0</v>
      </c>
      <c r="P536" s="255">
        <v>0</v>
      </c>
      <c r="Q536" s="255"/>
      <c r="R536" s="255"/>
      <c r="S536" s="255"/>
      <c r="T536" s="255"/>
      <c r="U536" s="255"/>
      <c r="V536" s="255"/>
      <c r="W536" s="255"/>
      <c r="X536" s="255"/>
      <c r="Y536" s="255"/>
      <c r="Z536" s="255"/>
      <c r="AA536" s="255"/>
      <c r="AB536" s="255"/>
      <c r="AC536" s="255"/>
      <c r="AD536" s="255"/>
      <c r="AE536" s="362">
        <f>AE535</f>
        <v>1</v>
      </c>
      <c r="AF536" s="362">
        <f t="shared" ref="AF536:AN536" si="1235">AF535</f>
        <v>0</v>
      </c>
      <c r="AG536" s="362">
        <f t="shared" si="1235"/>
        <v>0</v>
      </c>
      <c r="AH536" s="362">
        <f t="shared" si="1235"/>
        <v>0</v>
      </c>
      <c r="AI536" s="362">
        <f t="shared" si="1235"/>
        <v>0</v>
      </c>
      <c r="AJ536" s="362">
        <f t="shared" si="1235"/>
        <v>0</v>
      </c>
      <c r="AK536" s="362">
        <f t="shared" si="1235"/>
        <v>0</v>
      </c>
      <c r="AL536" s="362">
        <f t="shared" si="1235"/>
        <v>0</v>
      </c>
      <c r="AM536" s="362">
        <f t="shared" si="1235"/>
        <v>0</v>
      </c>
      <c r="AN536" s="362">
        <f t="shared" si="1235"/>
        <v>0</v>
      </c>
      <c r="AO536" s="362">
        <f t="shared" ref="AO536" si="1236">AO535</f>
        <v>0</v>
      </c>
      <c r="AP536" s="362">
        <f t="shared" ref="AP536" si="1237">AP535</f>
        <v>0</v>
      </c>
      <c r="AQ536" s="362">
        <f t="shared" ref="AQ536" si="1238">AQ535</f>
        <v>0</v>
      </c>
      <c r="AR536" s="362">
        <f t="shared" ref="AR536" si="1239">AR535</f>
        <v>0</v>
      </c>
      <c r="AS536" s="266"/>
    </row>
    <row r="537" spans="1:45" outlineLevel="1">
      <c r="A537" s="464"/>
      <c r="B537" s="382"/>
      <c r="C537" s="251"/>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1"/>
      <c r="AA537" s="251"/>
      <c r="AB537" s="251"/>
      <c r="AC537" s="251"/>
      <c r="AD537" s="251"/>
      <c r="AE537" s="363"/>
      <c r="AF537" s="376"/>
      <c r="AG537" s="376"/>
      <c r="AH537" s="376"/>
      <c r="AI537" s="376"/>
      <c r="AJ537" s="376"/>
      <c r="AK537" s="376"/>
      <c r="AL537" s="376"/>
      <c r="AM537" s="376"/>
      <c r="AN537" s="376"/>
      <c r="AO537" s="376"/>
      <c r="AP537" s="376"/>
      <c r="AQ537" s="376"/>
      <c r="AR537" s="376"/>
      <c r="AS537" s="266"/>
    </row>
    <row r="538" spans="1:45" ht="15.75" outlineLevel="1">
      <c r="A538" s="464"/>
      <c r="B538" s="443" t="s">
        <v>499</v>
      </c>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45" outlineLevel="1">
      <c r="A539" s="464">
        <v>36</v>
      </c>
      <c r="B539" s="379" t="s">
        <v>128</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240">AF539</f>
        <v>0</v>
      </c>
      <c r="AG540" s="362">
        <f t="shared" ref="AG540" si="1241">AG539</f>
        <v>0</v>
      </c>
      <c r="AH540" s="362">
        <f t="shared" ref="AH540" si="1242">AH539</f>
        <v>0</v>
      </c>
      <c r="AI540" s="362">
        <f t="shared" ref="AI540" si="1243">AI539</f>
        <v>0</v>
      </c>
      <c r="AJ540" s="362">
        <f t="shared" ref="AJ540" si="1244">AJ539</f>
        <v>0</v>
      </c>
      <c r="AK540" s="362">
        <f t="shared" ref="AK540" si="1245">AK539</f>
        <v>0</v>
      </c>
      <c r="AL540" s="362">
        <f t="shared" ref="AL540" si="1246">AL539</f>
        <v>0</v>
      </c>
      <c r="AM540" s="362">
        <f t="shared" ref="AM540" si="1247">AM539</f>
        <v>0</v>
      </c>
      <c r="AN540" s="362">
        <f t="shared" ref="AN540" si="1248">AN539</f>
        <v>0</v>
      </c>
      <c r="AO540" s="362">
        <f t="shared" ref="AO540" si="1249">AO539</f>
        <v>0</v>
      </c>
      <c r="AP540" s="362">
        <f t="shared" ref="AP540" si="1250">AP539</f>
        <v>0</v>
      </c>
      <c r="AQ540" s="362">
        <f t="shared" ref="AQ540" si="1251">AQ539</f>
        <v>0</v>
      </c>
      <c r="AR540" s="362">
        <f t="shared" ref="AR540" si="1252">AR539</f>
        <v>0</v>
      </c>
      <c r="AS540" s="266"/>
    </row>
    <row r="541" spans="1:4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outlineLevel="1">
      <c r="A542" s="464">
        <v>37</v>
      </c>
      <c r="B542" s="379" t="s">
        <v>129</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253">AF542</f>
        <v>0</v>
      </c>
      <c r="AG543" s="362">
        <f t="shared" ref="AG543" si="1254">AG542</f>
        <v>0</v>
      </c>
      <c r="AH543" s="362">
        <f t="shared" ref="AH543" si="1255">AH542</f>
        <v>0</v>
      </c>
      <c r="AI543" s="362">
        <f t="shared" ref="AI543" si="1256">AI542</f>
        <v>0</v>
      </c>
      <c r="AJ543" s="362">
        <f t="shared" ref="AJ543" si="1257">AJ542</f>
        <v>0</v>
      </c>
      <c r="AK543" s="362">
        <f t="shared" ref="AK543" si="1258">AK542</f>
        <v>0</v>
      </c>
      <c r="AL543" s="362">
        <f t="shared" ref="AL543" si="1259">AL542</f>
        <v>0</v>
      </c>
      <c r="AM543" s="362">
        <f t="shared" ref="AM543" si="1260">AM542</f>
        <v>0</v>
      </c>
      <c r="AN543" s="362">
        <f t="shared" ref="AN543" si="1261">AN542</f>
        <v>0</v>
      </c>
      <c r="AO543" s="362">
        <f t="shared" ref="AO543" si="1262">AO542</f>
        <v>0</v>
      </c>
      <c r="AP543" s="362">
        <f t="shared" ref="AP543" si="1263">AP542</f>
        <v>0</v>
      </c>
      <c r="AQ543" s="362">
        <f t="shared" ref="AQ543" si="1264">AQ542</f>
        <v>0</v>
      </c>
      <c r="AR543" s="362">
        <f t="shared" ref="AR543" si="1265">AR542</f>
        <v>0</v>
      </c>
      <c r="AS543" s="266"/>
    </row>
    <row r="544" spans="1:4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outlineLevel="1">
      <c r="A545" s="464">
        <v>38</v>
      </c>
      <c r="B545" s="379" t="s">
        <v>130</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266">AF545</f>
        <v>0</v>
      </c>
      <c r="AG546" s="362">
        <f t="shared" ref="AG546" si="1267">AG545</f>
        <v>0</v>
      </c>
      <c r="AH546" s="362">
        <f t="shared" ref="AH546" si="1268">AH545</f>
        <v>0</v>
      </c>
      <c r="AI546" s="362">
        <f t="shared" ref="AI546" si="1269">AI545</f>
        <v>0</v>
      </c>
      <c r="AJ546" s="362">
        <f t="shared" ref="AJ546" si="1270">AJ545</f>
        <v>0</v>
      </c>
      <c r="AK546" s="362">
        <f t="shared" ref="AK546" si="1271">AK545</f>
        <v>0</v>
      </c>
      <c r="AL546" s="362">
        <f t="shared" ref="AL546" si="1272">AL545</f>
        <v>0</v>
      </c>
      <c r="AM546" s="362">
        <f t="shared" ref="AM546" si="1273">AM545</f>
        <v>0</v>
      </c>
      <c r="AN546" s="362">
        <f t="shared" ref="AN546" si="1274">AN545</f>
        <v>0</v>
      </c>
      <c r="AO546" s="362">
        <f t="shared" ref="AO546" si="1275">AO545</f>
        <v>0</v>
      </c>
      <c r="AP546" s="362">
        <f t="shared" ref="AP546" si="1276">AP545</f>
        <v>0</v>
      </c>
      <c r="AQ546" s="362">
        <f t="shared" ref="AQ546" si="1277">AQ545</f>
        <v>0</v>
      </c>
      <c r="AR546" s="362">
        <f t="shared" ref="AR546" si="1278">AR545</f>
        <v>0</v>
      </c>
      <c r="AS546" s="266"/>
    </row>
    <row r="547" spans="1:4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outlineLevel="1">
      <c r="A548" s="464">
        <v>39</v>
      </c>
      <c r="B548" s="379" t="s">
        <v>131</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279">AF548</f>
        <v>0</v>
      </c>
      <c r="AG549" s="362">
        <f t="shared" ref="AG549" si="1280">AG548</f>
        <v>0</v>
      </c>
      <c r="AH549" s="362">
        <f t="shared" ref="AH549" si="1281">AH548</f>
        <v>0</v>
      </c>
      <c r="AI549" s="362">
        <f t="shared" ref="AI549" si="1282">AI548</f>
        <v>0</v>
      </c>
      <c r="AJ549" s="362">
        <f t="shared" ref="AJ549" si="1283">AJ548</f>
        <v>0</v>
      </c>
      <c r="AK549" s="362">
        <f t="shared" ref="AK549" si="1284">AK548</f>
        <v>0</v>
      </c>
      <c r="AL549" s="362">
        <f t="shared" ref="AL549" si="1285">AL548</f>
        <v>0</v>
      </c>
      <c r="AM549" s="362">
        <f t="shared" ref="AM549" si="1286">AM548</f>
        <v>0</v>
      </c>
      <c r="AN549" s="362">
        <f t="shared" ref="AN549" si="1287">AN548</f>
        <v>0</v>
      </c>
      <c r="AO549" s="362">
        <f t="shared" ref="AO549" si="1288">AO548</f>
        <v>0</v>
      </c>
      <c r="AP549" s="362">
        <f t="shared" ref="AP549" si="1289">AP548</f>
        <v>0</v>
      </c>
      <c r="AQ549" s="362">
        <f t="shared" ref="AQ549" si="1290">AQ548</f>
        <v>0</v>
      </c>
      <c r="AR549" s="362">
        <f t="shared" ref="AR549" si="1291">AR548</f>
        <v>0</v>
      </c>
      <c r="AS549" s="266"/>
    </row>
    <row r="550" spans="1:4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outlineLevel="1">
      <c r="A551" s="464">
        <v>40</v>
      </c>
      <c r="B551" s="379" t="s">
        <v>132</v>
      </c>
      <c r="C551" s="251" t="s">
        <v>25</v>
      </c>
      <c r="D551" s="255"/>
      <c r="E551" s="255"/>
      <c r="F551" s="255"/>
      <c r="G551" s="255"/>
      <c r="H551" s="255"/>
      <c r="I551" s="255"/>
      <c r="J551" s="255"/>
      <c r="K551" s="255"/>
      <c r="L551" s="255"/>
      <c r="M551" s="255"/>
      <c r="N551" s="255"/>
      <c r="O551" s="255"/>
      <c r="P551" s="255"/>
      <c r="Q551" s="255">
        <v>12</v>
      </c>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outlineLevel="1">
      <c r="A552" s="464"/>
      <c r="B552" s="382" t="s">
        <v>307</v>
      </c>
      <c r="C552" s="251" t="s">
        <v>163</v>
      </c>
      <c r="D552" s="255"/>
      <c r="E552" s="255"/>
      <c r="F552" s="255"/>
      <c r="G552" s="255"/>
      <c r="H552" s="255"/>
      <c r="I552" s="255"/>
      <c r="J552" s="255"/>
      <c r="K552" s="255"/>
      <c r="L552" s="255"/>
      <c r="M552" s="255"/>
      <c r="N552" s="255"/>
      <c r="O552" s="255"/>
      <c r="P552" s="255"/>
      <c r="Q552" s="255">
        <f>Q551</f>
        <v>12</v>
      </c>
      <c r="R552" s="255"/>
      <c r="S552" s="255"/>
      <c r="T552" s="255"/>
      <c r="U552" s="255"/>
      <c r="V552" s="255"/>
      <c r="W552" s="255"/>
      <c r="X552" s="255"/>
      <c r="Y552" s="255"/>
      <c r="Z552" s="255"/>
      <c r="AA552" s="255"/>
      <c r="AB552" s="255"/>
      <c r="AC552" s="255"/>
      <c r="AD552" s="255"/>
      <c r="AE552" s="362">
        <f>AE551</f>
        <v>0</v>
      </c>
      <c r="AF552" s="362">
        <f t="shared" ref="AF552" si="1292">AF551</f>
        <v>0</v>
      </c>
      <c r="AG552" s="362">
        <f t="shared" ref="AG552" si="1293">AG551</f>
        <v>0</v>
      </c>
      <c r="AH552" s="362">
        <f t="shared" ref="AH552" si="1294">AH551</f>
        <v>0</v>
      </c>
      <c r="AI552" s="362">
        <f t="shared" ref="AI552" si="1295">AI551</f>
        <v>0</v>
      </c>
      <c r="AJ552" s="362">
        <f t="shared" ref="AJ552" si="1296">AJ551</f>
        <v>0</v>
      </c>
      <c r="AK552" s="362">
        <f t="shared" ref="AK552" si="1297">AK551</f>
        <v>0</v>
      </c>
      <c r="AL552" s="362">
        <f t="shared" ref="AL552" si="1298">AL551</f>
        <v>0</v>
      </c>
      <c r="AM552" s="362">
        <f t="shared" ref="AM552" si="1299">AM551</f>
        <v>0</v>
      </c>
      <c r="AN552" s="362">
        <f t="shared" ref="AN552" si="1300">AN551</f>
        <v>0</v>
      </c>
      <c r="AO552" s="362">
        <f t="shared" ref="AO552" si="1301">AO551</f>
        <v>0</v>
      </c>
      <c r="AP552" s="362">
        <f t="shared" ref="AP552" si="1302">AP551</f>
        <v>0</v>
      </c>
      <c r="AQ552" s="362">
        <f t="shared" ref="AQ552" si="1303">AQ551</f>
        <v>0</v>
      </c>
      <c r="AR552" s="362">
        <f t="shared" ref="AR552" si="1304">AR551</f>
        <v>0</v>
      </c>
      <c r="AS552" s="266"/>
    </row>
    <row r="553" spans="1:4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30" outlineLevel="1">
      <c r="A554" s="464">
        <v>41</v>
      </c>
      <c r="B554" s="379" t="s">
        <v>133</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305">AF554</f>
        <v>0</v>
      </c>
      <c r="AG555" s="362">
        <f t="shared" ref="AG555" si="1306">AG554</f>
        <v>0</v>
      </c>
      <c r="AH555" s="362">
        <f t="shared" ref="AH555" si="1307">AH554</f>
        <v>0</v>
      </c>
      <c r="AI555" s="362">
        <f t="shared" ref="AI555" si="1308">AI554</f>
        <v>0</v>
      </c>
      <c r="AJ555" s="362">
        <f t="shared" ref="AJ555" si="1309">AJ554</f>
        <v>0</v>
      </c>
      <c r="AK555" s="362">
        <f t="shared" ref="AK555" si="1310">AK554</f>
        <v>0</v>
      </c>
      <c r="AL555" s="362">
        <f t="shared" ref="AL555" si="1311">AL554</f>
        <v>0</v>
      </c>
      <c r="AM555" s="362">
        <f t="shared" ref="AM555" si="1312">AM554</f>
        <v>0</v>
      </c>
      <c r="AN555" s="362">
        <f t="shared" ref="AN555" si="1313">AN554</f>
        <v>0</v>
      </c>
      <c r="AO555" s="362">
        <f t="shared" ref="AO555" si="1314">AO554</f>
        <v>0</v>
      </c>
      <c r="AP555" s="362">
        <f t="shared" ref="AP555" si="1315">AP554</f>
        <v>0</v>
      </c>
      <c r="AQ555" s="362">
        <f t="shared" ref="AQ555" si="1316">AQ554</f>
        <v>0</v>
      </c>
      <c r="AR555" s="362">
        <f t="shared" ref="AR555" si="1317">AR554</f>
        <v>0</v>
      </c>
      <c r="AS555" s="266"/>
    </row>
    <row r="556" spans="1:4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outlineLevel="1">
      <c r="A557" s="464">
        <v>42</v>
      </c>
      <c r="B557" s="379" t="s">
        <v>134</v>
      </c>
      <c r="C557" s="251" t="s">
        <v>25</v>
      </c>
      <c r="D557" s="255"/>
      <c r="E557" s="255"/>
      <c r="F557" s="255"/>
      <c r="G557" s="255"/>
      <c r="H557" s="255"/>
      <c r="I557" s="255"/>
      <c r="J557" s="255"/>
      <c r="K557" s="255"/>
      <c r="L557" s="255"/>
      <c r="M557" s="255"/>
      <c r="N557" s="255"/>
      <c r="O557" s="255"/>
      <c r="P557" s="255"/>
      <c r="Q557" s="251"/>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outlineLevel="1">
      <c r="A558" s="464"/>
      <c r="B558" s="382" t="s">
        <v>307</v>
      </c>
      <c r="C558" s="251" t="s">
        <v>163</v>
      </c>
      <c r="D558" s="255"/>
      <c r="E558" s="255"/>
      <c r="F558" s="255"/>
      <c r="G558" s="255"/>
      <c r="H558" s="255"/>
      <c r="I558" s="255"/>
      <c r="J558" s="255"/>
      <c r="K558" s="255"/>
      <c r="L558" s="255"/>
      <c r="M558" s="255"/>
      <c r="N558" s="255"/>
      <c r="O558" s="255"/>
      <c r="P558" s="255"/>
      <c r="Q558" s="414"/>
      <c r="R558" s="255"/>
      <c r="S558" s="255"/>
      <c r="T558" s="255"/>
      <c r="U558" s="255"/>
      <c r="V558" s="255"/>
      <c r="W558" s="255"/>
      <c r="X558" s="255"/>
      <c r="Y558" s="255"/>
      <c r="Z558" s="255"/>
      <c r="AA558" s="255"/>
      <c r="AB558" s="255"/>
      <c r="AC558" s="255"/>
      <c r="AD558" s="255"/>
      <c r="AE558" s="362">
        <f>AE557</f>
        <v>0</v>
      </c>
      <c r="AF558" s="362">
        <f t="shared" ref="AF558" si="1318">AF557</f>
        <v>0</v>
      </c>
      <c r="AG558" s="362">
        <f t="shared" ref="AG558" si="1319">AG557</f>
        <v>0</v>
      </c>
      <c r="AH558" s="362">
        <f t="shared" ref="AH558" si="1320">AH557</f>
        <v>0</v>
      </c>
      <c r="AI558" s="362">
        <f t="shared" ref="AI558" si="1321">AI557</f>
        <v>0</v>
      </c>
      <c r="AJ558" s="362">
        <f t="shared" ref="AJ558" si="1322">AJ557</f>
        <v>0</v>
      </c>
      <c r="AK558" s="362">
        <f t="shared" ref="AK558" si="1323">AK557</f>
        <v>0</v>
      </c>
      <c r="AL558" s="362">
        <f t="shared" ref="AL558" si="1324">AL557</f>
        <v>0</v>
      </c>
      <c r="AM558" s="362">
        <f t="shared" ref="AM558" si="1325">AM557</f>
        <v>0</v>
      </c>
      <c r="AN558" s="362">
        <f t="shared" ref="AN558" si="1326">AN557</f>
        <v>0</v>
      </c>
      <c r="AO558" s="362">
        <f t="shared" ref="AO558" si="1327">AO557</f>
        <v>0</v>
      </c>
      <c r="AP558" s="362">
        <f t="shared" ref="AP558" si="1328">AP557</f>
        <v>0</v>
      </c>
      <c r="AQ558" s="362">
        <f t="shared" ref="AQ558" si="1329">AQ557</f>
        <v>0</v>
      </c>
      <c r="AR558" s="362">
        <f t="shared" ref="AR558" si="1330">AR557</f>
        <v>0</v>
      </c>
      <c r="AS558" s="266"/>
    </row>
    <row r="559" spans="1:4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outlineLevel="1">
      <c r="A560" s="464">
        <v>43</v>
      </c>
      <c r="B560" s="379" t="s">
        <v>135</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331">AF560</f>
        <v>0</v>
      </c>
      <c r="AG561" s="362">
        <f t="shared" ref="AG561" si="1332">AG560</f>
        <v>0</v>
      </c>
      <c r="AH561" s="362">
        <f t="shared" ref="AH561" si="1333">AH560</f>
        <v>0</v>
      </c>
      <c r="AI561" s="362">
        <f t="shared" ref="AI561" si="1334">AI560</f>
        <v>0</v>
      </c>
      <c r="AJ561" s="362">
        <f t="shared" ref="AJ561" si="1335">AJ560</f>
        <v>0</v>
      </c>
      <c r="AK561" s="362">
        <f t="shared" ref="AK561" si="1336">AK560</f>
        <v>0</v>
      </c>
      <c r="AL561" s="362">
        <f t="shared" ref="AL561" si="1337">AL560</f>
        <v>0</v>
      </c>
      <c r="AM561" s="362">
        <f t="shared" ref="AM561" si="1338">AM560</f>
        <v>0</v>
      </c>
      <c r="AN561" s="362">
        <f t="shared" ref="AN561" si="1339">AN560</f>
        <v>0</v>
      </c>
      <c r="AO561" s="362">
        <f t="shared" ref="AO561" si="1340">AO560</f>
        <v>0</v>
      </c>
      <c r="AP561" s="362">
        <f t="shared" ref="AP561" si="1341">AP560</f>
        <v>0</v>
      </c>
      <c r="AQ561" s="362">
        <f t="shared" ref="AQ561" si="1342">AQ560</f>
        <v>0</v>
      </c>
      <c r="AR561" s="362">
        <f t="shared" ref="AR561" si="1343">AR560</f>
        <v>0</v>
      </c>
      <c r="AS561" s="266"/>
    </row>
    <row r="562" spans="1:4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outlineLevel="1">
      <c r="A563" s="464">
        <v>44</v>
      </c>
      <c r="B563" s="379" t="s">
        <v>136</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344">AF563</f>
        <v>0</v>
      </c>
      <c r="AG564" s="362">
        <f t="shared" ref="AG564" si="1345">AG563</f>
        <v>0</v>
      </c>
      <c r="AH564" s="362">
        <f t="shared" ref="AH564" si="1346">AH563</f>
        <v>0</v>
      </c>
      <c r="AI564" s="362">
        <f t="shared" ref="AI564" si="1347">AI563</f>
        <v>0</v>
      </c>
      <c r="AJ564" s="362">
        <f t="shared" ref="AJ564" si="1348">AJ563</f>
        <v>0</v>
      </c>
      <c r="AK564" s="362">
        <f t="shared" ref="AK564" si="1349">AK563</f>
        <v>0</v>
      </c>
      <c r="AL564" s="362">
        <f t="shared" ref="AL564" si="1350">AL563</f>
        <v>0</v>
      </c>
      <c r="AM564" s="362">
        <f t="shared" ref="AM564" si="1351">AM563</f>
        <v>0</v>
      </c>
      <c r="AN564" s="362">
        <f t="shared" ref="AN564" si="1352">AN563</f>
        <v>0</v>
      </c>
      <c r="AO564" s="362">
        <f t="shared" ref="AO564" si="1353">AO563</f>
        <v>0</v>
      </c>
      <c r="AP564" s="362">
        <f t="shared" ref="AP564" si="1354">AP563</f>
        <v>0</v>
      </c>
      <c r="AQ564" s="362">
        <f t="shared" ref="AQ564" si="1355">AQ563</f>
        <v>0</v>
      </c>
      <c r="AR564" s="362">
        <f t="shared" ref="AR564" si="1356">AR563</f>
        <v>0</v>
      </c>
      <c r="AS564" s="266"/>
    </row>
    <row r="565" spans="1:4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outlineLevel="1">
      <c r="A566" s="464">
        <v>45</v>
      </c>
      <c r="B566" s="379" t="s">
        <v>137</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357">AF566</f>
        <v>0</v>
      </c>
      <c r="AG567" s="362">
        <f t="shared" ref="AG567" si="1358">AG566</f>
        <v>0</v>
      </c>
      <c r="AH567" s="362">
        <f t="shared" ref="AH567" si="1359">AH566</f>
        <v>0</v>
      </c>
      <c r="AI567" s="362">
        <f t="shared" ref="AI567" si="1360">AI566</f>
        <v>0</v>
      </c>
      <c r="AJ567" s="362">
        <f t="shared" ref="AJ567" si="1361">AJ566</f>
        <v>0</v>
      </c>
      <c r="AK567" s="362">
        <f t="shared" ref="AK567" si="1362">AK566</f>
        <v>0</v>
      </c>
      <c r="AL567" s="362">
        <f t="shared" ref="AL567" si="1363">AL566</f>
        <v>0</v>
      </c>
      <c r="AM567" s="362">
        <f t="shared" ref="AM567" si="1364">AM566</f>
        <v>0</v>
      </c>
      <c r="AN567" s="362">
        <f t="shared" ref="AN567" si="1365">AN566</f>
        <v>0</v>
      </c>
      <c r="AO567" s="362">
        <f t="shared" ref="AO567" si="1366">AO566</f>
        <v>0</v>
      </c>
      <c r="AP567" s="362">
        <f t="shared" ref="AP567" si="1367">AP566</f>
        <v>0</v>
      </c>
      <c r="AQ567" s="362">
        <f t="shared" ref="AQ567" si="1368">AQ566</f>
        <v>0</v>
      </c>
      <c r="AR567" s="362">
        <f t="shared" ref="AR567" si="1369">AR566</f>
        <v>0</v>
      </c>
      <c r="AS567" s="266"/>
    </row>
    <row r="568" spans="1:4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outlineLevel="1">
      <c r="A569" s="464">
        <v>46</v>
      </c>
      <c r="B569" s="379" t="s">
        <v>138</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370">AF569</f>
        <v>0</v>
      </c>
      <c r="AG570" s="362">
        <f t="shared" ref="AG570" si="1371">AG569</f>
        <v>0</v>
      </c>
      <c r="AH570" s="362">
        <f t="shared" ref="AH570" si="1372">AH569</f>
        <v>0</v>
      </c>
      <c r="AI570" s="362">
        <f t="shared" ref="AI570" si="1373">AI569</f>
        <v>0</v>
      </c>
      <c r="AJ570" s="362">
        <f t="shared" ref="AJ570" si="1374">AJ569</f>
        <v>0</v>
      </c>
      <c r="AK570" s="362">
        <f t="shared" ref="AK570" si="1375">AK569</f>
        <v>0</v>
      </c>
      <c r="AL570" s="362">
        <f t="shared" ref="AL570" si="1376">AL569</f>
        <v>0</v>
      </c>
      <c r="AM570" s="362">
        <f t="shared" ref="AM570" si="1377">AM569</f>
        <v>0</v>
      </c>
      <c r="AN570" s="362">
        <f t="shared" ref="AN570" si="1378">AN569</f>
        <v>0</v>
      </c>
      <c r="AO570" s="362">
        <f t="shared" ref="AO570" si="1379">AO569</f>
        <v>0</v>
      </c>
      <c r="AP570" s="362">
        <f t="shared" ref="AP570" si="1380">AP569</f>
        <v>0</v>
      </c>
      <c r="AQ570" s="362">
        <f t="shared" ref="AQ570" si="1381">AQ569</f>
        <v>0</v>
      </c>
      <c r="AR570" s="362">
        <f t="shared" ref="AR570" si="1382">AR569</f>
        <v>0</v>
      </c>
      <c r="AS570" s="266"/>
    </row>
    <row r="571" spans="1:4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outlineLevel="1">
      <c r="A572" s="464">
        <v>47</v>
      </c>
      <c r="B572" s="379" t="s">
        <v>139</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383">AF572</f>
        <v>0</v>
      </c>
      <c r="AG573" s="362">
        <f t="shared" ref="AG573" si="1384">AG572</f>
        <v>0</v>
      </c>
      <c r="AH573" s="362">
        <f t="shared" ref="AH573" si="1385">AH572</f>
        <v>0</v>
      </c>
      <c r="AI573" s="362">
        <f t="shared" ref="AI573" si="1386">AI572</f>
        <v>0</v>
      </c>
      <c r="AJ573" s="362">
        <f t="shared" ref="AJ573" si="1387">AJ572</f>
        <v>0</v>
      </c>
      <c r="AK573" s="362">
        <f t="shared" ref="AK573" si="1388">AK572</f>
        <v>0</v>
      </c>
      <c r="AL573" s="362">
        <f t="shared" ref="AL573" si="1389">AL572</f>
        <v>0</v>
      </c>
      <c r="AM573" s="362">
        <f t="shared" ref="AM573" si="1390">AM572</f>
        <v>0</v>
      </c>
      <c r="AN573" s="362">
        <f t="shared" ref="AN573" si="1391">AN572</f>
        <v>0</v>
      </c>
      <c r="AO573" s="362">
        <f t="shared" ref="AO573" si="1392">AO572</f>
        <v>0</v>
      </c>
      <c r="AP573" s="362">
        <f t="shared" ref="AP573" si="1393">AP572</f>
        <v>0</v>
      </c>
      <c r="AQ573" s="362">
        <f t="shared" ref="AQ573" si="1394">AQ572</f>
        <v>0</v>
      </c>
      <c r="AR573" s="362">
        <f t="shared" ref="AR573" si="1395">AR572</f>
        <v>0</v>
      </c>
      <c r="AS573" s="266"/>
    </row>
    <row r="574" spans="1:45" outlineLevel="1">
      <c r="A574" s="464"/>
      <c r="B574" s="379"/>
      <c r="C574" s="251"/>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363"/>
      <c r="AF574" s="376"/>
      <c r="AG574" s="376"/>
      <c r="AH574" s="376"/>
      <c r="AI574" s="376"/>
      <c r="AJ574" s="376"/>
      <c r="AK574" s="376"/>
      <c r="AL574" s="376"/>
      <c r="AM574" s="376"/>
      <c r="AN574" s="376"/>
      <c r="AO574" s="376"/>
      <c r="AP574" s="376"/>
      <c r="AQ574" s="376"/>
      <c r="AR574" s="376"/>
      <c r="AS574" s="266"/>
    </row>
    <row r="575" spans="1:45" ht="30" outlineLevel="1">
      <c r="A575" s="464">
        <v>48</v>
      </c>
      <c r="B575" s="379" t="s">
        <v>140</v>
      </c>
      <c r="C575" s="251" t="s">
        <v>25</v>
      </c>
      <c r="D575" s="255"/>
      <c r="E575" s="255"/>
      <c r="F575" s="255"/>
      <c r="G575" s="255"/>
      <c r="H575" s="255"/>
      <c r="I575" s="255"/>
      <c r="J575" s="255"/>
      <c r="K575" s="255"/>
      <c r="L575" s="255"/>
      <c r="M575" s="255"/>
      <c r="N575" s="255"/>
      <c r="O575" s="255"/>
      <c r="P575" s="255"/>
      <c r="Q575" s="255">
        <v>12</v>
      </c>
      <c r="R575" s="255"/>
      <c r="S575" s="255"/>
      <c r="T575" s="255"/>
      <c r="U575" s="255"/>
      <c r="V575" s="255"/>
      <c r="W575" s="255"/>
      <c r="X575" s="255"/>
      <c r="Y575" s="255"/>
      <c r="Z575" s="255"/>
      <c r="AA575" s="255"/>
      <c r="AB575" s="255"/>
      <c r="AC575" s="255"/>
      <c r="AD575" s="255"/>
      <c r="AE575" s="377"/>
      <c r="AF575" s="361"/>
      <c r="AG575" s="361"/>
      <c r="AH575" s="361"/>
      <c r="AI575" s="361"/>
      <c r="AJ575" s="361"/>
      <c r="AK575" s="361"/>
      <c r="AL575" s="366"/>
      <c r="AM575" s="366"/>
      <c r="AN575" s="366"/>
      <c r="AO575" s="366"/>
      <c r="AP575" s="366"/>
      <c r="AQ575" s="366"/>
      <c r="AR575" s="366"/>
      <c r="AS575" s="256">
        <f>SUM(AE575:AR575)</f>
        <v>0</v>
      </c>
    </row>
    <row r="576" spans="1:45" outlineLevel="1">
      <c r="A576" s="464"/>
      <c r="B576" s="382" t="s">
        <v>307</v>
      </c>
      <c r="C576" s="251" t="s">
        <v>163</v>
      </c>
      <c r="D576" s="255"/>
      <c r="E576" s="255"/>
      <c r="F576" s="255"/>
      <c r="G576" s="255"/>
      <c r="H576" s="255"/>
      <c r="I576" s="255"/>
      <c r="J576" s="255"/>
      <c r="K576" s="255"/>
      <c r="L576" s="255"/>
      <c r="M576" s="255"/>
      <c r="N576" s="255"/>
      <c r="O576" s="255"/>
      <c r="P576" s="255"/>
      <c r="Q576" s="255">
        <f>Q575</f>
        <v>12</v>
      </c>
      <c r="R576" s="255"/>
      <c r="S576" s="255"/>
      <c r="T576" s="255"/>
      <c r="U576" s="255"/>
      <c r="V576" s="255"/>
      <c r="W576" s="255"/>
      <c r="X576" s="255"/>
      <c r="Y576" s="255"/>
      <c r="Z576" s="255"/>
      <c r="AA576" s="255"/>
      <c r="AB576" s="255"/>
      <c r="AC576" s="255"/>
      <c r="AD576" s="255"/>
      <c r="AE576" s="362">
        <f>AE575</f>
        <v>0</v>
      </c>
      <c r="AF576" s="362">
        <f t="shared" ref="AF576" si="1396">AF575</f>
        <v>0</v>
      </c>
      <c r="AG576" s="362">
        <f t="shared" ref="AG576" si="1397">AG575</f>
        <v>0</v>
      </c>
      <c r="AH576" s="362">
        <f t="shared" ref="AH576" si="1398">AH575</f>
        <v>0</v>
      </c>
      <c r="AI576" s="362">
        <f t="shared" ref="AI576" si="1399">AI575</f>
        <v>0</v>
      </c>
      <c r="AJ576" s="362">
        <f t="shared" ref="AJ576" si="1400">AJ575</f>
        <v>0</v>
      </c>
      <c r="AK576" s="362">
        <f t="shared" ref="AK576" si="1401">AK575</f>
        <v>0</v>
      </c>
      <c r="AL576" s="362">
        <f t="shared" ref="AL576" si="1402">AL575</f>
        <v>0</v>
      </c>
      <c r="AM576" s="362">
        <f t="shared" ref="AM576" si="1403">AM575</f>
        <v>0</v>
      </c>
      <c r="AN576" s="362">
        <f t="shared" ref="AN576" si="1404">AN575</f>
        <v>0</v>
      </c>
      <c r="AO576" s="362">
        <f t="shared" ref="AO576" si="1405">AO575</f>
        <v>0</v>
      </c>
      <c r="AP576" s="362">
        <f t="shared" ref="AP576" si="1406">AP575</f>
        <v>0</v>
      </c>
      <c r="AQ576" s="362">
        <f t="shared" ref="AQ576" si="1407">AQ575</f>
        <v>0</v>
      </c>
      <c r="AR576" s="362">
        <f t="shared" ref="AR576" si="1408">AR575</f>
        <v>0</v>
      </c>
      <c r="AS576" s="266"/>
    </row>
    <row r="577" spans="1:45" outlineLevel="1">
      <c r="A577" s="464"/>
      <c r="B577" s="379"/>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1"/>
      <c r="AA577" s="251"/>
      <c r="AB577" s="251"/>
      <c r="AC577" s="251"/>
      <c r="AD577" s="251"/>
      <c r="AE577" s="363"/>
      <c r="AF577" s="376"/>
      <c r="AG577" s="376"/>
      <c r="AH577" s="376"/>
      <c r="AI577" s="376"/>
      <c r="AJ577" s="376"/>
      <c r="AK577" s="376"/>
      <c r="AL577" s="376"/>
      <c r="AM577" s="376"/>
      <c r="AN577" s="376"/>
      <c r="AO577" s="376"/>
      <c r="AP577" s="376"/>
      <c r="AQ577" s="376"/>
      <c r="AR577" s="376"/>
      <c r="AS577" s="266"/>
    </row>
    <row r="578" spans="1:45" ht="30" outlineLevel="1">
      <c r="A578" s="464">
        <v>49</v>
      </c>
      <c r="B578" s="379" t="s">
        <v>141</v>
      </c>
      <c r="C578" s="251" t="s">
        <v>25</v>
      </c>
      <c r="D578" s="255"/>
      <c r="E578" s="255"/>
      <c r="F578" s="255"/>
      <c r="G578" s="255"/>
      <c r="H578" s="255"/>
      <c r="I578" s="255"/>
      <c r="J578" s="255"/>
      <c r="K578" s="255"/>
      <c r="L578" s="255"/>
      <c r="M578" s="255"/>
      <c r="N578" s="255"/>
      <c r="O578" s="255"/>
      <c r="P578" s="255"/>
      <c r="Q578" s="255">
        <v>12</v>
      </c>
      <c r="R578" s="255"/>
      <c r="S578" s="255"/>
      <c r="T578" s="255"/>
      <c r="U578" s="255"/>
      <c r="V578" s="255"/>
      <c r="W578" s="255"/>
      <c r="X578" s="255"/>
      <c r="Y578" s="255"/>
      <c r="Z578" s="255"/>
      <c r="AA578" s="255"/>
      <c r="AB578" s="255"/>
      <c r="AC578" s="255"/>
      <c r="AD578" s="255"/>
      <c r="AE578" s="377"/>
      <c r="AF578" s="361"/>
      <c r="AG578" s="361"/>
      <c r="AH578" s="361"/>
      <c r="AI578" s="361"/>
      <c r="AJ578" s="361"/>
      <c r="AK578" s="361"/>
      <c r="AL578" s="366"/>
      <c r="AM578" s="366"/>
      <c r="AN578" s="366"/>
      <c r="AO578" s="366"/>
      <c r="AP578" s="366"/>
      <c r="AQ578" s="366"/>
      <c r="AR578" s="366"/>
      <c r="AS578" s="256">
        <f>SUM(AE578:AR578)</f>
        <v>0</v>
      </c>
    </row>
    <row r="579" spans="1:45" outlineLevel="1">
      <c r="A579" s="464"/>
      <c r="B579" s="382" t="s">
        <v>307</v>
      </c>
      <c r="C579" s="251" t="s">
        <v>163</v>
      </c>
      <c r="D579" s="255"/>
      <c r="E579" s="255"/>
      <c r="F579" s="255"/>
      <c r="G579" s="255"/>
      <c r="H579" s="255"/>
      <c r="I579" s="255"/>
      <c r="J579" s="255"/>
      <c r="K579" s="255"/>
      <c r="L579" s="255"/>
      <c r="M579" s="255"/>
      <c r="N579" s="255"/>
      <c r="O579" s="255"/>
      <c r="P579" s="255"/>
      <c r="Q579" s="255">
        <f>Q578</f>
        <v>12</v>
      </c>
      <c r="R579" s="255"/>
      <c r="S579" s="255"/>
      <c r="T579" s="255"/>
      <c r="U579" s="255"/>
      <c r="V579" s="255"/>
      <c r="W579" s="255"/>
      <c r="X579" s="255"/>
      <c r="Y579" s="255"/>
      <c r="Z579" s="255"/>
      <c r="AA579" s="255"/>
      <c r="AB579" s="255"/>
      <c r="AC579" s="255"/>
      <c r="AD579" s="255"/>
      <c r="AE579" s="362">
        <f>AE578</f>
        <v>0</v>
      </c>
      <c r="AF579" s="362">
        <f t="shared" ref="AF579" si="1409">AF578</f>
        <v>0</v>
      </c>
      <c r="AG579" s="362">
        <f t="shared" ref="AG579" si="1410">AG578</f>
        <v>0</v>
      </c>
      <c r="AH579" s="362">
        <f t="shared" ref="AH579" si="1411">AH578</f>
        <v>0</v>
      </c>
      <c r="AI579" s="362">
        <f t="shared" ref="AI579" si="1412">AI578</f>
        <v>0</v>
      </c>
      <c r="AJ579" s="362">
        <f t="shared" ref="AJ579" si="1413">AJ578</f>
        <v>0</v>
      </c>
      <c r="AK579" s="362">
        <f t="shared" ref="AK579" si="1414">AK578</f>
        <v>0</v>
      </c>
      <c r="AL579" s="362">
        <f t="shared" ref="AL579" si="1415">AL578</f>
        <v>0</v>
      </c>
      <c r="AM579" s="362">
        <f t="shared" ref="AM579" si="1416">AM578</f>
        <v>0</v>
      </c>
      <c r="AN579" s="362">
        <f t="shared" ref="AN579" si="1417">AN578</f>
        <v>0</v>
      </c>
      <c r="AO579" s="362">
        <f t="shared" ref="AO579" si="1418">AO578</f>
        <v>0</v>
      </c>
      <c r="AP579" s="362">
        <f t="shared" ref="AP579" si="1419">AP578</f>
        <v>0</v>
      </c>
      <c r="AQ579" s="362">
        <f t="shared" ref="AQ579" si="1420">AQ578</f>
        <v>0</v>
      </c>
      <c r="AR579" s="362">
        <f t="shared" ref="AR579" si="1421">AR578</f>
        <v>0</v>
      </c>
      <c r="AS579" s="266"/>
    </row>
    <row r="580" spans="1:45" outlineLevel="1">
      <c r="A580" s="464"/>
      <c r="B580" s="382"/>
      <c r="C580" s="265"/>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c r="AA580" s="251"/>
      <c r="AB580" s="251"/>
      <c r="AC580" s="251"/>
      <c r="AD580" s="251"/>
      <c r="AE580" s="261"/>
      <c r="AF580" s="261"/>
      <c r="AG580" s="261"/>
      <c r="AH580" s="261"/>
      <c r="AI580" s="261"/>
      <c r="AJ580" s="261"/>
      <c r="AK580" s="261"/>
      <c r="AL580" s="261"/>
      <c r="AM580" s="261"/>
      <c r="AN580" s="261"/>
      <c r="AO580" s="261"/>
      <c r="AP580" s="261"/>
      <c r="AQ580" s="261"/>
      <c r="AR580" s="261"/>
      <c r="AS580" s="266"/>
    </row>
    <row r="581" spans="1:45" ht="15.75">
      <c r="B581" s="286" t="s">
        <v>291</v>
      </c>
      <c r="C581" s="288"/>
      <c r="D581" s="288">
        <f>SUM(D418:D579)</f>
        <v>84342585.266531795</v>
      </c>
      <c r="E581" s="288">
        <f t="shared" ref="E581:P581" si="1422">SUM(E418:E579)</f>
        <v>75286166.862910673</v>
      </c>
      <c r="F581" s="288">
        <f t="shared" si="1422"/>
        <v>73214612.666673928</v>
      </c>
      <c r="G581" s="288">
        <f t="shared" si="1422"/>
        <v>72964061.92546764</v>
      </c>
      <c r="H581" s="288">
        <f t="shared" si="1422"/>
        <v>66502602.61700134</v>
      </c>
      <c r="I581" s="288">
        <f t="shared" si="1422"/>
        <v>64240470.389070541</v>
      </c>
      <c r="J581" s="288">
        <f t="shared" si="1422"/>
        <v>64038789.431055933</v>
      </c>
      <c r="K581" s="288">
        <f t="shared" si="1422"/>
        <v>63822089.828486361</v>
      </c>
      <c r="L581" s="288">
        <f t="shared" si="1422"/>
        <v>63044769.148882069</v>
      </c>
      <c r="M581" s="288">
        <f t="shared" si="1422"/>
        <v>62643328.946164988</v>
      </c>
      <c r="N581" s="288">
        <f t="shared" si="1422"/>
        <v>60641889.96119155</v>
      </c>
      <c r="O581" s="288">
        <f t="shared" si="1422"/>
        <v>58591012.785449401</v>
      </c>
      <c r="P581" s="288">
        <f t="shared" si="1422"/>
        <v>43294623.963122472</v>
      </c>
      <c r="Q581" s="288"/>
      <c r="R581" s="288">
        <f>SUM(R418:R579)</f>
        <v>8839.2322793845833</v>
      </c>
      <c r="S581" s="288">
        <f t="shared" ref="S581:AD581" si="1423">SUM(S418:S579)</f>
        <v>8373.0031133312568</v>
      </c>
      <c r="T581" s="288">
        <f t="shared" si="1423"/>
        <v>8367.5915561162619</v>
      </c>
      <c r="U581" s="288">
        <f t="shared" si="1423"/>
        <v>8324.2369427123613</v>
      </c>
      <c r="V581" s="288">
        <f t="shared" si="1423"/>
        <v>7289.8117171633648</v>
      </c>
      <c r="W581" s="288">
        <f t="shared" si="1423"/>
        <v>7096.4419580678632</v>
      </c>
      <c r="X581" s="288">
        <f t="shared" si="1423"/>
        <v>7060.9661941028953</v>
      </c>
      <c r="Y581" s="288">
        <f t="shared" si="1423"/>
        <v>7018.6758766079347</v>
      </c>
      <c r="Z581" s="288">
        <f t="shared" si="1423"/>
        <v>6974.8386662581916</v>
      </c>
      <c r="AA581" s="288">
        <f t="shared" si="1423"/>
        <v>6934.4495223490831</v>
      </c>
      <c r="AB581" s="288">
        <f t="shared" si="1423"/>
        <v>6684.129050508378</v>
      </c>
      <c r="AC581" s="288">
        <f t="shared" si="1423"/>
        <v>6263.3982286161563</v>
      </c>
      <c r="AD581" s="288">
        <f t="shared" si="1423"/>
        <v>4368.2442441410622</v>
      </c>
      <c r="AE581" s="288">
        <f>IF(AE416="kWh",SUMPRODUCT(D418:D579,AE418:AE579))</f>
        <v>44400970.742536925</v>
      </c>
      <c r="AF581" s="288">
        <f>IF(AF416="kWh",SUMPRODUCT(D418:D579,AF418:AF579))</f>
        <v>7409434.6350645646</v>
      </c>
      <c r="AG581" s="288">
        <f>IF(AG416="kw",SUMPRODUCT(Q418:Q579,R418:R579,AG418:AG579),SUMPRODUCT(D418:D579,AG418:AG579))</f>
        <v>26300.312742971677</v>
      </c>
      <c r="AH581" s="288">
        <f>IF(AH416="kw",SUMPRODUCT(Q418:Q579,R418:R579,AH418:AH579),SUMPRODUCT(D418:D579,AH418:AH579))</f>
        <v>2199.1905216009495</v>
      </c>
      <c r="AI581" s="288">
        <f>IF(AI416="kw",SUMPRODUCT(Q418:Q579,R418:R579,AI418:AI579),SUMPRODUCT(D418:D579,AI418:AI579))</f>
        <v>9657.399411396822</v>
      </c>
      <c r="AJ581" s="288">
        <f>IF(AJ416="kw",SUMPRODUCT(Q418:Q579,R418:R579,AJ418:AJ579),SUMPRODUCT(D418:D579,AJ418:AJ579))</f>
        <v>0</v>
      </c>
      <c r="AK581" s="288">
        <f>IF(AK416="kw",SUMPRODUCT(Q418:Q579,R418:R579,AK418:AK579),SUMPRODUCT(D418:D579,AK418:AK579))</f>
        <v>2130908.4724112065</v>
      </c>
      <c r="AL581" s="288">
        <f>IF(AL416="kw",SUMPRODUCT(Q418:Q579,R418:R579,AL418:AL579),SUMPRODUCT(D418:D579,AL418:AL579))</f>
        <v>0</v>
      </c>
      <c r="AM581" s="288">
        <f>IF(AM416="kw",SUMPRODUCT(Q418:Q579,R418:R579,AM418:AM579),SUMPRODUCT(D418:D579,AM418:AM579))</f>
        <v>0</v>
      </c>
      <c r="AN581" s="288">
        <f>IF(AN416="kw",SUMPRODUCT(Q418:Q579,R418:R579,AN418:AN579),SUMPRODUCT(D418:D579,AN418:AN579))</f>
        <v>0</v>
      </c>
      <c r="AO581" s="288">
        <f>IF(AO416="kw",SUMPRODUCT(Q418:Q579,R418:R579,AO418:AO579),SUMPRODUCT(D418:D579,AO418:AO579))</f>
        <v>0</v>
      </c>
      <c r="AP581" s="288">
        <f>IF(AP416="kw",SUMPRODUCT(Q418:Q579,R418:R579,AP418:AP579),SUMPRODUCT(D418:D579,AP418:AP579))</f>
        <v>0</v>
      </c>
      <c r="AQ581" s="288">
        <f>IF(AQ416="kw",SUMPRODUCT(Q418:Q579,R418:R579,AQ418:AQ579),SUMPRODUCT(D418:D579,AQ418:AQ579))</f>
        <v>0</v>
      </c>
      <c r="AR581" s="288">
        <f>IF(AR416="kw",SUMPRODUCT(Q418:Q579,R418:R579,AR418:AR579),SUMPRODUCT(D418:D579,AR418:AR579))</f>
        <v>0</v>
      </c>
      <c r="AS581" s="289"/>
    </row>
    <row r="582" spans="1:45" ht="15.75">
      <c r="B582" s="343" t="s">
        <v>292</v>
      </c>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c r="AE582" s="344">
        <f>HLOOKUP(AE415,'2. LRAMVA Threshold'!$B$42:$Q$60,9,FALSE)</f>
        <v>0</v>
      </c>
      <c r="AF582" s="344">
        <f>HLOOKUP(AF415,'2. LRAMVA Threshold'!$B$42:$Q$53,9,FALSE)</f>
        <v>0</v>
      </c>
      <c r="AG582" s="344">
        <f>HLOOKUP(AG225,'2. LRAMVA Threshold'!$B$42:$Q$53,9,FALSE)</f>
        <v>0</v>
      </c>
      <c r="AH582" s="344">
        <f>HLOOKUP(AH225,'2. LRAMVA Threshold'!$B$42:$Q$53,9,FALSE)</f>
        <v>0</v>
      </c>
      <c r="AI582" s="344">
        <f>HLOOKUP(AI225,'2. LRAMVA Threshold'!$B$42:$Q$53,9,FALSE)</f>
        <v>0</v>
      </c>
      <c r="AJ582" s="344">
        <f>HLOOKUP(AJ225,'2. LRAMVA Threshold'!$B$42:$Q$53,9,FALSE)</f>
        <v>0</v>
      </c>
      <c r="AK582" s="344">
        <f>HLOOKUP(AK225,'2. LRAMVA Threshold'!$B$42:$Q$53,9,FALSE)</f>
        <v>0</v>
      </c>
      <c r="AL582" s="344">
        <f>HLOOKUP(AL225,'2. LRAMVA Threshold'!$B$42:$Q$53,9,FALSE)</f>
        <v>0</v>
      </c>
      <c r="AM582" s="344">
        <f>HLOOKUP(AM225,'2. LRAMVA Threshold'!$B$42:$Q$53,9,FALSE)</f>
        <v>0</v>
      </c>
      <c r="AN582" s="344">
        <f>HLOOKUP(AN225,'2. LRAMVA Threshold'!$B$42:$Q$53,9,FALSE)</f>
        <v>0</v>
      </c>
      <c r="AO582" s="344">
        <f>HLOOKUP(AO225,'2. LRAMVA Threshold'!$B$42:$Q$53,9,FALSE)</f>
        <v>0</v>
      </c>
      <c r="AP582" s="344">
        <f>HLOOKUP(AP225,'2. LRAMVA Threshold'!$B$42:$Q$53,9,FALSE)</f>
        <v>0</v>
      </c>
      <c r="AQ582" s="344">
        <f>HLOOKUP(AQ225,'2. LRAMVA Threshold'!$B$42:$Q$53,9,FALSE)</f>
        <v>0</v>
      </c>
      <c r="AR582" s="344">
        <f>HLOOKUP(AR225,'2. LRAMVA Threshold'!$B$42:$Q$53,9,FALSE)</f>
        <v>0</v>
      </c>
      <c r="AS582" s="345"/>
    </row>
    <row r="583" spans="1:45">
      <c r="B583" s="346"/>
      <c r="C583" s="383"/>
      <c r="D583" s="384"/>
      <c r="E583" s="384"/>
      <c r="F583" s="384"/>
      <c r="G583" s="384"/>
      <c r="H583" s="384"/>
      <c r="I583" s="384"/>
      <c r="J583" s="384"/>
      <c r="K583" s="384"/>
      <c r="L583" s="384"/>
      <c r="M583" s="384"/>
      <c r="N583" s="348"/>
      <c r="O583" s="348"/>
      <c r="P583" s="348"/>
      <c r="Q583" s="384"/>
      <c r="R583" s="385"/>
      <c r="S583" s="384"/>
      <c r="T583" s="384"/>
      <c r="U583" s="384"/>
      <c r="V583" s="386"/>
      <c r="W583" s="386"/>
      <c r="X583" s="386"/>
      <c r="Y583" s="386"/>
      <c r="Z583" s="384"/>
      <c r="AA583" s="384"/>
      <c r="AB583" s="348"/>
      <c r="AC583" s="348"/>
      <c r="AD583" s="348"/>
      <c r="AE583" s="387"/>
      <c r="AF583" s="387"/>
      <c r="AG583" s="387"/>
      <c r="AH583" s="387"/>
      <c r="AI583" s="387"/>
      <c r="AJ583" s="387"/>
      <c r="AK583" s="387"/>
      <c r="AL583" s="351"/>
      <c r="AM583" s="351"/>
      <c r="AN583" s="351"/>
      <c r="AO583" s="351"/>
      <c r="AP583" s="351"/>
      <c r="AQ583" s="351"/>
      <c r="AR583" s="351"/>
      <c r="AS583" s="352"/>
    </row>
    <row r="584" spans="1:45">
      <c r="B584" s="283" t="s">
        <v>293</v>
      </c>
      <c r="C584" s="296"/>
      <c r="D584" s="296"/>
      <c r="E584" s="329"/>
      <c r="F584" s="329"/>
      <c r="G584" s="329"/>
      <c r="H584" s="329"/>
      <c r="I584" s="329"/>
      <c r="J584" s="329"/>
      <c r="K584" s="329"/>
      <c r="L584" s="329"/>
      <c r="M584" s="329"/>
      <c r="N584" s="329"/>
      <c r="O584" s="329"/>
      <c r="P584" s="329"/>
      <c r="Q584" s="329"/>
      <c r="R584" s="251"/>
      <c r="S584" s="298"/>
      <c r="T584" s="298"/>
      <c r="U584" s="298"/>
      <c r="V584" s="297"/>
      <c r="W584" s="297"/>
      <c r="X584" s="297"/>
      <c r="Y584" s="297"/>
      <c r="Z584" s="298"/>
      <c r="AA584" s="298"/>
      <c r="AB584" s="298"/>
      <c r="AC584" s="298"/>
      <c r="AD584" s="298"/>
      <c r="AE584" s="733">
        <f>HLOOKUP(AE$35,'3.  Distribution Rates'!$C$122:$P$135,9,FALSE)</f>
        <v>0</v>
      </c>
      <c r="AF584" s="733">
        <f>HLOOKUP(AF$35,'3.  Distribution Rates'!$C$122:$P$135,9,FALSE)</f>
        <v>0</v>
      </c>
      <c r="AG584" s="299">
        <f>HLOOKUP(AG$35,'3.  Distribution Rates'!$C$122:$P$135,9,FALSE)</f>
        <v>0</v>
      </c>
      <c r="AH584" s="299">
        <f>HLOOKUP(AH$35,'3.  Distribution Rates'!$C$122:$P$135,9,FALSE)</f>
        <v>0</v>
      </c>
      <c r="AI584" s="299">
        <f>HLOOKUP(AI$35,'3.  Distribution Rates'!$C$122:$P$135,9,FALSE)</f>
        <v>0</v>
      </c>
      <c r="AJ584" s="299">
        <f>HLOOKUP(AJ$35,'3.  Distribution Rates'!$C$122:$P$135,9,FALSE)</f>
        <v>0</v>
      </c>
      <c r="AK584" s="299">
        <f>HLOOKUP(AK$35,'3.  Distribution Rates'!$C$122:$P$135,9,FALSE)</f>
        <v>0</v>
      </c>
      <c r="AL584" s="299">
        <f>HLOOKUP(AL$35,'3.  Distribution Rates'!$C$122:$P$135,9,FALSE)</f>
        <v>0</v>
      </c>
      <c r="AM584" s="299">
        <f>HLOOKUP(AM$35,'3.  Distribution Rates'!$C$122:$P$135,9,FALSE)</f>
        <v>0</v>
      </c>
      <c r="AN584" s="299">
        <f>HLOOKUP(AN$35,'3.  Distribution Rates'!$C$122:$P$135,9,FALSE)</f>
        <v>0</v>
      </c>
      <c r="AO584" s="299">
        <f>HLOOKUP(AO$35,'3.  Distribution Rates'!$C$122:$P$135,9,FALSE)</f>
        <v>0</v>
      </c>
      <c r="AP584" s="299">
        <f>HLOOKUP(AP$35,'3.  Distribution Rates'!$C$122:$P$135,9,FALSE)</f>
        <v>0</v>
      </c>
      <c r="AQ584" s="299">
        <f>HLOOKUP(AQ$35,'3.  Distribution Rates'!$C$122:$P$135,9,FALSE)</f>
        <v>0</v>
      </c>
      <c r="AR584" s="299">
        <f>HLOOKUP(AR$35,'3.  Distribution Rates'!$C$122:$P$135,9,FALSE)</f>
        <v>0</v>
      </c>
      <c r="AS584" s="392"/>
    </row>
    <row r="585" spans="1:45">
      <c r="B585" s="283" t="s">
        <v>294</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'4.  2011-2014 LRAM'!AM140*AE584</f>
        <v>0</v>
      </c>
      <c r="AF585" s="331">
        <f>'4.  2011-2014 LRAM'!AN140*AF584</f>
        <v>0</v>
      </c>
      <c r="AG585" s="331">
        <f>'4.  2011-2014 LRAM'!AO140*AG584</f>
        <v>0</v>
      </c>
      <c r="AH585" s="331">
        <f>'4.  2011-2014 LRAM'!AP140*AH584</f>
        <v>0</v>
      </c>
      <c r="AI585" s="331">
        <f>'4.  2011-2014 LRAM'!AQ140*AI584</f>
        <v>0</v>
      </c>
      <c r="AJ585" s="331">
        <f>'4.  2011-2014 LRAM'!AR140*AJ584</f>
        <v>0</v>
      </c>
      <c r="AK585" s="331">
        <f>'4.  2011-2014 LRAM'!AS140*AK584</f>
        <v>0</v>
      </c>
      <c r="AL585" s="331">
        <f>'4.  2011-2014 LRAM'!AT140*AL584</f>
        <v>0</v>
      </c>
      <c r="AM585" s="331">
        <f>'4.  2011-2014 LRAM'!AU140*AM584</f>
        <v>0</v>
      </c>
      <c r="AN585" s="331">
        <f>'4.  2011-2014 LRAM'!AV140*AN584</f>
        <v>0</v>
      </c>
      <c r="AO585" s="331">
        <f>'4.  2011-2014 LRAM'!AW140*AO584</f>
        <v>0</v>
      </c>
      <c r="AP585" s="331">
        <f>'4.  2011-2014 LRAM'!AX140*AP584</f>
        <v>0</v>
      </c>
      <c r="AQ585" s="331">
        <f>'4.  2011-2014 LRAM'!AY140*AQ584</f>
        <v>0</v>
      </c>
      <c r="AR585" s="331">
        <f>'4.  2011-2014 LRAM'!AZ140*AR584</f>
        <v>0</v>
      </c>
      <c r="AS585" s="543">
        <f t="shared" ref="AS585:AS590" si="1424">SUM(AE585:AR585)</f>
        <v>0</v>
      </c>
    </row>
    <row r="586" spans="1:45">
      <c r="B586" s="283" t="s">
        <v>295</v>
      </c>
      <c r="C586" s="301"/>
      <c r="D586" s="243"/>
      <c r="E586" s="240"/>
      <c r="F586" s="240"/>
      <c r="G586" s="240"/>
      <c r="H586" s="240"/>
      <c r="I586" s="240"/>
      <c r="J586" s="240"/>
      <c r="K586" s="240"/>
      <c r="L586" s="240"/>
      <c r="M586" s="240"/>
      <c r="N586" s="240"/>
      <c r="O586" s="240"/>
      <c r="P586" s="240"/>
      <c r="Q586" s="240"/>
      <c r="R586" s="251"/>
      <c r="S586" s="240"/>
      <c r="T586" s="240"/>
      <c r="U586" s="240"/>
      <c r="V586" s="243"/>
      <c r="W586" s="243"/>
      <c r="X586" s="243"/>
      <c r="Y586" s="243"/>
      <c r="Z586" s="240"/>
      <c r="AA586" s="240"/>
      <c r="AB586" s="240"/>
      <c r="AC586" s="240"/>
      <c r="AD586" s="240"/>
      <c r="AE586" s="331">
        <f>'4.  2011-2014 LRAM'!AM279*AE584</f>
        <v>0</v>
      </c>
      <c r="AF586" s="331">
        <f>'4.  2011-2014 LRAM'!AN279*AF584</f>
        <v>0</v>
      </c>
      <c r="AG586" s="331">
        <f>'4.  2011-2014 LRAM'!AO279*AG584</f>
        <v>0</v>
      </c>
      <c r="AH586" s="331">
        <f>'4.  2011-2014 LRAM'!AP279*AH584</f>
        <v>0</v>
      </c>
      <c r="AI586" s="331">
        <f>'4.  2011-2014 LRAM'!AQ279*AI584</f>
        <v>0</v>
      </c>
      <c r="AJ586" s="331">
        <f>'4.  2011-2014 LRAM'!AR279*AJ584</f>
        <v>0</v>
      </c>
      <c r="AK586" s="331">
        <f>'4.  2011-2014 LRAM'!AS279*AK584</f>
        <v>0</v>
      </c>
      <c r="AL586" s="331">
        <f>'4.  2011-2014 LRAM'!AT279*AL584</f>
        <v>0</v>
      </c>
      <c r="AM586" s="331">
        <f>'4.  2011-2014 LRAM'!AU279*AM584</f>
        <v>0</v>
      </c>
      <c r="AN586" s="331">
        <f>'4.  2011-2014 LRAM'!AV279*AN584</f>
        <v>0</v>
      </c>
      <c r="AO586" s="331">
        <f>'4.  2011-2014 LRAM'!AW279*AO584</f>
        <v>0</v>
      </c>
      <c r="AP586" s="331">
        <f>'4.  2011-2014 LRAM'!AX279*AP584</f>
        <v>0</v>
      </c>
      <c r="AQ586" s="331">
        <f>'4.  2011-2014 LRAM'!AY279*AQ584</f>
        <v>0</v>
      </c>
      <c r="AR586" s="331">
        <f>'4.  2011-2014 LRAM'!AZ279*AR584</f>
        <v>0</v>
      </c>
      <c r="AS586" s="543">
        <f t="shared" si="1424"/>
        <v>0</v>
      </c>
    </row>
    <row r="587" spans="1:45">
      <c r="B587" s="283" t="s">
        <v>296</v>
      </c>
      <c r="C587" s="301"/>
      <c r="D587" s="243"/>
      <c r="E587" s="240"/>
      <c r="F587" s="240"/>
      <c r="G587" s="240"/>
      <c r="H587" s="240"/>
      <c r="I587" s="240"/>
      <c r="J587" s="240"/>
      <c r="K587" s="240"/>
      <c r="L587" s="240"/>
      <c r="M587" s="240"/>
      <c r="N587" s="240"/>
      <c r="O587" s="240"/>
      <c r="P587" s="240"/>
      <c r="Q587" s="240"/>
      <c r="R587" s="251"/>
      <c r="S587" s="240"/>
      <c r="T587" s="240"/>
      <c r="U587" s="240"/>
      <c r="V587" s="243"/>
      <c r="W587" s="243"/>
      <c r="X587" s="243"/>
      <c r="Y587" s="243"/>
      <c r="Z587" s="240"/>
      <c r="AA587" s="240"/>
      <c r="AB587" s="240"/>
      <c r="AC587" s="240"/>
      <c r="AD587" s="240"/>
      <c r="AE587" s="331">
        <f>'4.  2011-2014 LRAM'!AM415*AE584</f>
        <v>0</v>
      </c>
      <c r="AF587" s="331">
        <f>'4.  2011-2014 LRAM'!AN415*AF584</f>
        <v>0</v>
      </c>
      <c r="AG587" s="331">
        <f>'4.  2011-2014 LRAM'!AO415*AG584</f>
        <v>0</v>
      </c>
      <c r="AH587" s="331">
        <f>'4.  2011-2014 LRAM'!AP415*AH584</f>
        <v>0</v>
      </c>
      <c r="AI587" s="331">
        <f>'4.  2011-2014 LRAM'!AQ415*AI584</f>
        <v>0</v>
      </c>
      <c r="AJ587" s="331">
        <f>'4.  2011-2014 LRAM'!AR415*AJ584</f>
        <v>0</v>
      </c>
      <c r="AK587" s="331">
        <f>'4.  2011-2014 LRAM'!AS415*AK584</f>
        <v>0</v>
      </c>
      <c r="AL587" s="331">
        <f>'4.  2011-2014 LRAM'!AT415*AL584</f>
        <v>0</v>
      </c>
      <c r="AM587" s="331">
        <f>'4.  2011-2014 LRAM'!AU415*AM584</f>
        <v>0</v>
      </c>
      <c r="AN587" s="331">
        <f>'4.  2011-2014 LRAM'!AV415*AN584</f>
        <v>0</v>
      </c>
      <c r="AO587" s="331">
        <f>'4.  2011-2014 LRAM'!AW415*AO584</f>
        <v>0</v>
      </c>
      <c r="AP587" s="331">
        <f>'4.  2011-2014 LRAM'!AX415*AP584</f>
        <v>0</v>
      </c>
      <c r="AQ587" s="331">
        <f>'4.  2011-2014 LRAM'!AY415*AQ584</f>
        <v>0</v>
      </c>
      <c r="AR587" s="331">
        <f>'4.  2011-2014 LRAM'!AZ415*AR584</f>
        <v>0</v>
      </c>
      <c r="AS587" s="543">
        <f t="shared" si="1424"/>
        <v>0</v>
      </c>
    </row>
    <row r="588" spans="1:45">
      <c r="B588" s="283" t="s">
        <v>297</v>
      </c>
      <c r="C588" s="301"/>
      <c r="D588" s="243"/>
      <c r="E588" s="240"/>
      <c r="F588" s="240"/>
      <c r="G588" s="240"/>
      <c r="H588" s="240"/>
      <c r="I588" s="240"/>
      <c r="J588" s="240"/>
      <c r="K588" s="240"/>
      <c r="L588" s="240"/>
      <c r="M588" s="240"/>
      <c r="N588" s="240"/>
      <c r="O588" s="240"/>
      <c r="P588" s="240"/>
      <c r="Q588" s="240"/>
      <c r="R588" s="251"/>
      <c r="S588" s="240"/>
      <c r="T588" s="240"/>
      <c r="U588" s="240"/>
      <c r="V588" s="243"/>
      <c r="W588" s="243"/>
      <c r="X588" s="243"/>
      <c r="Y588" s="243"/>
      <c r="Z588" s="240"/>
      <c r="AA588" s="240"/>
      <c r="AB588" s="240"/>
      <c r="AC588" s="240"/>
      <c r="AD588" s="240"/>
      <c r="AE588" s="331">
        <f>'4.  2011-2014 LRAM'!AM552*AE584</f>
        <v>0</v>
      </c>
      <c r="AF588" s="331">
        <f>'4.  2011-2014 LRAM'!AN552*AF584</f>
        <v>0</v>
      </c>
      <c r="AG588" s="331">
        <f>'4.  2011-2014 LRAM'!AO552*AG584</f>
        <v>0</v>
      </c>
      <c r="AH588" s="331">
        <f>'4.  2011-2014 LRAM'!AP552*AH584</f>
        <v>0</v>
      </c>
      <c r="AI588" s="331">
        <f>'4.  2011-2014 LRAM'!AQ552*AI584</f>
        <v>0</v>
      </c>
      <c r="AJ588" s="331">
        <f>'4.  2011-2014 LRAM'!AR552*AJ584</f>
        <v>0</v>
      </c>
      <c r="AK588" s="331">
        <f>'4.  2011-2014 LRAM'!AS552*AK584</f>
        <v>0</v>
      </c>
      <c r="AL588" s="331">
        <f>'4.  2011-2014 LRAM'!AT552*AL584</f>
        <v>0</v>
      </c>
      <c r="AM588" s="331">
        <f>'4.  2011-2014 LRAM'!AU552*AM584</f>
        <v>0</v>
      </c>
      <c r="AN588" s="331">
        <f>'4.  2011-2014 LRAM'!AV552*AN584</f>
        <v>0</v>
      </c>
      <c r="AO588" s="331">
        <f>'4.  2011-2014 LRAM'!AW552*AO584</f>
        <v>0</v>
      </c>
      <c r="AP588" s="331">
        <f>'4.  2011-2014 LRAM'!AX552*AP584</f>
        <v>0</v>
      </c>
      <c r="AQ588" s="331">
        <f>'4.  2011-2014 LRAM'!AY552*AQ584</f>
        <v>0</v>
      </c>
      <c r="AR588" s="331">
        <f>'4.  2011-2014 LRAM'!AZ552*AR584</f>
        <v>0</v>
      </c>
      <c r="AS588" s="543">
        <f t="shared" si="1424"/>
        <v>0</v>
      </c>
    </row>
    <row r="589" spans="1:45">
      <c r="B589" s="283" t="s">
        <v>298</v>
      </c>
      <c r="C589" s="301"/>
      <c r="D589" s="243"/>
      <c r="E589" s="240"/>
      <c r="F589" s="240"/>
      <c r="G589" s="240"/>
      <c r="H589" s="240"/>
      <c r="I589" s="240"/>
      <c r="J589" s="240"/>
      <c r="K589" s="240"/>
      <c r="L589" s="240"/>
      <c r="M589" s="240"/>
      <c r="N589" s="240"/>
      <c r="O589" s="240"/>
      <c r="P589" s="240"/>
      <c r="Q589" s="240"/>
      <c r="R589" s="251"/>
      <c r="S589" s="240"/>
      <c r="T589" s="240"/>
      <c r="U589" s="240"/>
      <c r="V589" s="243"/>
      <c r="W589" s="243"/>
      <c r="X589" s="243"/>
      <c r="Y589" s="243"/>
      <c r="Z589" s="240"/>
      <c r="AA589" s="240"/>
      <c r="AB589" s="240"/>
      <c r="AC589" s="240"/>
      <c r="AD589" s="240"/>
      <c r="AE589" s="331">
        <f>AE209*AE584</f>
        <v>0</v>
      </c>
      <c r="AF589" s="331">
        <f t="shared" ref="AF589:AR589" si="1425">AF209*AF584</f>
        <v>0</v>
      </c>
      <c r="AG589" s="331">
        <f t="shared" si="1425"/>
        <v>0</v>
      </c>
      <c r="AH589" s="331">
        <f t="shared" si="1425"/>
        <v>0</v>
      </c>
      <c r="AI589" s="331">
        <f t="shared" si="1425"/>
        <v>0</v>
      </c>
      <c r="AJ589" s="331">
        <f t="shared" si="1425"/>
        <v>0</v>
      </c>
      <c r="AK589" s="331">
        <f t="shared" si="1425"/>
        <v>0</v>
      </c>
      <c r="AL589" s="331">
        <f t="shared" si="1425"/>
        <v>0</v>
      </c>
      <c r="AM589" s="331">
        <f t="shared" si="1425"/>
        <v>0</v>
      </c>
      <c r="AN589" s="331">
        <f t="shared" si="1425"/>
        <v>0</v>
      </c>
      <c r="AO589" s="331">
        <f t="shared" si="1425"/>
        <v>0</v>
      </c>
      <c r="AP589" s="331">
        <f t="shared" si="1425"/>
        <v>0</v>
      </c>
      <c r="AQ589" s="331">
        <f t="shared" si="1425"/>
        <v>0</v>
      </c>
      <c r="AR589" s="331">
        <f t="shared" si="1425"/>
        <v>0</v>
      </c>
      <c r="AS589" s="543">
        <f t="shared" si="1424"/>
        <v>0</v>
      </c>
    </row>
    <row r="590" spans="1:45">
      <c r="B590" s="283" t="s">
        <v>299</v>
      </c>
      <c r="C590" s="301"/>
      <c r="D590" s="243"/>
      <c r="E590" s="240"/>
      <c r="F590" s="240"/>
      <c r="G590" s="240"/>
      <c r="H590" s="240"/>
      <c r="I590" s="240"/>
      <c r="J590" s="240"/>
      <c r="K590" s="240"/>
      <c r="L590" s="240"/>
      <c r="M590" s="240"/>
      <c r="N590" s="240"/>
      <c r="O590" s="240"/>
      <c r="P590" s="240"/>
      <c r="Q590" s="240"/>
      <c r="R590" s="251"/>
      <c r="S590" s="240"/>
      <c r="T590" s="240"/>
      <c r="U590" s="240"/>
      <c r="V590" s="243"/>
      <c r="W590" s="243"/>
      <c r="X590" s="243"/>
      <c r="Y590" s="243"/>
      <c r="Z590" s="240"/>
      <c r="AA590" s="240"/>
      <c r="AB590" s="240"/>
      <c r="AC590" s="240"/>
      <c r="AD590" s="240"/>
      <c r="AE590" s="331">
        <f>AE399*AE584</f>
        <v>0</v>
      </c>
      <c r="AF590" s="331">
        <f t="shared" ref="AF590:AR590" si="1426">AF399*AF584</f>
        <v>0</v>
      </c>
      <c r="AG590" s="331">
        <f t="shared" si="1426"/>
        <v>0</v>
      </c>
      <c r="AH590" s="331">
        <f t="shared" si="1426"/>
        <v>0</v>
      </c>
      <c r="AI590" s="331">
        <f t="shared" si="1426"/>
        <v>0</v>
      </c>
      <c r="AJ590" s="331">
        <f t="shared" si="1426"/>
        <v>0</v>
      </c>
      <c r="AK590" s="331">
        <f t="shared" si="1426"/>
        <v>0</v>
      </c>
      <c r="AL590" s="331">
        <f t="shared" si="1426"/>
        <v>0</v>
      </c>
      <c r="AM590" s="331">
        <f t="shared" si="1426"/>
        <v>0</v>
      </c>
      <c r="AN590" s="331">
        <f t="shared" si="1426"/>
        <v>0</v>
      </c>
      <c r="AO590" s="331">
        <f t="shared" si="1426"/>
        <v>0</v>
      </c>
      <c r="AP590" s="331">
        <f t="shared" si="1426"/>
        <v>0</v>
      </c>
      <c r="AQ590" s="331">
        <f t="shared" si="1426"/>
        <v>0</v>
      </c>
      <c r="AR590" s="331">
        <f t="shared" si="1426"/>
        <v>0</v>
      </c>
      <c r="AS590" s="543">
        <f t="shared" si="1424"/>
        <v>0</v>
      </c>
    </row>
    <row r="591" spans="1:45">
      <c r="B591" s="283" t="s">
        <v>300</v>
      </c>
      <c r="C591" s="301"/>
      <c r="D591" s="243"/>
      <c r="E591" s="240"/>
      <c r="F591" s="240"/>
      <c r="G591" s="240"/>
      <c r="H591" s="240"/>
      <c r="I591" s="240"/>
      <c r="J591" s="240"/>
      <c r="K591" s="240"/>
      <c r="L591" s="240"/>
      <c r="M591" s="240"/>
      <c r="N591" s="240"/>
      <c r="O591" s="240"/>
      <c r="P591" s="240"/>
      <c r="Q591" s="240"/>
      <c r="R591" s="251"/>
      <c r="S591" s="240"/>
      <c r="T591" s="240"/>
      <c r="U591" s="240"/>
      <c r="V591" s="243"/>
      <c r="W591" s="243"/>
      <c r="X591" s="243"/>
      <c r="Y591" s="243"/>
      <c r="Z591" s="240"/>
      <c r="AA591" s="240"/>
      <c r="AB591" s="240"/>
      <c r="AC591" s="240"/>
      <c r="AD591" s="240"/>
      <c r="AE591" s="331">
        <f>AE581*AE584</f>
        <v>0</v>
      </c>
      <c r="AF591" s="331">
        <f t="shared" ref="AF591:AR591" si="1427">AF581*AF584</f>
        <v>0</v>
      </c>
      <c r="AG591" s="331">
        <f t="shared" si="1427"/>
        <v>0</v>
      </c>
      <c r="AH591" s="331">
        <f t="shared" si="1427"/>
        <v>0</v>
      </c>
      <c r="AI591" s="331">
        <f t="shared" si="1427"/>
        <v>0</v>
      </c>
      <c r="AJ591" s="331">
        <f t="shared" si="1427"/>
        <v>0</v>
      </c>
      <c r="AK591" s="331">
        <f t="shared" si="1427"/>
        <v>0</v>
      </c>
      <c r="AL591" s="331">
        <f t="shared" si="1427"/>
        <v>0</v>
      </c>
      <c r="AM591" s="331">
        <f t="shared" si="1427"/>
        <v>0</v>
      </c>
      <c r="AN591" s="331">
        <f t="shared" si="1427"/>
        <v>0</v>
      </c>
      <c r="AO591" s="331">
        <f t="shared" si="1427"/>
        <v>0</v>
      </c>
      <c r="AP591" s="331">
        <f t="shared" si="1427"/>
        <v>0</v>
      </c>
      <c r="AQ591" s="331">
        <f t="shared" si="1427"/>
        <v>0</v>
      </c>
      <c r="AR591" s="331">
        <f t="shared" si="1427"/>
        <v>0</v>
      </c>
      <c r="AS591" s="543">
        <f>SUM(AE591:AR591)</f>
        <v>0</v>
      </c>
    </row>
    <row r="592" spans="1:45" ht="15.75">
      <c r="B592" s="305" t="s">
        <v>301</v>
      </c>
      <c r="C592" s="301"/>
      <c r="D592" s="263"/>
      <c r="E592" s="293"/>
      <c r="F592" s="293"/>
      <c r="G592" s="293"/>
      <c r="H592" s="293"/>
      <c r="I592" s="293"/>
      <c r="J592" s="293"/>
      <c r="K592" s="293"/>
      <c r="L592" s="293"/>
      <c r="M592" s="293"/>
      <c r="N592" s="293"/>
      <c r="O592" s="293"/>
      <c r="P592" s="293"/>
      <c r="Q592" s="293"/>
      <c r="R592" s="260"/>
      <c r="S592" s="293"/>
      <c r="T592" s="293"/>
      <c r="U592" s="293"/>
      <c r="V592" s="263"/>
      <c r="W592" s="263"/>
      <c r="X592" s="263"/>
      <c r="Y592" s="263"/>
      <c r="Z592" s="293"/>
      <c r="AA592" s="293"/>
      <c r="AB592" s="293"/>
      <c r="AC592" s="293"/>
      <c r="AD592" s="293"/>
      <c r="AE592" s="302">
        <f>SUM(AE585:AE591)</f>
        <v>0</v>
      </c>
      <c r="AF592" s="302">
        <f>SUM(AF585:AF591)</f>
        <v>0</v>
      </c>
      <c r="AG592" s="302">
        <f t="shared" ref="AG592:AK592" si="1428">SUM(AG585:AG591)</f>
        <v>0</v>
      </c>
      <c r="AH592" s="302">
        <f t="shared" si="1428"/>
        <v>0</v>
      </c>
      <c r="AI592" s="302">
        <f t="shared" si="1428"/>
        <v>0</v>
      </c>
      <c r="AJ592" s="302">
        <f>SUM(AJ585:AJ591)</f>
        <v>0</v>
      </c>
      <c r="AK592" s="302">
        <f t="shared" si="1428"/>
        <v>0</v>
      </c>
      <c r="AL592" s="302">
        <f>SUM(AL585:AL591)</f>
        <v>0</v>
      </c>
      <c r="AM592" s="302">
        <f>SUM(AM585:AM591)</f>
        <v>0</v>
      </c>
      <c r="AN592" s="302">
        <f t="shared" ref="AN592:AR592" si="1429">SUM(AN585:AN591)</f>
        <v>0</v>
      </c>
      <c r="AO592" s="302">
        <f t="shared" si="1429"/>
        <v>0</v>
      </c>
      <c r="AP592" s="302">
        <f>SUM(AP585:AP591)</f>
        <v>0</v>
      </c>
      <c r="AQ592" s="302">
        <f t="shared" si="1429"/>
        <v>0</v>
      </c>
      <c r="AR592" s="302">
        <f t="shared" si="1429"/>
        <v>0</v>
      </c>
      <c r="AS592" s="359">
        <f>SUM(AS585:AS591)</f>
        <v>0</v>
      </c>
    </row>
    <row r="593" spans="2:45" ht="15.75">
      <c r="B593" s="305" t="s">
        <v>302</v>
      </c>
      <c r="C593" s="301"/>
      <c r="D593" s="306"/>
      <c r="E593" s="293"/>
      <c r="F593" s="293"/>
      <c r="G593" s="293"/>
      <c r="H593" s="293"/>
      <c r="I593" s="293"/>
      <c r="J593" s="293"/>
      <c r="K593" s="293"/>
      <c r="L593" s="293"/>
      <c r="M593" s="293"/>
      <c r="N593" s="293"/>
      <c r="O593" s="293"/>
      <c r="P593" s="293"/>
      <c r="Q593" s="293"/>
      <c r="R593" s="260"/>
      <c r="S593" s="293"/>
      <c r="T593" s="293"/>
      <c r="U593" s="293"/>
      <c r="V593" s="263"/>
      <c r="W593" s="263"/>
      <c r="X593" s="263"/>
      <c r="Y593" s="263"/>
      <c r="Z593" s="293"/>
      <c r="AA593" s="293"/>
      <c r="AB593" s="293"/>
      <c r="AC593" s="293"/>
      <c r="AD593" s="293"/>
      <c r="AE593" s="303">
        <f>AE582*AE584</f>
        <v>0</v>
      </c>
      <c r="AF593" s="303">
        <f t="shared" ref="AF593:AK593" si="1430">AF582*AF584</f>
        <v>0</v>
      </c>
      <c r="AG593" s="303">
        <f t="shared" si="1430"/>
        <v>0</v>
      </c>
      <c r="AH593" s="303">
        <f t="shared" si="1430"/>
        <v>0</v>
      </c>
      <c r="AI593" s="303">
        <f t="shared" si="1430"/>
        <v>0</v>
      </c>
      <c r="AJ593" s="303">
        <f>AJ582*AJ584</f>
        <v>0</v>
      </c>
      <c r="AK593" s="303">
        <f t="shared" si="1430"/>
        <v>0</v>
      </c>
      <c r="AL593" s="303">
        <f>AL582*AL584</f>
        <v>0</v>
      </c>
      <c r="AM593" s="303">
        <f t="shared" ref="AM593:AR593" si="1431">AM582*AM584</f>
        <v>0</v>
      </c>
      <c r="AN593" s="303">
        <f t="shared" si="1431"/>
        <v>0</v>
      </c>
      <c r="AO593" s="303">
        <f t="shared" si="1431"/>
        <v>0</v>
      </c>
      <c r="AP593" s="303">
        <f>AP582*AP584</f>
        <v>0</v>
      </c>
      <c r="AQ593" s="303">
        <f>AQ582*AQ584</f>
        <v>0</v>
      </c>
      <c r="AR593" s="303">
        <f t="shared" si="1431"/>
        <v>0</v>
      </c>
      <c r="AS593" s="359">
        <f>SUM(AE593:AR593)</f>
        <v>0</v>
      </c>
    </row>
    <row r="594" spans="2:45" ht="15.75">
      <c r="B594" s="305" t="s">
        <v>303</v>
      </c>
      <c r="C594" s="301"/>
      <c r="D594" s="306"/>
      <c r="E594" s="293"/>
      <c r="F594" s="293"/>
      <c r="G594" s="293"/>
      <c r="H594" s="293"/>
      <c r="I594" s="293"/>
      <c r="J594" s="293"/>
      <c r="K594" s="293"/>
      <c r="L594" s="293"/>
      <c r="M594" s="293"/>
      <c r="N594" s="293"/>
      <c r="O594" s="293"/>
      <c r="P594" s="293"/>
      <c r="Q594" s="293"/>
      <c r="R594" s="260"/>
      <c r="S594" s="293"/>
      <c r="T594" s="293"/>
      <c r="U594" s="293"/>
      <c r="V594" s="306"/>
      <c r="W594" s="306"/>
      <c r="X594" s="306"/>
      <c r="Y594" s="306"/>
      <c r="Z594" s="293"/>
      <c r="AA594" s="293"/>
      <c r="AB594" s="293"/>
      <c r="AC594" s="293"/>
      <c r="AD594" s="293"/>
      <c r="AE594" s="307"/>
      <c r="AF594" s="307"/>
      <c r="AG594" s="307"/>
      <c r="AH594" s="307"/>
      <c r="AI594" s="307"/>
      <c r="AJ594" s="307"/>
      <c r="AK594" s="307"/>
      <c r="AL594" s="307"/>
      <c r="AM594" s="307"/>
      <c r="AN594" s="307"/>
      <c r="AO594" s="307"/>
      <c r="AP594" s="307"/>
      <c r="AQ594" s="307"/>
      <c r="AR594" s="307"/>
      <c r="AS594" s="359">
        <f>AS592-AS593</f>
        <v>0</v>
      </c>
    </row>
    <row r="595" spans="2:45">
      <c r="B595" s="283"/>
      <c r="C595" s="306"/>
      <c r="D595" s="306"/>
      <c r="E595" s="293"/>
      <c r="F595" s="293"/>
      <c r="G595" s="293"/>
      <c r="H595" s="293"/>
      <c r="I595" s="293"/>
      <c r="J595" s="293"/>
      <c r="K595" s="293"/>
      <c r="L595" s="293"/>
      <c r="M595" s="293"/>
      <c r="N595" s="293"/>
      <c r="O595" s="293"/>
      <c r="P595" s="293"/>
      <c r="Q595" s="293"/>
      <c r="R595" s="260"/>
      <c r="S595" s="293"/>
      <c r="T595" s="293"/>
      <c r="U595" s="293"/>
      <c r="V595" s="306"/>
      <c r="W595" s="301"/>
      <c r="X595" s="306"/>
      <c r="Y595" s="306"/>
      <c r="Z595" s="293"/>
      <c r="AA595" s="293"/>
      <c r="AB595" s="293"/>
      <c r="AC595" s="293"/>
      <c r="AD595" s="293"/>
      <c r="AE595" s="308"/>
      <c r="AF595" s="308"/>
      <c r="AG595" s="308"/>
      <c r="AH595" s="308"/>
      <c r="AI595" s="308"/>
      <c r="AJ595" s="308"/>
      <c r="AK595" s="308"/>
      <c r="AL595" s="308"/>
      <c r="AM595" s="308"/>
      <c r="AN595" s="308"/>
      <c r="AO595" s="308"/>
      <c r="AP595" s="308"/>
      <c r="AQ595" s="308"/>
      <c r="AR595" s="308"/>
      <c r="AS595" s="304"/>
    </row>
    <row r="596" spans="2:45">
      <c r="B596" s="390" t="s">
        <v>304</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SUMPRODUCT($E$418:$E$579,AE418:AE579)</f>
        <v>36448869.731182389</v>
      </c>
      <c r="AF596" s="251">
        <f>SUMPRODUCT($E$418:$E$579,AF418:AF579)</f>
        <v>7325352.7358641252</v>
      </c>
      <c r="AG596" s="251">
        <f>IF(AG416="kw",SUMPRODUCT($Q$418:$Q$579,$S$418:$S$579,AG418:AG579),SUMPRODUCT($E$418:$E$579,AG418:AG579))</f>
        <v>26722.777718893954</v>
      </c>
      <c r="AH596" s="251">
        <f t="shared" ref="AH596:AR596" si="1432">IF(AH416="kw",SUMPRODUCT($Q$418:$Q$579,$S$418:$S$579,AH418:AH579),SUMPRODUCT($E$418:$E$579,AH418:AH579))</f>
        <v>2240.2018322379954</v>
      </c>
      <c r="AI596" s="251">
        <f t="shared" si="1432"/>
        <v>9837.4941341216618</v>
      </c>
      <c r="AJ596" s="251">
        <f t="shared" si="1432"/>
        <v>0</v>
      </c>
      <c r="AK596" s="251">
        <f t="shared" si="1432"/>
        <v>2148118.7351712738</v>
      </c>
      <c r="AL596" s="251">
        <f t="shared" si="1432"/>
        <v>0</v>
      </c>
      <c r="AM596" s="251">
        <f t="shared" si="1432"/>
        <v>0</v>
      </c>
      <c r="AN596" s="251">
        <f t="shared" si="1432"/>
        <v>0</v>
      </c>
      <c r="AO596" s="251">
        <f t="shared" si="1432"/>
        <v>0</v>
      </c>
      <c r="AP596" s="251">
        <f t="shared" si="1432"/>
        <v>0</v>
      </c>
      <c r="AQ596" s="251">
        <f t="shared" si="1432"/>
        <v>0</v>
      </c>
      <c r="AR596" s="251">
        <f t="shared" si="1432"/>
        <v>0</v>
      </c>
      <c r="AS596" s="295"/>
    </row>
    <row r="597" spans="2:45">
      <c r="B597" s="390" t="s">
        <v>305</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SUMPRODUCT($F$418:$F$579,AE418:AE579)</f>
        <v>36448869.731182389</v>
      </c>
      <c r="AF597" s="251">
        <f>SUMPRODUCT($F$418:$F$579,AF418:AF579)</f>
        <v>7088442.9508949518</v>
      </c>
      <c r="AG597" s="251">
        <f>IF(AG416="kw",SUMPRODUCT($Q$418:$Q$579,$T$418:$T$579,AG418:AG579),SUMPRODUCT($F$418:$F$579,AG418:AG579))</f>
        <v>26719.530784564959</v>
      </c>
      <c r="AH597" s="251">
        <f t="shared" ref="AH597:AR597" si="1433">IF(AH416="kw",SUMPRODUCT($Q$418:$Q$579,$T$418:$T$579,AH418:AH579),SUMPRODUCT($F$418:$F$579,AH418:AH579))</f>
        <v>2240.2018322379954</v>
      </c>
      <c r="AI597" s="251">
        <f t="shared" si="1433"/>
        <v>9837.4941341216618</v>
      </c>
      <c r="AJ597" s="251">
        <f t="shared" si="1433"/>
        <v>0</v>
      </c>
      <c r="AK597" s="251">
        <f t="shared" si="1433"/>
        <v>2148118.7351712738</v>
      </c>
      <c r="AL597" s="251">
        <f t="shared" si="1433"/>
        <v>0</v>
      </c>
      <c r="AM597" s="251">
        <f t="shared" si="1433"/>
        <v>0</v>
      </c>
      <c r="AN597" s="251">
        <f t="shared" si="1433"/>
        <v>0</v>
      </c>
      <c r="AO597" s="251">
        <f t="shared" si="1433"/>
        <v>0</v>
      </c>
      <c r="AP597" s="251">
        <f t="shared" si="1433"/>
        <v>0</v>
      </c>
      <c r="AQ597" s="251">
        <f t="shared" si="1433"/>
        <v>0</v>
      </c>
      <c r="AR597" s="251">
        <f t="shared" si="1433"/>
        <v>0</v>
      </c>
      <c r="AS597" s="295"/>
    </row>
    <row r="598" spans="2:45">
      <c r="B598" s="390" t="s">
        <v>306</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SUMPRODUCT($G$418:$G$579,AE418:AE579)</f>
        <v>36448869.731182389</v>
      </c>
      <c r="AF598" s="251">
        <f>SUMPRODUCT($G$418:$G$579,AF418:AF579)</f>
        <v>6895508.5327903116</v>
      </c>
      <c r="AG598" s="251">
        <f>IF(AG416="kw",SUMPRODUCT($Q$418:$Q$579,$U$418:$U$579,AG418:AG579),SUMPRODUCT($G$418:$G$579,AG418:AG579))</f>
        <v>26620.809511910469</v>
      </c>
      <c r="AH598" s="251">
        <f t="shared" ref="AH598:AR598" si="1434">IF(AH416="kw",SUMPRODUCT($Q$418:$Q$579,$U$418:$U$579,AH418:AH579),SUMPRODUCT($G$418:$G$579,AH418:AH579))</f>
        <v>2240.2018322379954</v>
      </c>
      <c r="AI598" s="251">
        <f t="shared" si="1434"/>
        <v>9837.4941341216618</v>
      </c>
      <c r="AJ598" s="251">
        <f t="shared" si="1434"/>
        <v>0</v>
      </c>
      <c r="AK598" s="251">
        <f t="shared" si="1434"/>
        <v>2148118.7351712738</v>
      </c>
      <c r="AL598" s="251">
        <f t="shared" si="1434"/>
        <v>0</v>
      </c>
      <c r="AM598" s="251">
        <f t="shared" si="1434"/>
        <v>0</v>
      </c>
      <c r="AN598" s="251">
        <f t="shared" si="1434"/>
        <v>0</v>
      </c>
      <c r="AO598" s="251">
        <f t="shared" si="1434"/>
        <v>0</v>
      </c>
      <c r="AP598" s="251">
        <f t="shared" si="1434"/>
        <v>0</v>
      </c>
      <c r="AQ598" s="251">
        <f t="shared" si="1434"/>
        <v>0</v>
      </c>
      <c r="AR598" s="251">
        <f t="shared" si="1434"/>
        <v>0</v>
      </c>
      <c r="AS598" s="295"/>
    </row>
    <row r="599" spans="2:45">
      <c r="B599" s="390" t="s">
        <v>833</v>
      </c>
      <c r="C599" s="264"/>
      <c r="D599" s="240"/>
      <c r="E599" s="240"/>
      <c r="F599" s="240"/>
      <c r="G599" s="240"/>
      <c r="H599" s="240"/>
      <c r="I599" s="240"/>
      <c r="J599" s="240"/>
      <c r="K599" s="240"/>
      <c r="L599" s="240"/>
      <c r="M599" s="240"/>
      <c r="N599" s="240"/>
      <c r="O599" s="240"/>
      <c r="P599" s="240"/>
      <c r="Q599" s="240"/>
      <c r="R599" s="312"/>
      <c r="S599" s="240"/>
      <c r="T599" s="240"/>
      <c r="U599" s="240"/>
      <c r="V599" s="264"/>
      <c r="W599" s="243"/>
      <c r="X599" s="243"/>
      <c r="Y599" s="240"/>
      <c r="Z599" s="240"/>
      <c r="AA599" s="243"/>
      <c r="AB599" s="243"/>
      <c r="AC599" s="243"/>
      <c r="AD599" s="243"/>
      <c r="AE599" s="251">
        <f>SUMPRODUCT($H$418:$H$579,AE418:AE579)</f>
        <v>30276389.494333781</v>
      </c>
      <c r="AF599" s="251">
        <f>SUMPRODUCT($H$418:$H$579,AF418:AF579)</f>
        <v>6648779.9133250266</v>
      </c>
      <c r="AG599" s="251">
        <f>IF(AG416="kw",SUMPRODUCT($Q$418:$Q$579,$V$418:$V$579,AG418:AG579),SUMPRODUCT($H$418:$H$579,AG418:AG579))</f>
        <v>26526.084660530789</v>
      </c>
      <c r="AH599" s="251">
        <f t="shared" ref="AH599:AR599" si="1435">IF(AH416="kw",SUMPRODUCT($Q$418:$Q$579,$V$418:$V$579,AH418:AH579),SUMPRODUCT($H$418:$H$579,AH418:AH579))</f>
        <v>2240.2018322379954</v>
      </c>
      <c r="AI599" s="251">
        <f t="shared" si="1435"/>
        <v>9837.4941341216618</v>
      </c>
      <c r="AJ599" s="251">
        <f t="shared" si="1435"/>
        <v>0</v>
      </c>
      <c r="AK599" s="251">
        <f t="shared" si="1435"/>
        <v>2148118.7351712738</v>
      </c>
      <c r="AL599" s="251">
        <f t="shared" si="1435"/>
        <v>0</v>
      </c>
      <c r="AM599" s="251">
        <f t="shared" si="1435"/>
        <v>0</v>
      </c>
      <c r="AN599" s="251">
        <f t="shared" si="1435"/>
        <v>0</v>
      </c>
      <c r="AO599" s="251">
        <f t="shared" si="1435"/>
        <v>0</v>
      </c>
      <c r="AP599" s="251">
        <f t="shared" si="1435"/>
        <v>0</v>
      </c>
      <c r="AQ599" s="251">
        <f t="shared" si="1435"/>
        <v>0</v>
      </c>
      <c r="AR599" s="251">
        <f t="shared" si="1435"/>
        <v>0</v>
      </c>
      <c r="AS599" s="295"/>
    </row>
    <row r="600" spans="2:45">
      <c r="B600" s="390" t="s">
        <v>848</v>
      </c>
      <c r="C600" s="264"/>
      <c r="D600" s="240"/>
      <c r="E600" s="240"/>
      <c r="F600" s="240"/>
      <c r="G600" s="240"/>
      <c r="H600" s="240"/>
      <c r="I600" s="240"/>
      <c r="J600" s="240"/>
      <c r="K600" s="240"/>
      <c r="L600" s="240"/>
      <c r="M600" s="240"/>
      <c r="N600" s="240"/>
      <c r="O600" s="240"/>
      <c r="P600" s="240"/>
      <c r="Q600" s="240"/>
      <c r="R600" s="312"/>
      <c r="S600" s="240"/>
      <c r="T600" s="240"/>
      <c r="U600" s="240"/>
      <c r="V600" s="264"/>
      <c r="W600" s="243"/>
      <c r="X600" s="243"/>
      <c r="Y600" s="240"/>
      <c r="Z600" s="240"/>
      <c r="AA600" s="243"/>
      <c r="AB600" s="243"/>
      <c r="AC600" s="243"/>
      <c r="AD600" s="243"/>
      <c r="AE600" s="251">
        <f>SUMPRODUCT($I$418:$I$579,AE418:AE579)</f>
        <v>30238644.851299729</v>
      </c>
      <c r="AF600" s="251">
        <f>SUMPRODUCT($I$418:$I$579,AF418:AF579)</f>
        <v>6142313.2400929695</v>
      </c>
      <c r="AG600" s="251">
        <f>IF(AG416="kw",SUMPRODUCT($Q$418:$Q$579,$W$418:$W$579,AG418:AG579),SUMPRODUCT($I$418:$I$579,AG418:AG579))</f>
        <v>25509.762468286692</v>
      </c>
      <c r="AH600" s="251">
        <f t="shared" ref="AH600:AR600" si="1436">IF(AH416="kw",SUMPRODUCT($Q$418:$Q$579,$W$418:$W$579,AH418:AH579),SUMPRODUCT($I$418:$I$579,AH418:AH579))</f>
        <v>2143.3057756395351</v>
      </c>
      <c r="AI600" s="251">
        <f t="shared" si="1436"/>
        <v>9411.9903358971078</v>
      </c>
      <c r="AJ600" s="251">
        <f t="shared" si="1436"/>
        <v>0</v>
      </c>
      <c r="AK600" s="251">
        <f t="shared" si="1436"/>
        <v>2053438.3786422813</v>
      </c>
      <c r="AL600" s="251">
        <f t="shared" si="1436"/>
        <v>0</v>
      </c>
      <c r="AM600" s="251">
        <f t="shared" si="1436"/>
        <v>0</v>
      </c>
      <c r="AN600" s="251">
        <f t="shared" si="1436"/>
        <v>0</v>
      </c>
      <c r="AO600" s="251">
        <f t="shared" si="1436"/>
        <v>0</v>
      </c>
      <c r="AP600" s="251">
        <f t="shared" si="1436"/>
        <v>0</v>
      </c>
      <c r="AQ600" s="251">
        <f t="shared" si="1436"/>
        <v>0</v>
      </c>
      <c r="AR600" s="251">
        <f t="shared" si="1436"/>
        <v>0</v>
      </c>
      <c r="AS600" s="295"/>
    </row>
    <row r="601" spans="2:45">
      <c r="B601" s="390" t="s">
        <v>849</v>
      </c>
      <c r="C601" s="264"/>
      <c r="D601" s="240"/>
      <c r="E601" s="240"/>
      <c r="F601" s="240"/>
      <c r="G601" s="240"/>
      <c r="H601" s="240"/>
      <c r="I601" s="240"/>
      <c r="J601" s="240"/>
      <c r="K601" s="240"/>
      <c r="L601" s="240"/>
      <c r="M601" s="240"/>
      <c r="N601" s="240"/>
      <c r="O601" s="240"/>
      <c r="P601" s="240"/>
      <c r="Q601" s="240"/>
      <c r="R601" s="312"/>
      <c r="S601" s="240"/>
      <c r="T601" s="240"/>
      <c r="U601" s="240"/>
      <c r="V601" s="264"/>
      <c r="W601" s="243"/>
      <c r="X601" s="243"/>
      <c r="Y601" s="240"/>
      <c r="Z601" s="240"/>
      <c r="AA601" s="243"/>
      <c r="AB601" s="243"/>
      <c r="AC601" s="243"/>
      <c r="AD601" s="243"/>
      <c r="AE601" s="251">
        <f>SUMPRODUCT($J$418:$J$579,AE418:AE579)</f>
        <v>30238644.851299729</v>
      </c>
      <c r="AF601" s="251">
        <f>SUMPRODUCT($J$418:$J$579,AF418:AF579)</f>
        <v>5950716.3299790947</v>
      </c>
      <c r="AG601" s="251">
        <f>IF(AG416="kw",SUMPRODUCT($Q$418:$Q$579,$X$418:$X$579,AG418:AG579),SUMPRODUCT($J$418:$J$579,AG418:AG579))</f>
        <v>25488.47700990771</v>
      </c>
      <c r="AH601" s="251">
        <f t="shared" ref="AH601:AR601" si="1437">IF(AH416="kw",SUMPRODUCT($Q$418:$Q$579,$X$418:$X$579,AH418:AH579),SUMPRODUCT($J$418:$J$579,AH418:AH579))</f>
        <v>2143.3057756395351</v>
      </c>
      <c r="AI601" s="251">
        <f t="shared" si="1437"/>
        <v>9411.9903358971078</v>
      </c>
      <c r="AJ601" s="251">
        <f t="shared" si="1437"/>
        <v>0</v>
      </c>
      <c r="AK601" s="251">
        <f t="shared" si="1437"/>
        <v>2053438.3786422813</v>
      </c>
      <c r="AL601" s="251">
        <f t="shared" si="1437"/>
        <v>0</v>
      </c>
      <c r="AM601" s="251">
        <f t="shared" si="1437"/>
        <v>0</v>
      </c>
      <c r="AN601" s="251">
        <f t="shared" si="1437"/>
        <v>0</v>
      </c>
      <c r="AO601" s="251">
        <f t="shared" si="1437"/>
        <v>0</v>
      </c>
      <c r="AP601" s="251">
        <f t="shared" si="1437"/>
        <v>0</v>
      </c>
      <c r="AQ601" s="251">
        <f t="shared" si="1437"/>
        <v>0</v>
      </c>
      <c r="AR601" s="251">
        <f t="shared" si="1437"/>
        <v>0</v>
      </c>
      <c r="AS601" s="295"/>
    </row>
    <row r="602" spans="2:45">
      <c r="B602" s="390" t="s">
        <v>850</v>
      </c>
      <c r="C602" s="264"/>
      <c r="D602" s="240"/>
      <c r="E602" s="240"/>
      <c r="F602" s="240"/>
      <c r="G602" s="240"/>
      <c r="H602" s="240"/>
      <c r="I602" s="240"/>
      <c r="J602" s="240"/>
      <c r="K602" s="240"/>
      <c r="L602" s="240"/>
      <c r="M602" s="240"/>
      <c r="N602" s="240"/>
      <c r="O602" s="240"/>
      <c r="P602" s="240"/>
      <c r="Q602" s="240"/>
      <c r="R602" s="312"/>
      <c r="S602" s="240"/>
      <c r="T602" s="240"/>
      <c r="U602" s="240"/>
      <c r="V602" s="264"/>
      <c r="W602" s="243"/>
      <c r="X602" s="243"/>
      <c r="Y602" s="240"/>
      <c r="Z602" s="240"/>
      <c r="AA602" s="243"/>
      <c r="AB602" s="243"/>
      <c r="AC602" s="243"/>
      <c r="AD602" s="243"/>
      <c r="AE602" s="251">
        <f>SUMPRODUCT($K$418:$K$579,AE418:AE579)</f>
        <v>30238245.40862168</v>
      </c>
      <c r="AF602" s="251">
        <f>SUMPRODUCT($K$418:$K$579,AF418:AF579)</f>
        <v>5745284.2393395919</v>
      </c>
      <c r="AG602" s="251">
        <f>IF(AG416="kw",SUMPRODUCT($Q$418:$Q$579,$Y$418:$Y$579,AG418:AG579),SUMPRODUCT($K$418:$K$579,AG418:AG579))</f>
        <v>25463.102819410735</v>
      </c>
      <c r="AH602" s="251">
        <f t="shared" ref="AH602:AR602" si="1438">IF(AH416="kw",SUMPRODUCT($Q$418:$Q$579,$Y$418:$Y$579,AH418:AH579),SUMPRODUCT($K$418:$K$579,AH418:AH579))</f>
        <v>2143.3057756395351</v>
      </c>
      <c r="AI602" s="251">
        <f t="shared" si="1438"/>
        <v>9411.9903358971078</v>
      </c>
      <c r="AJ602" s="251">
        <f t="shared" si="1438"/>
        <v>0</v>
      </c>
      <c r="AK602" s="251">
        <f t="shared" si="1438"/>
        <v>2053438.3786422813</v>
      </c>
      <c r="AL602" s="251">
        <f t="shared" si="1438"/>
        <v>0</v>
      </c>
      <c r="AM602" s="251">
        <f t="shared" si="1438"/>
        <v>0</v>
      </c>
      <c r="AN602" s="251">
        <f t="shared" si="1438"/>
        <v>0</v>
      </c>
      <c r="AO602" s="251">
        <f t="shared" si="1438"/>
        <v>0</v>
      </c>
      <c r="AP602" s="251">
        <f t="shared" si="1438"/>
        <v>0</v>
      </c>
      <c r="AQ602" s="251">
        <f t="shared" si="1438"/>
        <v>0</v>
      </c>
      <c r="AR602" s="251">
        <f t="shared" si="1438"/>
        <v>0</v>
      </c>
      <c r="AS602" s="295"/>
    </row>
    <row r="603" spans="2:45">
      <c r="B603" s="390" t="s">
        <v>851</v>
      </c>
      <c r="C603" s="264"/>
      <c r="D603" s="240"/>
      <c r="E603" s="240"/>
      <c r="F603" s="240"/>
      <c r="G603" s="240"/>
      <c r="H603" s="240"/>
      <c r="I603" s="240"/>
      <c r="J603" s="240"/>
      <c r="K603" s="240"/>
      <c r="L603" s="240"/>
      <c r="M603" s="240"/>
      <c r="N603" s="240"/>
      <c r="O603" s="240"/>
      <c r="P603" s="240"/>
      <c r="Q603" s="240"/>
      <c r="R603" s="312"/>
      <c r="S603" s="240"/>
      <c r="T603" s="240"/>
      <c r="U603" s="240"/>
      <c r="V603" s="264"/>
      <c r="W603" s="243"/>
      <c r="X603" s="243"/>
      <c r="Y603" s="240"/>
      <c r="Z603" s="240"/>
      <c r="AA603" s="243"/>
      <c r="AB603" s="243"/>
      <c r="AC603" s="243"/>
      <c r="AD603" s="243"/>
      <c r="AE603" s="251">
        <f>SUMPRODUCT($L$418:$L$579,AE418:AE579)</f>
        <v>30139936.661225639</v>
      </c>
      <c r="AF603" s="251">
        <f>SUMPRODUCT($L$418:$L$579,AF418:AF579)</f>
        <v>5523410.1923797512</v>
      </c>
      <c r="AG603" s="251">
        <f>IF(AG416="kw",SUMPRODUCT($Q$418:$Q$579,$Z$418:$Z$579,AG418:AG579),SUMPRODUCT($L$418:$L$579,AG418:AG579))</f>
        <v>25404.831215609458</v>
      </c>
      <c r="AH603" s="251">
        <f t="shared" ref="AH603:AR603" si="1439">IF(AH416="kw",SUMPRODUCT($Q$418:$Q$579,$Z$418:$Z$579,AH418:AH579),SUMPRODUCT($L$418:$L$579,AH418:AH579))</f>
        <v>2139.9155072935391</v>
      </c>
      <c r="AI603" s="251">
        <f t="shared" si="1439"/>
        <v>9397.1025054851852</v>
      </c>
      <c r="AJ603" s="251">
        <f t="shared" si="1439"/>
        <v>0</v>
      </c>
      <c r="AK603" s="251">
        <f t="shared" si="1439"/>
        <v>2038014.8314726271</v>
      </c>
      <c r="AL603" s="251">
        <f t="shared" si="1439"/>
        <v>0</v>
      </c>
      <c r="AM603" s="251">
        <f t="shared" si="1439"/>
        <v>0</v>
      </c>
      <c r="AN603" s="251">
        <f t="shared" si="1439"/>
        <v>0</v>
      </c>
      <c r="AO603" s="251">
        <f t="shared" si="1439"/>
        <v>0</v>
      </c>
      <c r="AP603" s="251">
        <f t="shared" si="1439"/>
        <v>0</v>
      </c>
      <c r="AQ603" s="251">
        <f t="shared" si="1439"/>
        <v>0</v>
      </c>
      <c r="AR603" s="251">
        <f t="shared" si="1439"/>
        <v>0</v>
      </c>
      <c r="AS603" s="295"/>
    </row>
    <row r="604" spans="2:45">
      <c r="B604" s="390" t="s">
        <v>852</v>
      </c>
      <c r="C604" s="264"/>
      <c r="D604" s="240"/>
      <c r="E604" s="240"/>
      <c r="F604" s="240"/>
      <c r="G604" s="240"/>
      <c r="H604" s="240"/>
      <c r="I604" s="240"/>
      <c r="J604" s="240"/>
      <c r="K604" s="240"/>
      <c r="L604" s="240"/>
      <c r="M604" s="240"/>
      <c r="N604" s="240"/>
      <c r="O604" s="240"/>
      <c r="P604" s="240"/>
      <c r="Q604" s="240"/>
      <c r="R604" s="312"/>
      <c r="S604" s="240"/>
      <c r="T604" s="240"/>
      <c r="U604" s="240"/>
      <c r="V604" s="264"/>
      <c r="W604" s="243"/>
      <c r="X604" s="243"/>
      <c r="Y604" s="240"/>
      <c r="Z604" s="240"/>
      <c r="AA604" s="243"/>
      <c r="AB604" s="243"/>
      <c r="AC604" s="243"/>
      <c r="AD604" s="243"/>
      <c r="AE604" s="251">
        <f>SUMPRODUCT($M$418:$M$579,AE418:AE579)</f>
        <v>30102399.018971518</v>
      </c>
      <c r="AF604" s="251">
        <f>SUMPRODUCT($M$418:$M$579,AF418:AF579)</f>
        <v>5358561.7656338038</v>
      </c>
      <c r="AG604" s="251">
        <f t="shared" ref="AG604:AR604" si="1440">IF(AG416="kw",SUMPRODUCT($Q$418:$Q$579,$AA$418:$AA$579,AG418:AG579),SUMPRODUCT($M$418:$M$579,AG418:AG579))</f>
        <v>25363.471327310257</v>
      </c>
      <c r="AH604" s="251">
        <f t="shared" si="1440"/>
        <v>2139.9155072935391</v>
      </c>
      <c r="AI604" s="251">
        <f t="shared" si="1440"/>
        <v>9397.1025054851852</v>
      </c>
      <c r="AJ604" s="251">
        <f t="shared" si="1440"/>
        <v>0</v>
      </c>
      <c r="AK604" s="251">
        <f t="shared" si="1440"/>
        <v>2038014.8314726271</v>
      </c>
      <c r="AL604" s="251">
        <f t="shared" si="1440"/>
        <v>0</v>
      </c>
      <c r="AM604" s="251">
        <f t="shared" si="1440"/>
        <v>0</v>
      </c>
      <c r="AN604" s="251">
        <f t="shared" si="1440"/>
        <v>0</v>
      </c>
      <c r="AO604" s="251">
        <f t="shared" si="1440"/>
        <v>0</v>
      </c>
      <c r="AP604" s="251">
        <f t="shared" si="1440"/>
        <v>0</v>
      </c>
      <c r="AQ604" s="251">
        <f t="shared" si="1440"/>
        <v>0</v>
      </c>
      <c r="AR604" s="251">
        <f t="shared" si="1440"/>
        <v>0</v>
      </c>
      <c r="AS604" s="295"/>
    </row>
    <row r="605" spans="2:45">
      <c r="B605" s="391" t="s">
        <v>853</v>
      </c>
      <c r="C605" s="319"/>
      <c r="D605" s="337"/>
      <c r="E605" s="337"/>
      <c r="F605" s="337"/>
      <c r="G605" s="337"/>
      <c r="H605" s="337"/>
      <c r="I605" s="337"/>
      <c r="J605" s="337"/>
      <c r="K605" s="337"/>
      <c r="L605" s="337"/>
      <c r="M605" s="337"/>
      <c r="N605" s="337"/>
      <c r="O605" s="337"/>
      <c r="P605" s="337"/>
      <c r="Q605" s="337"/>
      <c r="R605" s="336"/>
      <c r="S605" s="337"/>
      <c r="T605" s="337"/>
      <c r="U605" s="337"/>
      <c r="V605" s="319"/>
      <c r="W605" s="338"/>
      <c r="X605" s="338"/>
      <c r="Y605" s="337"/>
      <c r="Z605" s="337"/>
      <c r="AA605" s="338"/>
      <c r="AB605" s="338"/>
      <c r="AC605" s="338"/>
      <c r="AD605" s="338"/>
      <c r="AE605" s="285">
        <f>SUMPRODUCT($N$418:$N$579,AE418:AE579)</f>
        <v>29419597.120229926</v>
      </c>
      <c r="AF605" s="285">
        <f>SUMPRODUCT($N$418:$N$579,AF418:AF579)</f>
        <v>5034976.119705243</v>
      </c>
      <c r="AG605" s="734">
        <f>IF(AG416="kw",SUMPRODUCT($Q$418:$Q$579,$AB$418:$AB$579,AG418:AG579),SUMPRODUCT($N$418:$N$579,AG418:AG579))</f>
        <v>24720.542376313726</v>
      </c>
      <c r="AH605" s="734">
        <f t="shared" ref="AH605:AR605" si="1441">IF(AH416="kw",SUMPRODUCT($Q$418:$Q$579,$AB$418:$AB$579,AH418:AH579),SUMPRODUCT($N$418:$N$579,AH418:AH579))</f>
        <v>2100.8727395670712</v>
      </c>
      <c r="AI605" s="734">
        <f t="shared" si="1441"/>
        <v>9225.6523294511389</v>
      </c>
      <c r="AJ605" s="734">
        <f t="shared" si="1441"/>
        <v>0</v>
      </c>
      <c r="AK605" s="734">
        <f t="shared" si="1441"/>
        <v>2004754.3340979733</v>
      </c>
      <c r="AL605" s="734">
        <f t="shared" si="1441"/>
        <v>0</v>
      </c>
      <c r="AM605" s="734">
        <f t="shared" si="1441"/>
        <v>0</v>
      </c>
      <c r="AN605" s="734">
        <f t="shared" si="1441"/>
        <v>0</v>
      </c>
      <c r="AO605" s="734">
        <f t="shared" si="1441"/>
        <v>0</v>
      </c>
      <c r="AP605" s="734">
        <f t="shared" si="1441"/>
        <v>0</v>
      </c>
      <c r="AQ605" s="734">
        <f t="shared" si="1441"/>
        <v>0</v>
      </c>
      <c r="AR605" s="734">
        <f t="shared" si="1441"/>
        <v>0</v>
      </c>
      <c r="AS605" s="339"/>
    </row>
    <row r="606" spans="2:45" ht="22.5" customHeight="1">
      <c r="B606" s="322" t="s">
        <v>590</v>
      </c>
      <c r="C606" s="340"/>
      <c r="D606" s="341"/>
      <c r="E606" s="341"/>
      <c r="F606" s="341"/>
      <c r="G606" s="341"/>
      <c r="H606" s="341"/>
      <c r="I606" s="341"/>
      <c r="J606" s="341"/>
      <c r="K606" s="341"/>
      <c r="L606" s="341"/>
      <c r="M606" s="341"/>
      <c r="N606" s="341"/>
      <c r="O606" s="341"/>
      <c r="P606" s="341"/>
      <c r="Q606" s="341"/>
      <c r="R606" s="341"/>
      <c r="S606" s="341"/>
      <c r="T606" s="341"/>
      <c r="U606" s="341"/>
      <c r="V606" s="325"/>
      <c r="W606" s="326"/>
      <c r="X606" s="341"/>
      <c r="Y606" s="341"/>
      <c r="Z606" s="341"/>
      <c r="AA606" s="341"/>
      <c r="AB606" s="341"/>
      <c r="AC606" s="341"/>
      <c r="AD606" s="341"/>
      <c r="AE606" s="342"/>
      <c r="AF606" s="342"/>
      <c r="AG606" s="342"/>
      <c r="AH606" s="342"/>
      <c r="AI606" s="342"/>
      <c r="AJ606" s="342"/>
      <c r="AK606" s="342"/>
      <c r="AL606" s="342"/>
      <c r="AM606" s="342"/>
      <c r="AN606" s="342"/>
      <c r="AO606" s="342"/>
      <c r="AP606" s="342"/>
      <c r="AQ606" s="342"/>
      <c r="AR606" s="342"/>
      <c r="AS606" s="342"/>
    </row>
    <row r="609" spans="1:45" ht="15.75">
      <c r="B609" s="241" t="s">
        <v>308</v>
      </c>
      <c r="C609" s="242"/>
      <c r="D609" s="511" t="s">
        <v>523</v>
      </c>
      <c r="E609" s="217"/>
      <c r="F609" s="511"/>
      <c r="G609" s="217"/>
      <c r="H609" s="217"/>
      <c r="I609" s="217"/>
      <c r="J609" s="217"/>
      <c r="K609" s="217"/>
      <c r="L609" s="217"/>
      <c r="M609" s="217"/>
      <c r="N609" s="217"/>
      <c r="O609" s="217"/>
      <c r="P609" s="217"/>
      <c r="Q609" s="217"/>
      <c r="R609" s="242"/>
      <c r="S609" s="217"/>
      <c r="T609" s="217"/>
      <c r="U609" s="217"/>
      <c r="V609" s="217"/>
      <c r="W609" s="217"/>
      <c r="X609" s="217"/>
      <c r="Y609" s="217"/>
      <c r="Z609" s="217"/>
      <c r="AA609" s="217"/>
      <c r="AB609" s="217"/>
      <c r="AC609" s="217"/>
      <c r="AD609" s="217"/>
      <c r="AE609" s="231"/>
      <c r="AF609" s="229"/>
      <c r="AG609" s="229"/>
      <c r="AH609" s="229"/>
      <c r="AI609" s="229"/>
      <c r="AJ609" s="229"/>
      <c r="AK609" s="229"/>
      <c r="AL609" s="229"/>
      <c r="AM609" s="229"/>
      <c r="AN609" s="229"/>
      <c r="AO609" s="229"/>
      <c r="AP609" s="229"/>
      <c r="AQ609" s="229"/>
      <c r="AR609" s="229"/>
    </row>
    <row r="610" spans="1:45" ht="33.75" customHeight="1">
      <c r="B610" s="827" t="s">
        <v>211</v>
      </c>
      <c r="C610" s="829" t="s">
        <v>33</v>
      </c>
      <c r="D610" s="244" t="s">
        <v>421</v>
      </c>
      <c r="E610" s="667" t="s">
        <v>209</v>
      </c>
      <c r="F610" s="668"/>
      <c r="G610" s="668"/>
      <c r="H610" s="668"/>
      <c r="I610" s="668"/>
      <c r="J610" s="668"/>
      <c r="K610" s="668"/>
      <c r="L610" s="668"/>
      <c r="M610" s="669"/>
      <c r="N610" s="659"/>
      <c r="O610" s="659"/>
      <c r="P610" s="659"/>
      <c r="Q610" s="831" t="s">
        <v>213</v>
      </c>
      <c r="R610" s="244" t="s">
        <v>422</v>
      </c>
      <c r="S610" s="824" t="s">
        <v>212</v>
      </c>
      <c r="T610" s="825"/>
      <c r="U610" s="825"/>
      <c r="V610" s="825"/>
      <c r="W610" s="825"/>
      <c r="X610" s="825"/>
      <c r="Y610" s="825"/>
      <c r="Z610" s="825"/>
      <c r="AA610" s="825"/>
      <c r="AB610" s="825"/>
      <c r="AC610" s="825"/>
      <c r="AD610" s="836"/>
      <c r="AE610" s="824" t="s">
        <v>242</v>
      </c>
      <c r="AF610" s="825"/>
      <c r="AG610" s="825"/>
      <c r="AH610" s="825"/>
      <c r="AI610" s="825"/>
      <c r="AJ610" s="825"/>
      <c r="AK610" s="825"/>
      <c r="AL610" s="825"/>
      <c r="AM610" s="825"/>
      <c r="AN610" s="825"/>
      <c r="AO610" s="825"/>
      <c r="AP610" s="825"/>
      <c r="AQ610" s="825"/>
      <c r="AR610" s="825"/>
      <c r="AS610" s="826"/>
    </row>
    <row r="611" spans="1:45" ht="68.25" customHeight="1">
      <c r="B611" s="828"/>
      <c r="C611" s="830"/>
      <c r="D611" s="245">
        <v>2018</v>
      </c>
      <c r="E611" s="245">
        <v>2019</v>
      </c>
      <c r="F611" s="245">
        <v>2020</v>
      </c>
      <c r="G611" s="245">
        <v>2021</v>
      </c>
      <c r="H611" s="245">
        <v>2022</v>
      </c>
      <c r="I611" s="245">
        <v>2023</v>
      </c>
      <c r="J611" s="245">
        <v>2024</v>
      </c>
      <c r="K611" s="245">
        <v>2025</v>
      </c>
      <c r="L611" s="245">
        <v>2026</v>
      </c>
      <c r="M611" s="245">
        <v>2027</v>
      </c>
      <c r="N611" s="245">
        <v>2028</v>
      </c>
      <c r="O611" s="245">
        <v>2029</v>
      </c>
      <c r="P611" s="245">
        <v>2030</v>
      </c>
      <c r="Q611" s="832"/>
      <c r="R611" s="245">
        <v>2018</v>
      </c>
      <c r="S611" s="245">
        <v>2019</v>
      </c>
      <c r="T611" s="245">
        <v>2020</v>
      </c>
      <c r="U611" s="245">
        <v>2021</v>
      </c>
      <c r="V611" s="245">
        <v>2022</v>
      </c>
      <c r="W611" s="245">
        <v>2023</v>
      </c>
      <c r="X611" s="245">
        <v>2024</v>
      </c>
      <c r="Y611" s="245">
        <v>2025</v>
      </c>
      <c r="Z611" s="245">
        <v>2026</v>
      </c>
      <c r="AA611" s="245">
        <v>2027</v>
      </c>
      <c r="AB611" s="245">
        <v>2028</v>
      </c>
      <c r="AC611" s="245">
        <v>2029</v>
      </c>
      <c r="AD611" s="245">
        <v>2030</v>
      </c>
      <c r="AE611" s="245" t="str">
        <f>'1.  LRAMVA Summary'!$D$53</f>
        <v>Residential</v>
      </c>
      <c r="AF611" s="245" t="str">
        <f>'1.  LRAMVA Summary'!$E$53</f>
        <v>GS&lt;50 kW</v>
      </c>
      <c r="AG611" s="245" t="str">
        <f>'1.  LRAMVA Summary'!$F$53</f>
        <v>General Service 50 to 4,999 kW</v>
      </c>
      <c r="AH611" s="245" t="str">
        <f>'1.  LRAMVA Summary'!$G$53</f>
        <v>Large Use</v>
      </c>
      <c r="AI611" s="245" t="str">
        <f>'1.  LRAMVA Summary'!$H$53</f>
        <v>Large Use 2</v>
      </c>
      <c r="AJ611" s="245" t="str">
        <f>'1.  LRAMVA Summary'!$I$53</f>
        <v>Street Lighting</v>
      </c>
      <c r="AK611" s="245" t="str">
        <f>'1.  LRAMVA Summary'!$J$53</f>
        <v>Unmetered Scattered Load</v>
      </c>
      <c r="AL611" s="245" t="str">
        <f>'1.  LRAMVA Summary'!$K$53</f>
        <v/>
      </c>
      <c r="AM611" s="245" t="str">
        <f>'1.  LRAMVA Summary'!$L$53</f>
        <v/>
      </c>
      <c r="AN611" s="245" t="str">
        <f>'1.  LRAMVA Summary'!$M$53</f>
        <v/>
      </c>
      <c r="AO611" s="245" t="str">
        <f>'1.  LRAMVA Summary'!$N$53</f>
        <v/>
      </c>
      <c r="AP611" s="245" t="str">
        <f>'1.  LRAMVA Summary'!$O$53</f>
        <v/>
      </c>
      <c r="AQ611" s="245" t="str">
        <f>'1.  LRAMVA Summary'!$P$53</f>
        <v/>
      </c>
      <c r="AR611" s="245" t="str">
        <f>'1.  LRAMVA Summary'!$Q$53</f>
        <v/>
      </c>
      <c r="AS611" s="247" t="str">
        <f>'1.  LRAMVA Summary'!$R$53</f>
        <v>Total</v>
      </c>
    </row>
    <row r="612" spans="1:45" ht="15.75" customHeight="1">
      <c r="A612" s="464"/>
      <c r="B612" s="454" t="s">
        <v>501</v>
      </c>
      <c r="C612" s="249"/>
      <c r="D612" s="249"/>
      <c r="E612" s="249"/>
      <c r="F612" s="249"/>
      <c r="G612" s="249"/>
      <c r="H612" s="249"/>
      <c r="I612" s="249"/>
      <c r="J612" s="249"/>
      <c r="K612" s="249"/>
      <c r="L612" s="249"/>
      <c r="M612" s="249"/>
      <c r="N612" s="249"/>
      <c r="O612" s="249"/>
      <c r="P612" s="249"/>
      <c r="Q612" s="250"/>
      <c r="R612" s="249"/>
      <c r="S612" s="249"/>
      <c r="T612" s="249"/>
      <c r="U612" s="249"/>
      <c r="V612" s="249"/>
      <c r="W612" s="249"/>
      <c r="X612" s="249"/>
      <c r="Y612" s="249"/>
      <c r="Z612" s="249"/>
      <c r="AA612" s="249"/>
      <c r="AB612" s="249"/>
      <c r="AC612" s="249"/>
      <c r="AD612" s="249"/>
      <c r="AE612" s="251" t="str">
        <f>'1.  LRAMVA Summary'!$D$54</f>
        <v>kWh</v>
      </c>
      <c r="AF612" s="251" t="str">
        <f>'1.  LRAMVA Summary'!$E$54</f>
        <v>kWh</v>
      </c>
      <c r="AG612" s="251" t="str">
        <f>'1.  LRAMVA Summary'!$F$54</f>
        <v>kW</v>
      </c>
      <c r="AH612" s="251" t="str">
        <f>'1.  LRAMVA Summary'!$G$54</f>
        <v>kW</v>
      </c>
      <c r="AI612" s="251" t="str">
        <f>'1.  LRAMVA Summary'!$H$54</f>
        <v>kW</v>
      </c>
      <c r="AJ612" s="251" t="str">
        <f>'1.  LRAMVA Summary'!$I$54</f>
        <v>kW</v>
      </c>
      <c r="AK612" s="251" t="str">
        <f>'1.  LRAMVA Summary'!$J$54</f>
        <v>kWh</v>
      </c>
      <c r="AL612" s="251">
        <f>'1.  LRAMVA Summary'!$K$54</f>
        <v>0</v>
      </c>
      <c r="AM612" s="251">
        <f>'1.  LRAMVA Summary'!$L$54</f>
        <v>0</v>
      </c>
      <c r="AN612" s="251">
        <f>'1.  LRAMVA Summary'!$M$54</f>
        <v>0</v>
      </c>
      <c r="AO612" s="251">
        <f>'1.  LRAMVA Summary'!$N$54</f>
        <v>0</v>
      </c>
      <c r="AP612" s="251">
        <f>'1.  LRAMVA Summary'!$O$54</f>
        <v>0</v>
      </c>
      <c r="AQ612" s="251">
        <f>'1.  LRAMVA Summary'!$P$54</f>
        <v>0</v>
      </c>
      <c r="AR612" s="251">
        <f>'1.  LRAMVA Summary'!$Q$54</f>
        <v>0</v>
      </c>
      <c r="AS612" s="252"/>
    </row>
    <row r="613" spans="1:45" ht="15.75" hidden="1" outlineLevel="1">
      <c r="A613" s="464"/>
      <c r="B613" s="443" t="s">
        <v>494</v>
      </c>
      <c r="C613" s="249"/>
      <c r="D613" s="249"/>
      <c r="E613" s="249"/>
      <c r="F613" s="249"/>
      <c r="G613" s="249"/>
      <c r="H613" s="249"/>
      <c r="I613" s="249"/>
      <c r="J613" s="249"/>
      <c r="K613" s="249"/>
      <c r="L613" s="249"/>
      <c r="M613" s="249"/>
      <c r="N613" s="249"/>
      <c r="O613" s="249"/>
      <c r="P613" s="249"/>
      <c r="Q613" s="250"/>
      <c r="R613" s="249"/>
      <c r="S613" s="249"/>
      <c r="T613" s="249"/>
      <c r="U613" s="249"/>
      <c r="V613" s="249"/>
      <c r="W613" s="249"/>
      <c r="X613" s="249"/>
      <c r="Y613" s="249"/>
      <c r="Z613" s="249"/>
      <c r="AA613" s="249"/>
      <c r="AB613" s="249"/>
      <c r="AC613" s="249"/>
      <c r="AD613" s="249"/>
      <c r="AE613" s="251"/>
      <c r="AF613" s="251"/>
      <c r="AG613" s="251"/>
      <c r="AH613" s="251"/>
      <c r="AI613" s="251"/>
      <c r="AJ613" s="251"/>
      <c r="AK613" s="251"/>
      <c r="AL613" s="251"/>
      <c r="AM613" s="251"/>
      <c r="AN613" s="251"/>
      <c r="AO613" s="251"/>
      <c r="AP613" s="251"/>
      <c r="AQ613" s="251"/>
      <c r="AR613" s="251"/>
      <c r="AS613" s="252"/>
    </row>
    <row r="614" spans="1:45" hidden="1" outlineLevel="1">
      <c r="A614" s="464">
        <v>1</v>
      </c>
      <c r="B614" s="379" t="s">
        <v>95</v>
      </c>
      <c r="C614" s="251" t="s">
        <v>1119</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v>1</v>
      </c>
      <c r="AF614" s="361"/>
      <c r="AG614" s="361"/>
      <c r="AH614" s="361"/>
      <c r="AI614" s="361"/>
      <c r="AJ614" s="361"/>
      <c r="AK614" s="361"/>
      <c r="AL614" s="361"/>
      <c r="AM614" s="361"/>
      <c r="AN614" s="361"/>
      <c r="AO614" s="361"/>
      <c r="AP614" s="361"/>
      <c r="AQ614" s="361"/>
      <c r="AR614" s="361"/>
      <c r="AS614" s="256">
        <f>SUM(AE614:AR614)</f>
        <v>1</v>
      </c>
    </row>
    <row r="615" spans="1:45" hidden="1" outlineLevel="1">
      <c r="A615" s="464"/>
      <c r="B615" s="254" t="s">
        <v>309</v>
      </c>
      <c r="C615" s="251" t="s">
        <v>1120</v>
      </c>
      <c r="D615" s="255">
        <v>22479.308334591798</v>
      </c>
      <c r="E615" s="255">
        <v>18088.877400388057</v>
      </c>
      <c r="F615" s="255">
        <v>18088.877400388057</v>
      </c>
      <c r="G615" s="255">
        <v>18088.877400388057</v>
      </c>
      <c r="H615" s="255">
        <v>18088.877400388057</v>
      </c>
      <c r="I615" s="255">
        <v>18088.877400388057</v>
      </c>
      <c r="J615" s="255">
        <v>18088.877400388057</v>
      </c>
      <c r="K615" s="255">
        <v>18088.660008529427</v>
      </c>
      <c r="L615" s="255">
        <v>18088.660008529427</v>
      </c>
      <c r="M615" s="255">
        <v>18040.313611968522</v>
      </c>
      <c r="N615" s="255">
        <v>17660.98107451907</v>
      </c>
      <c r="O615" s="255">
        <v>17657.491886663051</v>
      </c>
      <c r="P615" s="255">
        <v>17657.491886663051</v>
      </c>
      <c r="Q615" s="414"/>
      <c r="R615" s="255">
        <v>1.4162987316012252</v>
      </c>
      <c r="S615" s="255">
        <v>1.1489103484989238</v>
      </c>
      <c r="T615" s="255">
        <v>1.1489103484989238</v>
      </c>
      <c r="U615" s="255">
        <v>1.1489103484989238</v>
      </c>
      <c r="V615" s="255">
        <v>1.1489103484989238</v>
      </c>
      <c r="W615" s="255">
        <v>1.1489103484989238</v>
      </c>
      <c r="X615" s="255">
        <v>1.1489103484989238</v>
      </c>
      <c r="Y615" s="255">
        <v>1.1489103484989238</v>
      </c>
      <c r="Z615" s="255">
        <v>1.1489103484989238</v>
      </c>
      <c r="AA615" s="255">
        <v>1.1460446856956841</v>
      </c>
      <c r="AB615" s="255">
        <v>1.0755052936159342</v>
      </c>
      <c r="AC615" s="255">
        <v>1.0755052936159342</v>
      </c>
      <c r="AD615" s="255">
        <v>1.0755052936159342</v>
      </c>
      <c r="AE615" s="362">
        <f>AE614</f>
        <v>1</v>
      </c>
      <c r="AF615" s="362">
        <f t="shared" ref="AF615:AL615" si="1442">AF614</f>
        <v>0</v>
      </c>
      <c r="AG615" s="362">
        <f t="shared" si="1442"/>
        <v>0</v>
      </c>
      <c r="AH615" s="362">
        <f t="shared" si="1442"/>
        <v>0</v>
      </c>
      <c r="AI615" s="362">
        <f t="shared" si="1442"/>
        <v>0</v>
      </c>
      <c r="AJ615" s="362">
        <f t="shared" si="1442"/>
        <v>0</v>
      </c>
      <c r="AK615" s="362">
        <f t="shared" si="1442"/>
        <v>0</v>
      </c>
      <c r="AL615" s="362">
        <f t="shared" si="1442"/>
        <v>0</v>
      </c>
      <c r="AM615" s="362">
        <f t="shared" ref="AM615" si="1443">AM614</f>
        <v>0</v>
      </c>
      <c r="AN615" s="362">
        <f t="shared" ref="AN615" si="1444">AN614</f>
        <v>0</v>
      </c>
      <c r="AO615" s="362">
        <f t="shared" ref="AO615" si="1445">AO614</f>
        <v>0</v>
      </c>
      <c r="AP615" s="362">
        <f t="shared" ref="AP615" si="1446">AP614</f>
        <v>0</v>
      </c>
      <c r="AQ615" s="362">
        <f t="shared" ref="AQ615" si="1447">AQ614</f>
        <v>0</v>
      </c>
      <c r="AR615" s="362">
        <f t="shared" ref="AR615" si="1448">AR614</f>
        <v>0</v>
      </c>
      <c r="AS615" s="257"/>
    </row>
    <row r="616" spans="1:45" ht="15.75" hidden="1" outlineLevel="1">
      <c r="A616" s="464"/>
      <c r="B616" s="258"/>
      <c r="C616" s="259"/>
      <c r="D616" s="259"/>
      <c r="E616" s="259"/>
      <c r="F616" s="259"/>
      <c r="G616" s="259"/>
      <c r="H616" s="259"/>
      <c r="I616" s="259"/>
      <c r="J616" s="660"/>
      <c r="K616" s="259"/>
      <c r="L616" s="259"/>
      <c r="M616" s="259"/>
      <c r="N616" s="259"/>
      <c r="O616" s="259"/>
      <c r="P616" s="259"/>
      <c r="Q616" s="260"/>
      <c r="R616" s="259"/>
      <c r="S616" s="259"/>
      <c r="T616" s="259"/>
      <c r="U616" s="259"/>
      <c r="V616" s="259"/>
      <c r="W616" s="259"/>
      <c r="X616" s="259"/>
      <c r="Y616" s="259"/>
      <c r="Z616" s="259"/>
      <c r="AA616" s="259"/>
      <c r="AB616" s="259"/>
      <c r="AC616" s="259"/>
      <c r="AD616" s="259"/>
      <c r="AE616" s="363"/>
      <c r="AF616" s="364"/>
      <c r="AG616" s="364"/>
      <c r="AH616" s="364"/>
      <c r="AI616" s="364"/>
      <c r="AJ616" s="364"/>
      <c r="AK616" s="364"/>
      <c r="AL616" s="364"/>
      <c r="AM616" s="364"/>
      <c r="AN616" s="364"/>
      <c r="AO616" s="364"/>
      <c r="AP616" s="364"/>
      <c r="AQ616" s="364"/>
      <c r="AR616" s="364"/>
      <c r="AS616" s="262"/>
    </row>
    <row r="617" spans="1:45" hidden="1" outlineLevel="1">
      <c r="A617" s="464">
        <v>2</v>
      </c>
      <c r="B617" s="379" t="s">
        <v>96</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449">AF617</f>
        <v>0</v>
      </c>
      <c r="AG618" s="362">
        <f t="shared" ref="AG618" si="1450">AG617</f>
        <v>0</v>
      </c>
      <c r="AH618" s="362">
        <f t="shared" ref="AH618" si="1451">AH617</f>
        <v>0</v>
      </c>
      <c r="AI618" s="362">
        <f t="shared" ref="AI618" si="1452">AI617</f>
        <v>0</v>
      </c>
      <c r="AJ618" s="362">
        <f t="shared" ref="AJ618" si="1453">AJ617</f>
        <v>0</v>
      </c>
      <c r="AK618" s="362">
        <f t="shared" ref="AK618" si="1454">AK617</f>
        <v>0</v>
      </c>
      <c r="AL618" s="362">
        <f t="shared" ref="AL618" si="1455">AL617</f>
        <v>0</v>
      </c>
      <c r="AM618" s="362">
        <f t="shared" ref="AM618" si="1456">AM617</f>
        <v>0</v>
      </c>
      <c r="AN618" s="362">
        <f t="shared" ref="AN618" si="1457">AN617</f>
        <v>0</v>
      </c>
      <c r="AO618" s="362">
        <f t="shared" ref="AO618" si="1458">AO617</f>
        <v>0</v>
      </c>
      <c r="AP618" s="362">
        <f t="shared" ref="AP618" si="1459">AP617</f>
        <v>0</v>
      </c>
      <c r="AQ618" s="362">
        <f t="shared" ref="AQ618" si="1460">AQ617</f>
        <v>0</v>
      </c>
      <c r="AR618" s="362">
        <f t="shared" ref="AR618" si="1461">AR617</f>
        <v>0</v>
      </c>
      <c r="AS618" s="257"/>
    </row>
    <row r="619" spans="1:45" ht="15.75" hidden="1" outlineLevel="1">
      <c r="A619" s="464"/>
      <c r="B619" s="258"/>
      <c r="C619" s="259"/>
      <c r="D619" s="264"/>
      <c r="E619" s="264"/>
      <c r="F619" s="264"/>
      <c r="G619" s="264"/>
      <c r="H619" s="264"/>
      <c r="I619" s="264"/>
      <c r="J619" s="264"/>
      <c r="K619" s="264"/>
      <c r="L619" s="264"/>
      <c r="M619" s="264"/>
      <c r="N619" s="264"/>
      <c r="O619" s="264"/>
      <c r="P619" s="264"/>
      <c r="Q619" s="260"/>
      <c r="R619" s="264"/>
      <c r="S619" s="264"/>
      <c r="T619" s="264"/>
      <c r="U619" s="264"/>
      <c r="V619" s="264"/>
      <c r="W619" s="264"/>
      <c r="X619" s="264"/>
      <c r="Y619" s="264"/>
      <c r="Z619" s="264"/>
      <c r="AA619" s="264"/>
      <c r="AB619" s="264"/>
      <c r="AC619" s="264"/>
      <c r="AD619" s="264"/>
      <c r="AE619" s="363"/>
      <c r="AF619" s="364"/>
      <c r="AG619" s="364"/>
      <c r="AH619" s="364"/>
      <c r="AI619" s="364"/>
      <c r="AJ619" s="364"/>
      <c r="AK619" s="364"/>
      <c r="AL619" s="364"/>
      <c r="AM619" s="364"/>
      <c r="AN619" s="364"/>
      <c r="AO619" s="364"/>
      <c r="AP619" s="364"/>
      <c r="AQ619" s="364"/>
      <c r="AR619" s="364"/>
      <c r="AS619" s="262"/>
    </row>
    <row r="620" spans="1:45" hidden="1" outlineLevel="1">
      <c r="A620" s="464">
        <v>3</v>
      </c>
      <c r="B620" s="379" t="s">
        <v>97</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462">AF620</f>
        <v>0</v>
      </c>
      <c r="AG621" s="362">
        <f t="shared" ref="AG621" si="1463">AG620</f>
        <v>0</v>
      </c>
      <c r="AH621" s="362">
        <f t="shared" ref="AH621" si="1464">AH620</f>
        <v>0</v>
      </c>
      <c r="AI621" s="362">
        <f t="shared" ref="AI621" si="1465">AI620</f>
        <v>0</v>
      </c>
      <c r="AJ621" s="362">
        <f t="shared" ref="AJ621" si="1466">AJ620</f>
        <v>0</v>
      </c>
      <c r="AK621" s="362">
        <f t="shared" ref="AK621" si="1467">AK620</f>
        <v>0</v>
      </c>
      <c r="AL621" s="362">
        <f t="shared" ref="AL621" si="1468">AL620</f>
        <v>0</v>
      </c>
      <c r="AM621" s="362">
        <f t="shared" ref="AM621" si="1469">AM620</f>
        <v>0</v>
      </c>
      <c r="AN621" s="362">
        <f t="shared" ref="AN621" si="1470">AN620</f>
        <v>0</v>
      </c>
      <c r="AO621" s="362">
        <f t="shared" ref="AO621" si="1471">AO620</f>
        <v>0</v>
      </c>
      <c r="AP621" s="362">
        <f t="shared" ref="AP621" si="1472">AP620</f>
        <v>0</v>
      </c>
      <c r="AQ621" s="362">
        <f t="shared" ref="AQ621" si="1473">AQ620</f>
        <v>0</v>
      </c>
      <c r="AR621" s="362">
        <f t="shared" ref="AR621" si="1474">AR620</f>
        <v>0</v>
      </c>
      <c r="AS621" s="257"/>
    </row>
    <row r="622" spans="1:45" hidden="1" outlineLevel="1">
      <c r="A622" s="464"/>
      <c r="B622" s="254"/>
      <c r="C622" s="265"/>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63"/>
      <c r="AF622" s="363"/>
      <c r="AG622" s="363"/>
      <c r="AH622" s="363"/>
      <c r="AI622" s="363"/>
      <c r="AJ622" s="363"/>
      <c r="AK622" s="363"/>
      <c r="AL622" s="363"/>
      <c r="AM622" s="363"/>
      <c r="AN622" s="363"/>
      <c r="AO622" s="363"/>
      <c r="AP622" s="363"/>
      <c r="AQ622" s="363"/>
      <c r="AR622" s="363"/>
      <c r="AS622" s="266"/>
    </row>
    <row r="623" spans="1:45" hidden="1" outlineLevel="1">
      <c r="A623" s="464">
        <v>4</v>
      </c>
      <c r="B623" s="273" t="s">
        <v>665</v>
      </c>
      <c r="C623" s="251" t="s">
        <v>25</v>
      </c>
      <c r="D623" s="255"/>
      <c r="E623" s="255"/>
      <c r="F623" s="255"/>
      <c r="G623" s="255"/>
      <c r="H623" s="255"/>
      <c r="I623" s="255"/>
      <c r="J623" s="255"/>
      <c r="K623" s="255"/>
      <c r="L623" s="255"/>
      <c r="M623" s="255"/>
      <c r="N623" s="255"/>
      <c r="O623" s="255"/>
      <c r="P623" s="255"/>
      <c r="Q623" s="251"/>
      <c r="R623" s="255"/>
      <c r="S623" s="255"/>
      <c r="T623" s="255"/>
      <c r="U623" s="255"/>
      <c r="V623" s="255"/>
      <c r="W623" s="255"/>
      <c r="X623" s="255"/>
      <c r="Y623" s="255"/>
      <c r="Z623" s="255"/>
      <c r="AA623" s="255"/>
      <c r="AB623" s="255"/>
      <c r="AC623" s="255"/>
      <c r="AD623" s="255"/>
      <c r="AE623" s="361"/>
      <c r="AF623" s="361"/>
      <c r="AG623" s="361"/>
      <c r="AH623" s="361"/>
      <c r="AI623" s="361"/>
      <c r="AJ623" s="361"/>
      <c r="AK623" s="361"/>
      <c r="AL623" s="361"/>
      <c r="AM623" s="361"/>
      <c r="AN623" s="361"/>
      <c r="AO623" s="361"/>
      <c r="AP623" s="361"/>
      <c r="AQ623" s="361"/>
      <c r="AR623" s="361"/>
      <c r="AS623" s="256">
        <f>SUM(AE623:AR623)</f>
        <v>0</v>
      </c>
    </row>
    <row r="624" spans="1:45" hidden="1" outlineLevel="1">
      <c r="A624" s="464"/>
      <c r="B624" s="254" t="s">
        <v>309</v>
      </c>
      <c r="C624" s="251" t="s">
        <v>163</v>
      </c>
      <c r="D624" s="255"/>
      <c r="E624" s="255"/>
      <c r="F624" s="255"/>
      <c r="G624" s="255"/>
      <c r="H624" s="255"/>
      <c r="I624" s="255"/>
      <c r="J624" s="255"/>
      <c r="K624" s="255"/>
      <c r="L624" s="255"/>
      <c r="M624" s="255"/>
      <c r="N624" s="255"/>
      <c r="O624" s="255"/>
      <c r="P624" s="255"/>
      <c r="Q624" s="414"/>
      <c r="R624" s="255"/>
      <c r="S624" s="255"/>
      <c r="T624" s="255"/>
      <c r="U624" s="255"/>
      <c r="V624" s="255"/>
      <c r="W624" s="255"/>
      <c r="X624" s="255"/>
      <c r="Y624" s="255"/>
      <c r="Z624" s="255"/>
      <c r="AA624" s="255"/>
      <c r="AB624" s="255"/>
      <c r="AC624" s="255"/>
      <c r="AD624" s="255"/>
      <c r="AE624" s="362">
        <f>AE623</f>
        <v>0</v>
      </c>
      <c r="AF624" s="362">
        <f t="shared" ref="AF624" si="1475">AF623</f>
        <v>0</v>
      </c>
      <c r="AG624" s="362">
        <f t="shared" ref="AG624" si="1476">AG623</f>
        <v>0</v>
      </c>
      <c r="AH624" s="362">
        <f t="shared" ref="AH624" si="1477">AH623</f>
        <v>0</v>
      </c>
      <c r="AI624" s="362">
        <f t="shared" ref="AI624" si="1478">AI623</f>
        <v>0</v>
      </c>
      <c r="AJ624" s="362">
        <f t="shared" ref="AJ624" si="1479">AJ623</f>
        <v>0</v>
      </c>
      <c r="AK624" s="362">
        <f t="shared" ref="AK624" si="1480">AK623</f>
        <v>0</v>
      </c>
      <c r="AL624" s="362">
        <f t="shared" ref="AL624" si="1481">AL623</f>
        <v>0</v>
      </c>
      <c r="AM624" s="362">
        <f t="shared" ref="AM624" si="1482">AM623</f>
        <v>0</v>
      </c>
      <c r="AN624" s="362">
        <f t="shared" ref="AN624" si="1483">AN623</f>
        <v>0</v>
      </c>
      <c r="AO624" s="362">
        <f t="shared" ref="AO624" si="1484">AO623</f>
        <v>0</v>
      </c>
      <c r="AP624" s="362">
        <f t="shared" ref="AP624" si="1485">AP623</f>
        <v>0</v>
      </c>
      <c r="AQ624" s="362">
        <f t="shared" ref="AQ624" si="1486">AQ623</f>
        <v>0</v>
      </c>
      <c r="AR624" s="362">
        <f t="shared" ref="AR624" si="1487">AR623</f>
        <v>0</v>
      </c>
      <c r="AS624" s="257"/>
    </row>
    <row r="625" spans="1:45" hidden="1" outlineLevel="1">
      <c r="A625" s="464"/>
      <c r="B625" s="254"/>
      <c r="C625" s="265"/>
      <c r="D625" s="264"/>
      <c r="E625" s="264"/>
      <c r="F625" s="264"/>
      <c r="G625" s="264"/>
      <c r="H625" s="264"/>
      <c r="I625" s="264"/>
      <c r="J625" s="264"/>
      <c r="K625" s="264"/>
      <c r="L625" s="264"/>
      <c r="M625" s="264"/>
      <c r="N625" s="264"/>
      <c r="O625" s="264"/>
      <c r="P625" s="264"/>
      <c r="Q625" s="251"/>
      <c r="R625" s="264"/>
      <c r="S625" s="264"/>
      <c r="T625" s="264"/>
      <c r="U625" s="264"/>
      <c r="V625" s="264"/>
      <c r="W625" s="264"/>
      <c r="X625" s="264"/>
      <c r="Y625" s="264"/>
      <c r="Z625" s="264"/>
      <c r="AA625" s="264"/>
      <c r="AB625" s="264"/>
      <c r="AC625" s="264"/>
      <c r="AD625" s="264"/>
      <c r="AE625" s="363"/>
      <c r="AF625" s="363"/>
      <c r="AG625" s="363"/>
      <c r="AH625" s="363"/>
      <c r="AI625" s="363"/>
      <c r="AJ625" s="363"/>
      <c r="AK625" s="363"/>
      <c r="AL625" s="363"/>
      <c r="AM625" s="363"/>
      <c r="AN625" s="363"/>
      <c r="AO625" s="363"/>
      <c r="AP625" s="363"/>
      <c r="AQ625" s="363"/>
      <c r="AR625" s="363"/>
      <c r="AS625" s="266"/>
    </row>
    <row r="626" spans="1:45" ht="15.75" hidden="1" customHeight="1" outlineLevel="1">
      <c r="A626" s="464">
        <v>5</v>
      </c>
      <c r="B626" s="379" t="s">
        <v>98</v>
      </c>
      <c r="C626" s="251" t="s">
        <v>25</v>
      </c>
      <c r="D626" s="255"/>
      <c r="E626" s="255"/>
      <c r="F626" s="255"/>
      <c r="G626" s="255"/>
      <c r="H626" s="255"/>
      <c r="I626" s="255"/>
      <c r="J626" s="255"/>
      <c r="K626" s="255"/>
      <c r="L626" s="255"/>
      <c r="M626" s="255"/>
      <c r="N626" s="255"/>
      <c r="O626" s="255"/>
      <c r="P626" s="255"/>
      <c r="Q626" s="251"/>
      <c r="R626" s="255"/>
      <c r="S626" s="255"/>
      <c r="T626" s="255"/>
      <c r="U626" s="255"/>
      <c r="V626" s="255"/>
      <c r="W626" s="255"/>
      <c r="X626" s="255"/>
      <c r="Y626" s="255"/>
      <c r="Z626" s="255"/>
      <c r="AA626" s="255"/>
      <c r="AB626" s="255"/>
      <c r="AC626" s="255"/>
      <c r="AD626" s="255"/>
      <c r="AE626" s="361"/>
      <c r="AF626" s="361"/>
      <c r="AG626" s="361"/>
      <c r="AH626" s="361"/>
      <c r="AI626" s="361"/>
      <c r="AJ626" s="361"/>
      <c r="AK626" s="361"/>
      <c r="AL626" s="361"/>
      <c r="AM626" s="361"/>
      <c r="AN626" s="361"/>
      <c r="AO626" s="361"/>
      <c r="AP626" s="361"/>
      <c r="AQ626" s="361"/>
      <c r="AR626" s="361"/>
      <c r="AS626" s="256">
        <f>SUM(AE626:AR626)</f>
        <v>0</v>
      </c>
    </row>
    <row r="627" spans="1:45" hidden="1" outlineLevel="1">
      <c r="A627" s="464"/>
      <c r="B627" s="254" t="s">
        <v>309</v>
      </c>
      <c r="C627" s="251" t="s">
        <v>163</v>
      </c>
      <c r="D627" s="255"/>
      <c r="E627" s="255"/>
      <c r="F627" s="255"/>
      <c r="G627" s="255"/>
      <c r="H627" s="255"/>
      <c r="I627" s="255"/>
      <c r="J627" s="255"/>
      <c r="K627" s="255"/>
      <c r="L627" s="255"/>
      <c r="M627" s="255"/>
      <c r="N627" s="255"/>
      <c r="O627" s="255"/>
      <c r="P627" s="255"/>
      <c r="Q627" s="414"/>
      <c r="R627" s="255"/>
      <c r="S627" s="255"/>
      <c r="T627" s="255"/>
      <c r="U627" s="255"/>
      <c r="V627" s="255"/>
      <c r="W627" s="255"/>
      <c r="X627" s="255"/>
      <c r="Y627" s="255"/>
      <c r="Z627" s="255"/>
      <c r="AA627" s="255"/>
      <c r="AB627" s="255"/>
      <c r="AC627" s="255"/>
      <c r="AD627" s="255"/>
      <c r="AE627" s="362">
        <f>AE626</f>
        <v>0</v>
      </c>
      <c r="AF627" s="362">
        <f t="shared" ref="AF627" si="1488">AF626</f>
        <v>0</v>
      </c>
      <c r="AG627" s="362">
        <f t="shared" ref="AG627" si="1489">AG626</f>
        <v>0</v>
      </c>
      <c r="AH627" s="362">
        <f t="shared" ref="AH627" si="1490">AH626</f>
        <v>0</v>
      </c>
      <c r="AI627" s="362">
        <f t="shared" ref="AI627" si="1491">AI626</f>
        <v>0</v>
      </c>
      <c r="AJ627" s="362">
        <f t="shared" ref="AJ627" si="1492">AJ626</f>
        <v>0</v>
      </c>
      <c r="AK627" s="362">
        <f t="shared" ref="AK627" si="1493">AK626</f>
        <v>0</v>
      </c>
      <c r="AL627" s="362">
        <f t="shared" ref="AL627" si="1494">AL626</f>
        <v>0</v>
      </c>
      <c r="AM627" s="362">
        <f t="shared" ref="AM627" si="1495">AM626</f>
        <v>0</v>
      </c>
      <c r="AN627" s="362">
        <f t="shared" ref="AN627" si="1496">AN626</f>
        <v>0</v>
      </c>
      <c r="AO627" s="362">
        <f t="shared" ref="AO627" si="1497">AO626</f>
        <v>0</v>
      </c>
      <c r="AP627" s="362">
        <f t="shared" ref="AP627" si="1498">AP626</f>
        <v>0</v>
      </c>
      <c r="AQ627" s="362">
        <f t="shared" ref="AQ627" si="1499">AQ626</f>
        <v>0</v>
      </c>
      <c r="AR627" s="362">
        <f t="shared" ref="AR627" si="1500">AR626</f>
        <v>0</v>
      </c>
      <c r="AS627" s="257"/>
    </row>
    <row r="628" spans="1:45" hidden="1" outlineLevel="1">
      <c r="A628" s="464"/>
      <c r="B628" s="254"/>
      <c r="C628" s="251"/>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1"/>
      <c r="AA628" s="251"/>
      <c r="AB628" s="251"/>
      <c r="AC628" s="251"/>
      <c r="AD628" s="251"/>
      <c r="AE628" s="373"/>
      <c r="AF628" s="374"/>
      <c r="AG628" s="374"/>
      <c r="AH628" s="374"/>
      <c r="AI628" s="374"/>
      <c r="AJ628" s="374"/>
      <c r="AK628" s="374"/>
      <c r="AL628" s="374"/>
      <c r="AM628" s="374"/>
      <c r="AN628" s="374"/>
      <c r="AO628" s="374"/>
      <c r="AP628" s="374"/>
      <c r="AQ628" s="374"/>
      <c r="AR628" s="374"/>
      <c r="AS628" s="257"/>
    </row>
    <row r="629" spans="1:45" ht="15.75" hidden="1" outlineLevel="1">
      <c r="A629" s="464"/>
      <c r="B629" s="278" t="s">
        <v>495</v>
      </c>
      <c r="C629" s="249"/>
      <c r="D629" s="249"/>
      <c r="E629" s="249"/>
      <c r="F629" s="249"/>
      <c r="G629" s="249"/>
      <c r="H629" s="249"/>
      <c r="I629" s="249"/>
      <c r="J629" s="249"/>
      <c r="K629" s="249"/>
      <c r="L629" s="249"/>
      <c r="M629" s="249"/>
      <c r="N629" s="249"/>
      <c r="O629" s="249"/>
      <c r="P629" s="249"/>
      <c r="Q629" s="250"/>
      <c r="R629" s="249"/>
      <c r="S629" s="249"/>
      <c r="T629" s="249"/>
      <c r="U629" s="249"/>
      <c r="V629" s="249"/>
      <c r="W629" s="249"/>
      <c r="X629" s="249"/>
      <c r="Y629" s="249"/>
      <c r="Z629" s="249"/>
      <c r="AA629" s="249"/>
      <c r="AB629" s="249"/>
      <c r="AC629" s="249"/>
      <c r="AD629" s="249"/>
      <c r="AE629" s="365"/>
      <c r="AF629" s="365"/>
      <c r="AG629" s="365"/>
      <c r="AH629" s="365"/>
      <c r="AI629" s="365"/>
      <c r="AJ629" s="365"/>
      <c r="AK629" s="365"/>
      <c r="AL629" s="365"/>
      <c r="AM629" s="365"/>
      <c r="AN629" s="365"/>
      <c r="AO629" s="365"/>
      <c r="AP629" s="365"/>
      <c r="AQ629" s="365"/>
      <c r="AR629" s="365"/>
      <c r="AS629" s="252"/>
    </row>
    <row r="630" spans="1:45" hidden="1" outlineLevel="1">
      <c r="A630" s="464">
        <v>6</v>
      </c>
      <c r="B630" s="379" t="s">
        <v>99</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501">AF630</f>
        <v>0</v>
      </c>
      <c r="AG631" s="362">
        <f t="shared" ref="AG631" si="1502">AG630</f>
        <v>0</v>
      </c>
      <c r="AH631" s="362">
        <f t="shared" ref="AH631" si="1503">AH630</f>
        <v>0</v>
      </c>
      <c r="AI631" s="362">
        <f t="shared" ref="AI631" si="1504">AI630</f>
        <v>0</v>
      </c>
      <c r="AJ631" s="362">
        <f t="shared" ref="AJ631" si="1505">AJ630</f>
        <v>0</v>
      </c>
      <c r="AK631" s="362">
        <f t="shared" ref="AK631" si="1506">AK630</f>
        <v>0</v>
      </c>
      <c r="AL631" s="362">
        <f t="shared" ref="AL631" si="1507">AL630</f>
        <v>0</v>
      </c>
      <c r="AM631" s="362">
        <f t="shared" ref="AM631" si="1508">AM630</f>
        <v>0</v>
      </c>
      <c r="AN631" s="362">
        <f t="shared" ref="AN631" si="1509">AN630</f>
        <v>0</v>
      </c>
      <c r="AO631" s="362">
        <f t="shared" ref="AO631" si="1510">AO630</f>
        <v>0</v>
      </c>
      <c r="AP631" s="362">
        <f t="shared" ref="AP631" si="1511">AP630</f>
        <v>0</v>
      </c>
      <c r="AQ631" s="362">
        <f t="shared" ref="AQ631" si="1512">AQ630</f>
        <v>0</v>
      </c>
      <c r="AR631" s="362">
        <f t="shared" ref="AR631" si="1513">AR630</f>
        <v>0</v>
      </c>
      <c r="AS631" s="270"/>
    </row>
    <row r="632" spans="1:45" hidden="1" outlineLevel="1">
      <c r="A632" s="464"/>
      <c r="B632" s="269"/>
      <c r="C632" s="271"/>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1"/>
      <c r="AA632" s="251"/>
      <c r="AB632" s="251"/>
      <c r="AC632" s="251"/>
      <c r="AD632" s="251"/>
      <c r="AE632" s="367"/>
      <c r="AF632" s="367"/>
      <c r="AG632" s="367"/>
      <c r="AH632" s="367"/>
      <c r="AI632" s="367"/>
      <c r="AJ632" s="367"/>
      <c r="AK632" s="367"/>
      <c r="AL632" s="367"/>
      <c r="AM632" s="367"/>
      <c r="AN632" s="367"/>
      <c r="AO632" s="367"/>
      <c r="AP632" s="367"/>
      <c r="AQ632" s="367"/>
      <c r="AR632" s="367"/>
      <c r="AS632" s="272"/>
    </row>
    <row r="633" spans="1:45" ht="30" hidden="1" outlineLevel="1">
      <c r="A633" s="464">
        <v>7</v>
      </c>
      <c r="B633" s="379" t="s">
        <v>100</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514">AF633</f>
        <v>0</v>
      </c>
      <c r="AG634" s="362">
        <f t="shared" ref="AG634" si="1515">AG633</f>
        <v>0</v>
      </c>
      <c r="AH634" s="362">
        <f t="shared" ref="AH634" si="1516">AH633</f>
        <v>0</v>
      </c>
      <c r="AI634" s="362">
        <f t="shared" ref="AI634" si="1517">AI633</f>
        <v>0</v>
      </c>
      <c r="AJ634" s="362">
        <f t="shared" ref="AJ634" si="1518">AJ633</f>
        <v>0</v>
      </c>
      <c r="AK634" s="362">
        <f t="shared" ref="AK634" si="1519">AK633</f>
        <v>0</v>
      </c>
      <c r="AL634" s="362">
        <f t="shared" ref="AL634" si="1520">AL633</f>
        <v>0</v>
      </c>
      <c r="AM634" s="362">
        <f t="shared" ref="AM634" si="1521">AM633</f>
        <v>0</v>
      </c>
      <c r="AN634" s="362">
        <f t="shared" ref="AN634" si="1522">AN633</f>
        <v>0</v>
      </c>
      <c r="AO634" s="362">
        <f t="shared" ref="AO634" si="1523">AO633</f>
        <v>0</v>
      </c>
      <c r="AP634" s="362">
        <f t="shared" ref="AP634" si="1524">AP633</f>
        <v>0</v>
      </c>
      <c r="AQ634" s="362">
        <f t="shared" ref="AQ634" si="1525">AQ633</f>
        <v>0</v>
      </c>
      <c r="AR634" s="362">
        <f t="shared" ref="AR634" si="1526">AR633</f>
        <v>0</v>
      </c>
      <c r="AS634" s="270"/>
    </row>
    <row r="635" spans="1:45" hidden="1" outlineLevel="1">
      <c r="A635" s="464"/>
      <c r="B635" s="273"/>
      <c r="C635" s="271"/>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1"/>
      <c r="AA635" s="251"/>
      <c r="AB635" s="251"/>
      <c r="AC635" s="251"/>
      <c r="AD635" s="251"/>
      <c r="AE635" s="367"/>
      <c r="AF635" s="368"/>
      <c r="AG635" s="367"/>
      <c r="AH635" s="367"/>
      <c r="AI635" s="367"/>
      <c r="AJ635" s="367"/>
      <c r="AK635" s="367"/>
      <c r="AL635" s="367"/>
      <c r="AM635" s="367"/>
      <c r="AN635" s="367"/>
      <c r="AO635" s="367"/>
      <c r="AP635" s="367"/>
      <c r="AQ635" s="367"/>
      <c r="AR635" s="367"/>
      <c r="AS635" s="272"/>
    </row>
    <row r="636" spans="1:45" hidden="1" outlineLevel="1">
      <c r="A636" s="464">
        <v>8</v>
      </c>
      <c r="B636" s="379" t="s">
        <v>101</v>
      </c>
      <c r="C636" s="251" t="s">
        <v>25</v>
      </c>
      <c r="D636" s="255"/>
      <c r="E636" s="255"/>
      <c r="F636" s="255"/>
      <c r="G636" s="255"/>
      <c r="H636" s="255"/>
      <c r="I636" s="255"/>
      <c r="J636" s="255"/>
      <c r="K636" s="255"/>
      <c r="L636" s="255"/>
      <c r="M636" s="255"/>
      <c r="N636" s="255"/>
      <c r="O636" s="255"/>
      <c r="P636" s="255"/>
      <c r="Q636" s="255">
        <v>12</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idden="1" outlineLevel="1">
      <c r="A637" s="464"/>
      <c r="B637" s="254" t="s">
        <v>309</v>
      </c>
      <c r="C637" s="251" t="s">
        <v>163</v>
      </c>
      <c r="D637" s="255"/>
      <c r="E637" s="255"/>
      <c r="F637" s="255"/>
      <c r="G637" s="255"/>
      <c r="H637" s="255"/>
      <c r="I637" s="255"/>
      <c r="J637" s="255"/>
      <c r="K637" s="255"/>
      <c r="L637" s="255"/>
      <c r="M637" s="255"/>
      <c r="N637" s="255"/>
      <c r="O637" s="255"/>
      <c r="P637" s="255"/>
      <c r="Q637" s="255">
        <f>Q636</f>
        <v>12</v>
      </c>
      <c r="R637" s="255"/>
      <c r="S637" s="255"/>
      <c r="T637" s="255"/>
      <c r="U637" s="255"/>
      <c r="V637" s="255"/>
      <c r="W637" s="255"/>
      <c r="X637" s="255"/>
      <c r="Y637" s="255"/>
      <c r="Z637" s="255"/>
      <c r="AA637" s="255"/>
      <c r="AB637" s="255"/>
      <c r="AC637" s="255"/>
      <c r="AD637" s="255"/>
      <c r="AE637" s="362">
        <f>AE636</f>
        <v>0</v>
      </c>
      <c r="AF637" s="362">
        <f t="shared" ref="AF637" si="1527">AF636</f>
        <v>0</v>
      </c>
      <c r="AG637" s="362">
        <f t="shared" ref="AG637" si="1528">AG636</f>
        <v>0</v>
      </c>
      <c r="AH637" s="362">
        <f t="shared" ref="AH637" si="1529">AH636</f>
        <v>0</v>
      </c>
      <c r="AI637" s="362">
        <f t="shared" ref="AI637" si="1530">AI636</f>
        <v>0</v>
      </c>
      <c r="AJ637" s="362">
        <f t="shared" ref="AJ637" si="1531">AJ636</f>
        <v>0</v>
      </c>
      <c r="AK637" s="362">
        <f t="shared" ref="AK637" si="1532">AK636</f>
        <v>0</v>
      </c>
      <c r="AL637" s="362">
        <f t="shared" ref="AL637" si="1533">AL636</f>
        <v>0</v>
      </c>
      <c r="AM637" s="362">
        <f t="shared" ref="AM637" si="1534">AM636</f>
        <v>0</v>
      </c>
      <c r="AN637" s="362">
        <f t="shared" ref="AN637" si="1535">AN636</f>
        <v>0</v>
      </c>
      <c r="AO637" s="362">
        <f t="shared" ref="AO637" si="1536">AO636</f>
        <v>0</v>
      </c>
      <c r="AP637" s="362">
        <f t="shared" ref="AP637" si="1537">AP636</f>
        <v>0</v>
      </c>
      <c r="AQ637" s="362">
        <f t="shared" ref="AQ637" si="1538">AQ636</f>
        <v>0</v>
      </c>
      <c r="AR637" s="362">
        <f t="shared" ref="AR637" si="1539">AR636</f>
        <v>0</v>
      </c>
      <c r="AS637" s="270"/>
    </row>
    <row r="638" spans="1:4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idden="1" outlineLevel="1">
      <c r="A639" s="464">
        <v>9</v>
      </c>
      <c r="B639" s="379" t="s">
        <v>102</v>
      </c>
      <c r="C639" s="251" t="s">
        <v>25</v>
      </c>
      <c r="D639" s="255"/>
      <c r="E639" s="255"/>
      <c r="F639" s="255"/>
      <c r="G639" s="255"/>
      <c r="H639" s="255"/>
      <c r="I639" s="255"/>
      <c r="J639" s="255"/>
      <c r="K639" s="255"/>
      <c r="L639" s="255"/>
      <c r="M639" s="255"/>
      <c r="N639" s="255"/>
      <c r="O639" s="255"/>
      <c r="P639" s="255"/>
      <c r="Q639" s="255">
        <v>12</v>
      </c>
      <c r="R639" s="255"/>
      <c r="S639" s="255"/>
      <c r="T639" s="255"/>
      <c r="U639" s="255"/>
      <c r="V639" s="255"/>
      <c r="W639" s="255"/>
      <c r="X639" s="255"/>
      <c r="Y639" s="255"/>
      <c r="Z639" s="255"/>
      <c r="AA639" s="255"/>
      <c r="AB639" s="255"/>
      <c r="AC639" s="255"/>
      <c r="AD639" s="255"/>
      <c r="AE639" s="366"/>
      <c r="AF639" s="361"/>
      <c r="AG639" s="361"/>
      <c r="AH639" s="361"/>
      <c r="AI639" s="361"/>
      <c r="AJ639" s="361"/>
      <c r="AK639" s="361"/>
      <c r="AL639" s="366"/>
      <c r="AM639" s="366"/>
      <c r="AN639" s="366"/>
      <c r="AO639" s="366"/>
      <c r="AP639" s="366"/>
      <c r="AQ639" s="366"/>
      <c r="AR639" s="366"/>
      <c r="AS639" s="256">
        <f>SUM(AE639:AR639)</f>
        <v>0</v>
      </c>
    </row>
    <row r="640" spans="1:45" hidden="1" outlineLevel="1">
      <c r="A640" s="464"/>
      <c r="B640" s="254" t="s">
        <v>309</v>
      </c>
      <c r="C640" s="251" t="s">
        <v>163</v>
      </c>
      <c r="D640" s="255"/>
      <c r="E640" s="255"/>
      <c r="F640" s="255"/>
      <c r="G640" s="255"/>
      <c r="H640" s="255"/>
      <c r="I640" s="255"/>
      <c r="J640" s="255"/>
      <c r="K640" s="255"/>
      <c r="L640" s="255"/>
      <c r="M640" s="255"/>
      <c r="N640" s="255"/>
      <c r="O640" s="255"/>
      <c r="P640" s="255"/>
      <c r="Q640" s="255">
        <f>Q639</f>
        <v>12</v>
      </c>
      <c r="R640" s="255"/>
      <c r="S640" s="255"/>
      <c r="T640" s="255"/>
      <c r="U640" s="255"/>
      <c r="V640" s="255"/>
      <c r="W640" s="255"/>
      <c r="X640" s="255"/>
      <c r="Y640" s="255"/>
      <c r="Z640" s="255"/>
      <c r="AA640" s="255"/>
      <c r="AB640" s="255"/>
      <c r="AC640" s="255"/>
      <c r="AD640" s="255"/>
      <c r="AE640" s="362">
        <f>AE639</f>
        <v>0</v>
      </c>
      <c r="AF640" s="362">
        <f t="shared" ref="AF640" si="1540">AF639</f>
        <v>0</v>
      </c>
      <c r="AG640" s="362">
        <f t="shared" ref="AG640" si="1541">AG639</f>
        <v>0</v>
      </c>
      <c r="AH640" s="362">
        <f t="shared" ref="AH640" si="1542">AH639</f>
        <v>0</v>
      </c>
      <c r="AI640" s="362">
        <f t="shared" ref="AI640" si="1543">AI639</f>
        <v>0</v>
      </c>
      <c r="AJ640" s="362">
        <f t="shared" ref="AJ640" si="1544">AJ639</f>
        <v>0</v>
      </c>
      <c r="AK640" s="362">
        <f t="shared" ref="AK640" si="1545">AK639</f>
        <v>0</v>
      </c>
      <c r="AL640" s="362">
        <f t="shared" ref="AL640" si="1546">AL639</f>
        <v>0</v>
      </c>
      <c r="AM640" s="362">
        <f t="shared" ref="AM640" si="1547">AM639</f>
        <v>0</v>
      </c>
      <c r="AN640" s="362">
        <f t="shared" ref="AN640" si="1548">AN639</f>
        <v>0</v>
      </c>
      <c r="AO640" s="362">
        <f t="shared" ref="AO640" si="1549">AO639</f>
        <v>0</v>
      </c>
      <c r="AP640" s="362">
        <f t="shared" ref="AP640" si="1550">AP639</f>
        <v>0</v>
      </c>
      <c r="AQ640" s="362">
        <f t="shared" ref="AQ640" si="1551">AQ639</f>
        <v>0</v>
      </c>
      <c r="AR640" s="362">
        <f t="shared" ref="AR640" si="1552">AR639</f>
        <v>0</v>
      </c>
      <c r="AS640" s="270"/>
    </row>
    <row r="641" spans="1:45" hidden="1" outlineLevel="1">
      <c r="A641" s="464"/>
      <c r="B641" s="273"/>
      <c r="C641" s="271"/>
      <c r="D641" s="275"/>
      <c r="E641" s="275"/>
      <c r="F641" s="275"/>
      <c r="G641" s="275"/>
      <c r="H641" s="275"/>
      <c r="I641" s="275"/>
      <c r="J641" s="275"/>
      <c r="K641" s="275"/>
      <c r="L641" s="275"/>
      <c r="M641" s="275"/>
      <c r="N641" s="275"/>
      <c r="O641" s="275"/>
      <c r="P641" s="275"/>
      <c r="Q641" s="251"/>
      <c r="R641" s="275"/>
      <c r="S641" s="275"/>
      <c r="T641" s="275"/>
      <c r="U641" s="275"/>
      <c r="V641" s="275"/>
      <c r="W641" s="275"/>
      <c r="X641" s="275"/>
      <c r="Y641" s="275"/>
      <c r="Z641" s="275"/>
      <c r="AA641" s="275"/>
      <c r="AB641" s="275"/>
      <c r="AC641" s="275"/>
      <c r="AD641" s="275"/>
      <c r="AE641" s="367"/>
      <c r="AF641" s="367"/>
      <c r="AG641" s="367"/>
      <c r="AH641" s="367"/>
      <c r="AI641" s="367"/>
      <c r="AJ641" s="367"/>
      <c r="AK641" s="367"/>
      <c r="AL641" s="367"/>
      <c r="AM641" s="367"/>
      <c r="AN641" s="367"/>
      <c r="AO641" s="367"/>
      <c r="AP641" s="367"/>
      <c r="AQ641" s="367"/>
      <c r="AR641" s="367"/>
      <c r="AS641" s="272"/>
    </row>
    <row r="642" spans="1:45" hidden="1" outlineLevel="1">
      <c r="A642" s="464">
        <v>10</v>
      </c>
      <c r="B642" s="379" t="s">
        <v>103</v>
      </c>
      <c r="C642" s="251" t="s">
        <v>25</v>
      </c>
      <c r="D642" s="255"/>
      <c r="E642" s="255"/>
      <c r="F642" s="255"/>
      <c r="G642" s="255"/>
      <c r="H642" s="255"/>
      <c r="I642" s="255"/>
      <c r="J642" s="255"/>
      <c r="K642" s="255"/>
      <c r="L642" s="255"/>
      <c r="M642" s="255"/>
      <c r="N642" s="255"/>
      <c r="O642" s="255"/>
      <c r="P642" s="255"/>
      <c r="Q642" s="255">
        <v>3</v>
      </c>
      <c r="R642" s="255"/>
      <c r="S642" s="255"/>
      <c r="T642" s="255"/>
      <c r="U642" s="255"/>
      <c r="V642" s="255"/>
      <c r="W642" s="255"/>
      <c r="X642" s="255"/>
      <c r="Y642" s="255"/>
      <c r="Z642" s="255"/>
      <c r="AA642" s="255"/>
      <c r="AB642" s="255"/>
      <c r="AC642" s="255"/>
      <c r="AD642" s="255"/>
      <c r="AE642" s="366"/>
      <c r="AF642" s="361"/>
      <c r="AG642" s="361"/>
      <c r="AH642" s="361"/>
      <c r="AI642" s="361"/>
      <c r="AJ642" s="361"/>
      <c r="AK642" s="361"/>
      <c r="AL642" s="366"/>
      <c r="AM642" s="366"/>
      <c r="AN642" s="366"/>
      <c r="AO642" s="366"/>
      <c r="AP642" s="366"/>
      <c r="AQ642" s="366"/>
      <c r="AR642" s="366"/>
      <c r="AS642" s="256">
        <f>SUM(AE642:AR642)</f>
        <v>0</v>
      </c>
    </row>
    <row r="643" spans="1:45" hidden="1" outlineLevel="1">
      <c r="A643" s="464"/>
      <c r="B643" s="254" t="s">
        <v>309</v>
      </c>
      <c r="C643" s="251" t="s">
        <v>163</v>
      </c>
      <c r="D643" s="255"/>
      <c r="E643" s="255"/>
      <c r="F643" s="255"/>
      <c r="G643" s="255"/>
      <c r="H643" s="255"/>
      <c r="I643" s="255"/>
      <c r="J643" s="255"/>
      <c r="K643" s="255"/>
      <c r="L643" s="255"/>
      <c r="M643" s="255"/>
      <c r="N643" s="255"/>
      <c r="O643" s="255"/>
      <c r="P643" s="255"/>
      <c r="Q643" s="255">
        <f>Q642</f>
        <v>3</v>
      </c>
      <c r="R643" s="255"/>
      <c r="S643" s="255"/>
      <c r="T643" s="255"/>
      <c r="U643" s="255"/>
      <c r="V643" s="255"/>
      <c r="W643" s="255"/>
      <c r="X643" s="255"/>
      <c r="Y643" s="255"/>
      <c r="Z643" s="255"/>
      <c r="AA643" s="255"/>
      <c r="AB643" s="255"/>
      <c r="AC643" s="255"/>
      <c r="AD643" s="255"/>
      <c r="AE643" s="362">
        <f>AE642</f>
        <v>0</v>
      </c>
      <c r="AF643" s="362">
        <f t="shared" ref="AF643" si="1553">AF642</f>
        <v>0</v>
      </c>
      <c r="AG643" s="362">
        <f t="shared" ref="AG643" si="1554">AG642</f>
        <v>0</v>
      </c>
      <c r="AH643" s="362">
        <f t="shared" ref="AH643" si="1555">AH642</f>
        <v>0</v>
      </c>
      <c r="AI643" s="362">
        <f t="shared" ref="AI643" si="1556">AI642</f>
        <v>0</v>
      </c>
      <c r="AJ643" s="362">
        <f t="shared" ref="AJ643" si="1557">AJ642</f>
        <v>0</v>
      </c>
      <c r="AK643" s="362">
        <f t="shared" ref="AK643" si="1558">AK642</f>
        <v>0</v>
      </c>
      <c r="AL643" s="362">
        <f t="shared" ref="AL643" si="1559">AL642</f>
        <v>0</v>
      </c>
      <c r="AM643" s="362">
        <f t="shared" ref="AM643" si="1560">AM642</f>
        <v>0</v>
      </c>
      <c r="AN643" s="362">
        <f t="shared" ref="AN643" si="1561">AN642</f>
        <v>0</v>
      </c>
      <c r="AO643" s="362">
        <f t="shared" ref="AO643" si="1562">AO642</f>
        <v>0</v>
      </c>
      <c r="AP643" s="362">
        <f t="shared" ref="AP643" si="1563">AP642</f>
        <v>0</v>
      </c>
      <c r="AQ643" s="362">
        <f t="shared" ref="AQ643" si="1564">AQ642</f>
        <v>0</v>
      </c>
      <c r="AR643" s="362">
        <f t="shared" ref="AR643" si="1565">AR642</f>
        <v>0</v>
      </c>
      <c r="AS643" s="270"/>
    </row>
    <row r="644" spans="1:45" hidden="1" outlineLevel="1">
      <c r="A644" s="464"/>
      <c r="B644" s="273"/>
      <c r="C644" s="271"/>
      <c r="D644" s="275"/>
      <c r="E644" s="275"/>
      <c r="F644" s="275"/>
      <c r="G644" s="275"/>
      <c r="H644" s="275"/>
      <c r="I644" s="275"/>
      <c r="J644" s="275"/>
      <c r="K644" s="275"/>
      <c r="L644" s="275"/>
      <c r="M644" s="275"/>
      <c r="N644" s="275"/>
      <c r="O644" s="275"/>
      <c r="P644" s="275"/>
      <c r="Q644" s="251"/>
      <c r="R644" s="275"/>
      <c r="S644" s="275"/>
      <c r="T644" s="275"/>
      <c r="U644" s="275"/>
      <c r="V644" s="275"/>
      <c r="W644" s="275"/>
      <c r="X644" s="275"/>
      <c r="Y644" s="275"/>
      <c r="Z644" s="275"/>
      <c r="AA644" s="275"/>
      <c r="AB644" s="275"/>
      <c r="AC644" s="275"/>
      <c r="AD644" s="275"/>
      <c r="AE644" s="367"/>
      <c r="AF644" s="368"/>
      <c r="AG644" s="367"/>
      <c r="AH644" s="367"/>
      <c r="AI644" s="367"/>
      <c r="AJ644" s="367"/>
      <c r="AK644" s="367"/>
      <c r="AL644" s="367"/>
      <c r="AM644" s="367"/>
      <c r="AN644" s="367"/>
      <c r="AO644" s="367"/>
      <c r="AP644" s="367"/>
      <c r="AQ644" s="367"/>
      <c r="AR644" s="367"/>
      <c r="AS644" s="272"/>
    </row>
    <row r="645" spans="1:45" ht="15.75" hidden="1" outlineLevel="1">
      <c r="A645" s="464"/>
      <c r="B645" s="248" t="s">
        <v>10</v>
      </c>
      <c r="C645" s="249"/>
      <c r="D645" s="249"/>
      <c r="E645" s="249"/>
      <c r="F645" s="249"/>
      <c r="G645" s="249"/>
      <c r="H645" s="249"/>
      <c r="I645" s="249"/>
      <c r="J645" s="249"/>
      <c r="K645" s="249"/>
      <c r="L645" s="249"/>
      <c r="M645" s="249"/>
      <c r="N645" s="249"/>
      <c r="O645" s="249"/>
      <c r="P645" s="249"/>
      <c r="Q645" s="250"/>
      <c r="R645" s="249"/>
      <c r="S645" s="249"/>
      <c r="T645" s="249"/>
      <c r="U645" s="249"/>
      <c r="V645" s="249"/>
      <c r="W645" s="249"/>
      <c r="X645" s="249"/>
      <c r="Y645" s="249"/>
      <c r="Z645" s="249"/>
      <c r="AA645" s="249"/>
      <c r="AB645" s="249"/>
      <c r="AC645" s="249"/>
      <c r="AD645" s="249"/>
      <c r="AE645" s="365"/>
      <c r="AF645" s="365"/>
      <c r="AG645" s="365"/>
      <c r="AH645" s="365"/>
      <c r="AI645" s="365"/>
      <c r="AJ645" s="365"/>
      <c r="AK645" s="365"/>
      <c r="AL645" s="365"/>
      <c r="AM645" s="365"/>
      <c r="AN645" s="365"/>
      <c r="AO645" s="365"/>
      <c r="AP645" s="365"/>
      <c r="AQ645" s="365"/>
      <c r="AR645" s="365"/>
      <c r="AS645" s="252"/>
    </row>
    <row r="646" spans="1:45" ht="30" hidden="1" outlineLevel="1">
      <c r="A646" s="464">
        <v>11</v>
      </c>
      <c r="B646" s="379" t="s">
        <v>104</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77"/>
      <c r="AF646" s="361"/>
      <c r="AG646" s="361"/>
      <c r="AH646" s="361"/>
      <c r="AI646" s="361"/>
      <c r="AJ646" s="361"/>
      <c r="AK646" s="361"/>
      <c r="AL646" s="366"/>
      <c r="AM646" s="366"/>
      <c r="AN646" s="366"/>
      <c r="AO646" s="366"/>
      <c r="AP646" s="366"/>
      <c r="AQ646" s="366"/>
      <c r="AR646" s="366"/>
      <c r="AS646" s="256">
        <f>SUM(AE646:AR646)</f>
        <v>0</v>
      </c>
    </row>
    <row r="647" spans="1:45"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566">AF646</f>
        <v>0</v>
      </c>
      <c r="AG647" s="362">
        <f t="shared" ref="AG647" si="1567">AG646</f>
        <v>0</v>
      </c>
      <c r="AH647" s="362">
        <f t="shared" ref="AH647" si="1568">AH646</f>
        <v>0</v>
      </c>
      <c r="AI647" s="362">
        <f t="shared" ref="AI647" si="1569">AI646</f>
        <v>0</v>
      </c>
      <c r="AJ647" s="362">
        <f t="shared" ref="AJ647" si="1570">AJ646</f>
        <v>0</v>
      </c>
      <c r="AK647" s="362">
        <f t="shared" ref="AK647" si="1571">AK646</f>
        <v>0</v>
      </c>
      <c r="AL647" s="362">
        <f t="shared" ref="AL647" si="1572">AL646</f>
        <v>0</v>
      </c>
      <c r="AM647" s="362">
        <f t="shared" ref="AM647" si="1573">AM646</f>
        <v>0</v>
      </c>
      <c r="AN647" s="362">
        <f t="shared" ref="AN647" si="1574">AN646</f>
        <v>0</v>
      </c>
      <c r="AO647" s="362">
        <f t="shared" ref="AO647" si="1575">AO646</f>
        <v>0</v>
      </c>
      <c r="AP647" s="362">
        <f t="shared" ref="AP647" si="1576">AP646</f>
        <v>0</v>
      </c>
      <c r="AQ647" s="362">
        <f t="shared" ref="AQ647" si="1577">AQ646</f>
        <v>0</v>
      </c>
      <c r="AR647" s="362">
        <f t="shared" ref="AR647" si="1578">AR646</f>
        <v>0</v>
      </c>
      <c r="AS647" s="257"/>
    </row>
    <row r="648" spans="1:45"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72"/>
      <c r="AG648" s="372"/>
      <c r="AH648" s="372"/>
      <c r="AI648" s="372"/>
      <c r="AJ648" s="372"/>
      <c r="AK648" s="372"/>
      <c r="AL648" s="372"/>
      <c r="AM648" s="372"/>
      <c r="AN648" s="372"/>
      <c r="AO648" s="372"/>
      <c r="AP648" s="372"/>
      <c r="AQ648" s="372"/>
      <c r="AR648" s="372"/>
      <c r="AS648" s="266"/>
    </row>
    <row r="649" spans="1:45" ht="30" hidden="1" outlineLevel="1">
      <c r="A649" s="464">
        <v>12</v>
      </c>
      <c r="B649" s="379" t="s">
        <v>105</v>
      </c>
      <c r="C649" s="251" t="s">
        <v>25</v>
      </c>
      <c r="D649" s="255"/>
      <c r="E649" s="255"/>
      <c r="F649" s="255"/>
      <c r="G649" s="255"/>
      <c r="H649" s="255"/>
      <c r="I649" s="255"/>
      <c r="J649" s="255"/>
      <c r="K649" s="255"/>
      <c r="L649" s="255"/>
      <c r="M649" s="255"/>
      <c r="N649" s="255"/>
      <c r="O649" s="255"/>
      <c r="P649" s="255"/>
      <c r="Q649" s="255">
        <v>12</v>
      </c>
      <c r="R649" s="255"/>
      <c r="S649" s="255"/>
      <c r="T649" s="255"/>
      <c r="U649" s="255"/>
      <c r="V649" s="255"/>
      <c r="W649" s="255"/>
      <c r="X649" s="255"/>
      <c r="Y649" s="255"/>
      <c r="Z649" s="255"/>
      <c r="AA649" s="255"/>
      <c r="AB649" s="255"/>
      <c r="AC649" s="255"/>
      <c r="AD649" s="255"/>
      <c r="AE649" s="361"/>
      <c r="AF649" s="361"/>
      <c r="AG649" s="361"/>
      <c r="AH649" s="361"/>
      <c r="AI649" s="361"/>
      <c r="AJ649" s="361"/>
      <c r="AK649" s="361"/>
      <c r="AL649" s="366"/>
      <c r="AM649" s="366"/>
      <c r="AN649" s="366"/>
      <c r="AO649" s="366"/>
      <c r="AP649" s="366"/>
      <c r="AQ649" s="366"/>
      <c r="AR649" s="366"/>
      <c r="AS649" s="256">
        <f>SUM(AE649:AR649)</f>
        <v>0</v>
      </c>
    </row>
    <row r="650" spans="1:45" hidden="1" outlineLevel="1">
      <c r="A650" s="464"/>
      <c r="B650" s="254" t="s">
        <v>309</v>
      </c>
      <c r="C650" s="251" t="s">
        <v>163</v>
      </c>
      <c r="D650" s="255"/>
      <c r="E650" s="255"/>
      <c r="F650" s="255"/>
      <c r="G650" s="255"/>
      <c r="H650" s="255"/>
      <c r="I650" s="255"/>
      <c r="J650" s="255"/>
      <c r="K650" s="255"/>
      <c r="L650" s="255"/>
      <c r="M650" s="255"/>
      <c r="N650" s="255"/>
      <c r="O650" s="255"/>
      <c r="P650" s="255"/>
      <c r="Q650" s="255">
        <f>Q649</f>
        <v>12</v>
      </c>
      <c r="R650" s="255"/>
      <c r="S650" s="255"/>
      <c r="T650" s="255"/>
      <c r="U650" s="255"/>
      <c r="V650" s="255"/>
      <c r="W650" s="255"/>
      <c r="X650" s="255"/>
      <c r="Y650" s="255"/>
      <c r="Z650" s="255"/>
      <c r="AA650" s="255"/>
      <c r="AB650" s="255"/>
      <c r="AC650" s="255"/>
      <c r="AD650" s="255"/>
      <c r="AE650" s="362">
        <f>AE649</f>
        <v>0</v>
      </c>
      <c r="AF650" s="362">
        <f t="shared" ref="AF650" si="1579">AF649</f>
        <v>0</v>
      </c>
      <c r="AG650" s="362">
        <f t="shared" ref="AG650" si="1580">AG649</f>
        <v>0</v>
      </c>
      <c r="AH650" s="362">
        <f t="shared" ref="AH650" si="1581">AH649</f>
        <v>0</v>
      </c>
      <c r="AI650" s="362">
        <f t="shared" ref="AI650" si="1582">AI649</f>
        <v>0</v>
      </c>
      <c r="AJ650" s="362">
        <f t="shared" ref="AJ650" si="1583">AJ649</f>
        <v>0</v>
      </c>
      <c r="AK650" s="362">
        <f t="shared" ref="AK650" si="1584">AK649</f>
        <v>0</v>
      </c>
      <c r="AL650" s="362">
        <f t="shared" ref="AL650" si="1585">AL649</f>
        <v>0</v>
      </c>
      <c r="AM650" s="362">
        <f t="shared" ref="AM650" si="1586">AM649</f>
        <v>0</v>
      </c>
      <c r="AN650" s="362">
        <f t="shared" ref="AN650" si="1587">AN649</f>
        <v>0</v>
      </c>
      <c r="AO650" s="362">
        <f t="shared" ref="AO650" si="1588">AO649</f>
        <v>0</v>
      </c>
      <c r="AP650" s="362">
        <f t="shared" ref="AP650" si="1589">AP649</f>
        <v>0</v>
      </c>
      <c r="AQ650" s="362">
        <f t="shared" ref="AQ650" si="1590">AQ649</f>
        <v>0</v>
      </c>
      <c r="AR650" s="362">
        <f t="shared" ref="AR650" si="1591">AR649</f>
        <v>0</v>
      </c>
      <c r="AS650" s="257"/>
    </row>
    <row r="651" spans="1:45" hidden="1" outlineLevel="1">
      <c r="A651" s="464"/>
      <c r="B651" s="274"/>
      <c r="C651" s="265"/>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c r="AA651" s="251"/>
      <c r="AB651" s="251"/>
      <c r="AC651" s="251"/>
      <c r="AD651" s="251"/>
      <c r="AE651" s="373"/>
      <c r="AF651" s="373"/>
      <c r="AG651" s="363"/>
      <c r="AH651" s="363"/>
      <c r="AI651" s="363"/>
      <c r="AJ651" s="363"/>
      <c r="AK651" s="363"/>
      <c r="AL651" s="363"/>
      <c r="AM651" s="363"/>
      <c r="AN651" s="363"/>
      <c r="AO651" s="363"/>
      <c r="AP651" s="363"/>
      <c r="AQ651" s="363"/>
      <c r="AR651" s="363"/>
      <c r="AS651" s="266"/>
    </row>
    <row r="652" spans="1:45" ht="30" hidden="1" outlineLevel="1">
      <c r="A652" s="464">
        <v>13</v>
      </c>
      <c r="B652" s="379" t="s">
        <v>106</v>
      </c>
      <c r="C652" s="251" t="s">
        <v>25</v>
      </c>
      <c r="D652" s="255"/>
      <c r="E652" s="255"/>
      <c r="F652" s="255"/>
      <c r="G652" s="255"/>
      <c r="H652" s="255"/>
      <c r="I652" s="255"/>
      <c r="J652" s="255"/>
      <c r="K652" s="255"/>
      <c r="L652" s="255"/>
      <c r="M652" s="255"/>
      <c r="N652" s="255"/>
      <c r="O652" s="255"/>
      <c r="P652" s="255"/>
      <c r="Q652" s="255">
        <v>12</v>
      </c>
      <c r="R652" s="255"/>
      <c r="S652" s="255"/>
      <c r="T652" s="255"/>
      <c r="U652" s="255"/>
      <c r="V652" s="255"/>
      <c r="W652" s="255"/>
      <c r="X652" s="255"/>
      <c r="Y652" s="255"/>
      <c r="Z652" s="255"/>
      <c r="AA652" s="255"/>
      <c r="AB652" s="255"/>
      <c r="AC652" s="255"/>
      <c r="AD652" s="255"/>
      <c r="AE652" s="361"/>
      <c r="AF652" s="361"/>
      <c r="AG652" s="361"/>
      <c r="AH652" s="361"/>
      <c r="AI652" s="361"/>
      <c r="AJ652" s="361"/>
      <c r="AK652" s="361"/>
      <c r="AL652" s="366"/>
      <c r="AM652" s="366"/>
      <c r="AN652" s="366"/>
      <c r="AO652" s="366"/>
      <c r="AP652" s="366"/>
      <c r="AQ652" s="366"/>
      <c r="AR652" s="366"/>
      <c r="AS652" s="256">
        <f>SUM(AE652:AR652)</f>
        <v>0</v>
      </c>
    </row>
    <row r="653" spans="1:45" hidden="1" outlineLevel="1">
      <c r="A653" s="464"/>
      <c r="B653" s="254" t="s">
        <v>309</v>
      </c>
      <c r="C653" s="251" t="s">
        <v>163</v>
      </c>
      <c r="D653" s="255"/>
      <c r="E653" s="255"/>
      <c r="F653" s="255"/>
      <c r="G653" s="255"/>
      <c r="H653" s="255"/>
      <c r="I653" s="255"/>
      <c r="J653" s="255"/>
      <c r="K653" s="255"/>
      <c r="L653" s="255"/>
      <c r="M653" s="255"/>
      <c r="N653" s="255"/>
      <c r="O653" s="255"/>
      <c r="P653" s="255"/>
      <c r="Q653" s="255">
        <f>Q652</f>
        <v>12</v>
      </c>
      <c r="R653" s="255"/>
      <c r="S653" s="255"/>
      <c r="T653" s="255"/>
      <c r="U653" s="255"/>
      <c r="V653" s="255"/>
      <c r="W653" s="255"/>
      <c r="X653" s="255"/>
      <c r="Y653" s="255"/>
      <c r="Z653" s="255"/>
      <c r="AA653" s="255"/>
      <c r="AB653" s="255"/>
      <c r="AC653" s="255"/>
      <c r="AD653" s="255"/>
      <c r="AE653" s="362">
        <f>AE652</f>
        <v>0</v>
      </c>
      <c r="AF653" s="362">
        <f t="shared" ref="AF653" si="1592">AF652</f>
        <v>0</v>
      </c>
      <c r="AG653" s="362">
        <f t="shared" ref="AG653" si="1593">AG652</f>
        <v>0</v>
      </c>
      <c r="AH653" s="362">
        <f t="shared" ref="AH653" si="1594">AH652</f>
        <v>0</v>
      </c>
      <c r="AI653" s="362">
        <f t="shared" ref="AI653" si="1595">AI652</f>
        <v>0</v>
      </c>
      <c r="AJ653" s="362">
        <f t="shared" ref="AJ653" si="1596">AJ652</f>
        <v>0</v>
      </c>
      <c r="AK653" s="362">
        <f t="shared" ref="AK653" si="1597">AK652</f>
        <v>0</v>
      </c>
      <c r="AL653" s="362">
        <f t="shared" ref="AL653" si="1598">AL652</f>
        <v>0</v>
      </c>
      <c r="AM653" s="362">
        <f t="shared" ref="AM653" si="1599">AM652</f>
        <v>0</v>
      </c>
      <c r="AN653" s="362">
        <f t="shared" ref="AN653" si="1600">AN652</f>
        <v>0</v>
      </c>
      <c r="AO653" s="362">
        <f t="shared" ref="AO653" si="1601">AO652</f>
        <v>0</v>
      </c>
      <c r="AP653" s="362">
        <f t="shared" ref="AP653" si="1602">AP652</f>
        <v>0</v>
      </c>
      <c r="AQ653" s="362">
        <f t="shared" ref="AQ653" si="1603">AQ652</f>
        <v>0</v>
      </c>
      <c r="AR653" s="362">
        <f t="shared" ref="AR653" si="1604">AR652</f>
        <v>0</v>
      </c>
      <c r="AS653" s="266"/>
    </row>
    <row r="654" spans="1:45" hidden="1" outlineLevel="1">
      <c r="A654" s="464"/>
      <c r="B654" s="274"/>
      <c r="C654" s="265"/>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1"/>
      <c r="AA654" s="251"/>
      <c r="AB654" s="251"/>
      <c r="AC654" s="251"/>
      <c r="AD654" s="251"/>
      <c r="AE654" s="363"/>
      <c r="AF654" s="363"/>
      <c r="AG654" s="363"/>
      <c r="AH654" s="363"/>
      <c r="AI654" s="363"/>
      <c r="AJ654" s="363"/>
      <c r="AK654" s="363"/>
      <c r="AL654" s="363"/>
      <c r="AM654" s="363"/>
      <c r="AN654" s="363"/>
      <c r="AO654" s="363"/>
      <c r="AP654" s="363"/>
      <c r="AQ654" s="363"/>
      <c r="AR654" s="363"/>
      <c r="AS654" s="266"/>
    </row>
    <row r="655" spans="1:45" ht="15.75" hidden="1" outlineLevel="1">
      <c r="A655" s="464"/>
      <c r="B655" s="248" t="s">
        <v>107</v>
      </c>
      <c r="C655" s="249"/>
      <c r="D655" s="250"/>
      <c r="E655" s="250"/>
      <c r="F655" s="250"/>
      <c r="G655" s="250"/>
      <c r="H655" s="250"/>
      <c r="I655" s="250"/>
      <c r="J655" s="250"/>
      <c r="K655" s="250"/>
      <c r="L655" s="250"/>
      <c r="M655" s="250"/>
      <c r="N655" s="250"/>
      <c r="O655" s="250"/>
      <c r="P655" s="250"/>
      <c r="Q655" s="250"/>
      <c r="R655" s="250"/>
      <c r="S655" s="249"/>
      <c r="T655" s="249"/>
      <c r="U655" s="249"/>
      <c r="V655" s="249"/>
      <c r="W655" s="249"/>
      <c r="X655" s="249"/>
      <c r="Y655" s="249"/>
      <c r="Z655" s="249"/>
      <c r="AA655" s="249"/>
      <c r="AB655" s="249"/>
      <c r="AC655" s="249"/>
      <c r="AD655" s="249"/>
      <c r="AE655" s="365"/>
      <c r="AF655" s="365"/>
      <c r="AG655" s="365"/>
      <c r="AH655" s="365"/>
      <c r="AI655" s="365"/>
      <c r="AJ655" s="365"/>
      <c r="AK655" s="365"/>
      <c r="AL655" s="365"/>
      <c r="AM655" s="365"/>
      <c r="AN655" s="365"/>
      <c r="AO655" s="365"/>
      <c r="AP655" s="365"/>
      <c r="AQ655" s="365"/>
      <c r="AR655" s="365"/>
      <c r="AS655" s="252"/>
    </row>
    <row r="656" spans="1:45" hidden="1" outlineLevel="1">
      <c r="A656" s="464">
        <v>14</v>
      </c>
      <c r="B656" s="274" t="s">
        <v>108</v>
      </c>
      <c r="C656" s="251" t="s">
        <v>25</v>
      </c>
      <c r="D656" s="255"/>
      <c r="E656" s="255"/>
      <c r="F656" s="255"/>
      <c r="G656" s="255"/>
      <c r="H656" s="255"/>
      <c r="I656" s="255"/>
      <c r="J656" s="255"/>
      <c r="K656" s="255"/>
      <c r="L656" s="255"/>
      <c r="M656" s="255"/>
      <c r="N656" s="255"/>
      <c r="O656" s="255"/>
      <c r="P656" s="255"/>
      <c r="Q656" s="255">
        <v>12</v>
      </c>
      <c r="R656" s="255"/>
      <c r="S656" s="255"/>
      <c r="T656" s="255"/>
      <c r="U656" s="255"/>
      <c r="V656" s="255"/>
      <c r="W656" s="255"/>
      <c r="X656" s="255"/>
      <c r="Y656" s="255"/>
      <c r="Z656" s="255"/>
      <c r="AA656" s="255"/>
      <c r="AB656" s="255"/>
      <c r="AC656" s="255"/>
      <c r="AD656" s="255"/>
      <c r="AE656" s="361"/>
      <c r="AF656" s="361"/>
      <c r="AG656" s="361"/>
      <c r="AH656" s="361"/>
      <c r="AI656" s="361"/>
      <c r="AJ656" s="361"/>
      <c r="AK656" s="361"/>
      <c r="AL656" s="361"/>
      <c r="AM656" s="361"/>
      <c r="AN656" s="361"/>
      <c r="AO656" s="361"/>
      <c r="AP656" s="361"/>
      <c r="AQ656" s="361"/>
      <c r="AR656" s="361"/>
      <c r="AS656" s="256">
        <f>SUM(AE656:AR656)</f>
        <v>0</v>
      </c>
    </row>
    <row r="657" spans="1:46" hidden="1" outlineLevel="1">
      <c r="A657" s="464"/>
      <c r="B657" s="254" t="s">
        <v>309</v>
      </c>
      <c r="C657" s="251" t="s">
        <v>163</v>
      </c>
      <c r="D657" s="255"/>
      <c r="E657" s="255"/>
      <c r="F657" s="255"/>
      <c r="G657" s="255"/>
      <c r="H657" s="255"/>
      <c r="I657" s="255"/>
      <c r="J657" s="255"/>
      <c r="K657" s="255"/>
      <c r="L657" s="255"/>
      <c r="M657" s="255"/>
      <c r="N657" s="255"/>
      <c r="O657" s="255"/>
      <c r="P657" s="255"/>
      <c r="Q657" s="255">
        <f>Q656</f>
        <v>12</v>
      </c>
      <c r="R657" s="255"/>
      <c r="S657" s="255"/>
      <c r="T657" s="255"/>
      <c r="U657" s="255"/>
      <c r="V657" s="255"/>
      <c r="W657" s="255"/>
      <c r="X657" s="255"/>
      <c r="Y657" s="255"/>
      <c r="Z657" s="255"/>
      <c r="AA657" s="255"/>
      <c r="AB657" s="255"/>
      <c r="AC657" s="255"/>
      <c r="AD657" s="255"/>
      <c r="AE657" s="362">
        <f>AE656</f>
        <v>0</v>
      </c>
      <c r="AF657" s="362">
        <f t="shared" ref="AF657" si="1605">AF656</f>
        <v>0</v>
      </c>
      <c r="AG657" s="362">
        <f t="shared" ref="AG657" si="1606">AG656</f>
        <v>0</v>
      </c>
      <c r="AH657" s="362">
        <f t="shared" ref="AH657" si="1607">AH656</f>
        <v>0</v>
      </c>
      <c r="AI657" s="362">
        <f t="shared" ref="AI657" si="1608">AI656</f>
        <v>0</v>
      </c>
      <c r="AJ657" s="362">
        <f t="shared" ref="AJ657" si="1609">AJ656</f>
        <v>0</v>
      </c>
      <c r="AK657" s="362">
        <f t="shared" ref="AK657" si="1610">AK656</f>
        <v>0</v>
      </c>
      <c r="AL657" s="362">
        <f t="shared" ref="AL657" si="1611">AL656</f>
        <v>0</v>
      </c>
      <c r="AM657" s="362">
        <f t="shared" ref="AM657" si="1612">AM656</f>
        <v>0</v>
      </c>
      <c r="AN657" s="362">
        <f t="shared" ref="AN657" si="1613">AN656</f>
        <v>0</v>
      </c>
      <c r="AO657" s="362">
        <f t="shared" ref="AO657" si="1614">AO656</f>
        <v>0</v>
      </c>
      <c r="AP657" s="362">
        <f t="shared" ref="AP657" si="1615">AP656</f>
        <v>0</v>
      </c>
      <c r="AQ657" s="362">
        <f t="shared" ref="AQ657" si="1616">AQ656</f>
        <v>0</v>
      </c>
      <c r="AR657" s="362">
        <f t="shared" ref="AR657" si="1617">AR656</f>
        <v>0</v>
      </c>
      <c r="AS657" s="452"/>
      <c r="AT657" s="544"/>
    </row>
    <row r="658" spans="1:46" hidden="1" outlineLevel="1">
      <c r="A658" s="464"/>
      <c r="B658" s="274"/>
      <c r="C658" s="265"/>
      <c r="D658" s="251"/>
      <c r="E658" s="251"/>
      <c r="F658" s="251"/>
      <c r="G658" s="251"/>
      <c r="H658" s="251"/>
      <c r="I658" s="251"/>
      <c r="J658" s="251"/>
      <c r="K658" s="251"/>
      <c r="L658" s="251"/>
      <c r="M658" s="251"/>
      <c r="N658" s="251"/>
      <c r="O658" s="251"/>
      <c r="P658" s="251"/>
      <c r="Q658" s="414"/>
      <c r="R658" s="251"/>
      <c r="S658" s="251"/>
      <c r="T658" s="251"/>
      <c r="U658" s="251"/>
      <c r="V658" s="251"/>
      <c r="W658" s="251"/>
      <c r="X658" s="251"/>
      <c r="Y658" s="251"/>
      <c r="Z658" s="251"/>
      <c r="AA658" s="251"/>
      <c r="AB658" s="251"/>
      <c r="AC658" s="251"/>
      <c r="AD658" s="251"/>
      <c r="AE658" s="363"/>
      <c r="AF658" s="363"/>
      <c r="AG658" s="363"/>
      <c r="AH658" s="363"/>
      <c r="AI658" s="363"/>
      <c r="AJ658" s="363"/>
      <c r="AK658" s="363"/>
      <c r="AL658" s="363"/>
      <c r="AM658" s="363"/>
      <c r="AN658" s="363"/>
      <c r="AO658" s="363"/>
      <c r="AP658" s="363"/>
      <c r="AQ658" s="363"/>
      <c r="AR658" s="363"/>
      <c r="AS658" s="261"/>
      <c r="AT658" s="544"/>
    </row>
    <row r="659" spans="1:46" s="243" customFormat="1" ht="15.75" hidden="1" outlineLevel="1">
      <c r="A659" s="464"/>
      <c r="B659" s="248" t="s">
        <v>487</v>
      </c>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453"/>
      <c r="AT659" s="545"/>
    </row>
    <row r="660" spans="1:46" hidden="1" outlineLevel="1">
      <c r="A660" s="464">
        <v>15</v>
      </c>
      <c r="B660" s="254" t="s">
        <v>492</v>
      </c>
      <c r="C660" s="251" t="s">
        <v>25</v>
      </c>
      <c r="D660" s="255"/>
      <c r="E660" s="255"/>
      <c r="F660" s="255"/>
      <c r="G660" s="255"/>
      <c r="H660" s="255"/>
      <c r="I660" s="255"/>
      <c r="J660" s="255"/>
      <c r="K660" s="255"/>
      <c r="L660" s="255"/>
      <c r="M660" s="255"/>
      <c r="N660" s="255"/>
      <c r="O660" s="255"/>
      <c r="P660" s="255"/>
      <c r="Q660" s="255">
        <v>0</v>
      </c>
      <c r="R660" s="255"/>
      <c r="S660" s="255"/>
      <c r="T660" s="255"/>
      <c r="U660" s="255"/>
      <c r="V660" s="255"/>
      <c r="W660" s="255"/>
      <c r="X660" s="255"/>
      <c r="Y660" s="255"/>
      <c r="Z660" s="255"/>
      <c r="AA660" s="255"/>
      <c r="AB660" s="255"/>
      <c r="AC660" s="255"/>
      <c r="AD660" s="255"/>
      <c r="AE660" s="361"/>
      <c r="AF660" s="361"/>
      <c r="AG660" s="361"/>
      <c r="AH660" s="361"/>
      <c r="AI660" s="361"/>
      <c r="AJ660" s="361"/>
      <c r="AK660" s="361"/>
      <c r="AL660" s="361"/>
      <c r="AM660" s="361"/>
      <c r="AN660" s="361"/>
      <c r="AO660" s="361"/>
      <c r="AP660" s="361"/>
      <c r="AQ660" s="361"/>
      <c r="AR660" s="361"/>
      <c r="AS660" s="256">
        <f>SUM(AE660:AR660)</f>
        <v>0</v>
      </c>
    </row>
    <row r="661" spans="1:46" hidden="1" outlineLevel="1">
      <c r="A661" s="464"/>
      <c r="B661" s="254" t="s">
        <v>309</v>
      </c>
      <c r="C661" s="251" t="s">
        <v>163</v>
      </c>
      <c r="D661" s="255"/>
      <c r="E661" s="255"/>
      <c r="F661" s="255"/>
      <c r="G661" s="255"/>
      <c r="H661" s="255"/>
      <c r="I661" s="255"/>
      <c r="J661" s="255"/>
      <c r="K661" s="255"/>
      <c r="L661" s="255"/>
      <c r="M661" s="255"/>
      <c r="N661" s="255"/>
      <c r="O661" s="255"/>
      <c r="P661" s="255"/>
      <c r="Q661" s="255">
        <f>Q660</f>
        <v>0</v>
      </c>
      <c r="R661" s="255"/>
      <c r="S661" s="255"/>
      <c r="T661" s="255"/>
      <c r="U661" s="255"/>
      <c r="V661" s="255"/>
      <c r="W661" s="255"/>
      <c r="X661" s="255"/>
      <c r="Y661" s="255"/>
      <c r="Z661" s="255"/>
      <c r="AA661" s="255"/>
      <c r="AB661" s="255"/>
      <c r="AC661" s="255"/>
      <c r="AD661" s="255"/>
      <c r="AE661" s="362">
        <f>AE660</f>
        <v>0</v>
      </c>
      <c r="AF661" s="362">
        <f t="shared" ref="AF661:AR661" si="1618">AF660</f>
        <v>0</v>
      </c>
      <c r="AG661" s="362">
        <f t="shared" si="1618"/>
        <v>0</v>
      </c>
      <c r="AH661" s="362">
        <f t="shared" si="1618"/>
        <v>0</v>
      </c>
      <c r="AI661" s="362">
        <f t="shared" si="1618"/>
        <v>0</v>
      </c>
      <c r="AJ661" s="362">
        <f t="shared" si="1618"/>
        <v>0</v>
      </c>
      <c r="AK661" s="362">
        <f t="shared" si="1618"/>
        <v>0</v>
      </c>
      <c r="AL661" s="362">
        <f t="shared" si="1618"/>
        <v>0</v>
      </c>
      <c r="AM661" s="362">
        <f t="shared" si="1618"/>
        <v>0</v>
      </c>
      <c r="AN661" s="362">
        <f t="shared" si="1618"/>
        <v>0</v>
      </c>
      <c r="AO661" s="362">
        <f t="shared" si="1618"/>
        <v>0</v>
      </c>
      <c r="AP661" s="362">
        <f t="shared" si="1618"/>
        <v>0</v>
      </c>
      <c r="AQ661" s="362">
        <f t="shared" si="1618"/>
        <v>0</v>
      </c>
      <c r="AR661" s="362">
        <f t="shared" si="1618"/>
        <v>0</v>
      </c>
      <c r="AS661" s="257"/>
    </row>
    <row r="662" spans="1:46" hidden="1" outlineLevel="1">
      <c r="A662" s="464"/>
      <c r="B662" s="274"/>
      <c r="C662" s="265"/>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1"/>
      <c r="AA662" s="251"/>
      <c r="AB662" s="251"/>
      <c r="AC662" s="251"/>
      <c r="AD662" s="251"/>
      <c r="AE662" s="363"/>
      <c r="AF662" s="363"/>
      <c r="AG662" s="363"/>
      <c r="AH662" s="363"/>
      <c r="AI662" s="363"/>
      <c r="AJ662" s="363"/>
      <c r="AK662" s="363"/>
      <c r="AL662" s="363"/>
      <c r="AM662" s="363"/>
      <c r="AN662" s="363"/>
      <c r="AO662" s="363"/>
      <c r="AP662" s="363"/>
      <c r="AQ662" s="363"/>
      <c r="AR662" s="363"/>
      <c r="AS662" s="266"/>
    </row>
    <row r="663" spans="1:46" s="243" customFormat="1" hidden="1" outlineLevel="1">
      <c r="A663" s="464">
        <v>16</v>
      </c>
      <c r="B663" s="283" t="s">
        <v>488</v>
      </c>
      <c r="C663" s="251" t="s">
        <v>25</v>
      </c>
      <c r="D663" s="255"/>
      <c r="E663" s="255"/>
      <c r="F663" s="255"/>
      <c r="G663" s="255"/>
      <c r="H663" s="255"/>
      <c r="I663" s="255"/>
      <c r="J663" s="255"/>
      <c r="K663" s="255"/>
      <c r="L663" s="255"/>
      <c r="M663" s="255"/>
      <c r="N663" s="255"/>
      <c r="O663" s="255"/>
      <c r="P663" s="255"/>
      <c r="Q663" s="255">
        <v>0</v>
      </c>
      <c r="R663" s="255"/>
      <c r="S663" s="255"/>
      <c r="T663" s="255"/>
      <c r="U663" s="255"/>
      <c r="V663" s="255"/>
      <c r="W663" s="255"/>
      <c r="X663" s="255"/>
      <c r="Y663" s="255"/>
      <c r="Z663" s="255"/>
      <c r="AA663" s="255"/>
      <c r="AB663" s="255"/>
      <c r="AC663" s="255"/>
      <c r="AD663" s="255"/>
      <c r="AE663" s="361"/>
      <c r="AF663" s="361"/>
      <c r="AG663" s="361"/>
      <c r="AH663" s="361"/>
      <c r="AI663" s="361"/>
      <c r="AJ663" s="361"/>
      <c r="AK663" s="361"/>
      <c r="AL663" s="361"/>
      <c r="AM663" s="361"/>
      <c r="AN663" s="361"/>
      <c r="AO663" s="361"/>
      <c r="AP663" s="361"/>
      <c r="AQ663" s="361"/>
      <c r="AR663" s="361"/>
      <c r="AS663" s="256">
        <f>SUM(AE663:AR663)</f>
        <v>0</v>
      </c>
    </row>
    <row r="664" spans="1:46" s="243" customFormat="1" hidden="1" outlineLevel="1">
      <c r="A664" s="464"/>
      <c r="B664" s="254" t="s">
        <v>309</v>
      </c>
      <c r="C664" s="251" t="s">
        <v>163</v>
      </c>
      <c r="D664" s="255"/>
      <c r="E664" s="255"/>
      <c r="F664" s="255"/>
      <c r="G664" s="255"/>
      <c r="H664" s="255"/>
      <c r="I664" s="255"/>
      <c r="J664" s="255"/>
      <c r="K664" s="255"/>
      <c r="L664" s="255"/>
      <c r="M664" s="255"/>
      <c r="N664" s="255"/>
      <c r="O664" s="255"/>
      <c r="P664" s="255"/>
      <c r="Q664" s="255">
        <f>Q663</f>
        <v>0</v>
      </c>
      <c r="R664" s="255"/>
      <c r="S664" s="255"/>
      <c r="T664" s="255"/>
      <c r="U664" s="255"/>
      <c r="V664" s="255"/>
      <c r="W664" s="255"/>
      <c r="X664" s="255"/>
      <c r="Y664" s="255"/>
      <c r="Z664" s="255"/>
      <c r="AA664" s="255"/>
      <c r="AB664" s="255"/>
      <c r="AC664" s="255"/>
      <c r="AD664" s="255"/>
      <c r="AE664" s="362">
        <f>AE663</f>
        <v>0</v>
      </c>
      <c r="AF664" s="362">
        <f t="shared" ref="AF664:AR664" si="1619">AF663</f>
        <v>0</v>
      </c>
      <c r="AG664" s="362">
        <f t="shared" si="1619"/>
        <v>0</v>
      </c>
      <c r="AH664" s="362">
        <f t="shared" si="1619"/>
        <v>0</v>
      </c>
      <c r="AI664" s="362">
        <f t="shared" si="1619"/>
        <v>0</v>
      </c>
      <c r="AJ664" s="362">
        <f t="shared" si="1619"/>
        <v>0</v>
      </c>
      <c r="AK664" s="362">
        <f t="shared" si="1619"/>
        <v>0</v>
      </c>
      <c r="AL664" s="362">
        <f t="shared" si="1619"/>
        <v>0</v>
      </c>
      <c r="AM664" s="362">
        <f t="shared" si="1619"/>
        <v>0</v>
      </c>
      <c r="AN664" s="362">
        <f t="shared" si="1619"/>
        <v>0</v>
      </c>
      <c r="AO664" s="362">
        <f t="shared" si="1619"/>
        <v>0</v>
      </c>
      <c r="AP664" s="362">
        <f t="shared" si="1619"/>
        <v>0</v>
      </c>
      <c r="AQ664" s="362">
        <f t="shared" si="1619"/>
        <v>0</v>
      </c>
      <c r="AR664" s="362">
        <f t="shared" si="1619"/>
        <v>0</v>
      </c>
      <c r="AS664" s="257"/>
    </row>
    <row r="665" spans="1:46" s="243" customFormat="1" hidden="1" outlineLevel="1">
      <c r="A665" s="464"/>
      <c r="B665" s="283"/>
      <c r="C665" s="251"/>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c r="AA665" s="251"/>
      <c r="AB665" s="251"/>
      <c r="AC665" s="251"/>
      <c r="AD665" s="251"/>
      <c r="AE665" s="363"/>
      <c r="AF665" s="363"/>
      <c r="AG665" s="363"/>
      <c r="AH665" s="363"/>
      <c r="AI665" s="363"/>
      <c r="AJ665" s="363"/>
      <c r="AK665" s="367"/>
      <c r="AL665" s="367"/>
      <c r="AM665" s="367"/>
      <c r="AN665" s="367"/>
      <c r="AO665" s="367"/>
      <c r="AP665" s="367"/>
      <c r="AQ665" s="367"/>
      <c r="AR665" s="367"/>
      <c r="AS665" s="272"/>
    </row>
    <row r="666" spans="1:46" ht="15.75" hidden="1" outlineLevel="1">
      <c r="A666" s="464"/>
      <c r="B666" s="455" t="s">
        <v>493</v>
      </c>
      <c r="C666" s="279"/>
      <c r="D666" s="250"/>
      <c r="E666" s="249"/>
      <c r="F666" s="249"/>
      <c r="G666" s="249"/>
      <c r="H666" s="249"/>
      <c r="I666" s="249"/>
      <c r="J666" s="249"/>
      <c r="K666" s="249"/>
      <c r="L666" s="249"/>
      <c r="M666" s="249"/>
      <c r="N666" s="249"/>
      <c r="O666" s="249"/>
      <c r="P666" s="249"/>
      <c r="Q666" s="250"/>
      <c r="R666" s="249"/>
      <c r="S666" s="249"/>
      <c r="T666" s="249"/>
      <c r="U666" s="249"/>
      <c r="V666" s="249"/>
      <c r="W666" s="249"/>
      <c r="X666" s="249"/>
      <c r="Y666" s="249"/>
      <c r="Z666" s="249"/>
      <c r="AA666" s="249"/>
      <c r="AB666" s="249"/>
      <c r="AC666" s="249"/>
      <c r="AD666" s="249"/>
      <c r="AE666" s="365"/>
      <c r="AF666" s="365"/>
      <c r="AG666" s="365"/>
      <c r="AH666" s="365"/>
      <c r="AI666" s="365"/>
      <c r="AJ666" s="365"/>
      <c r="AK666" s="365"/>
      <c r="AL666" s="365"/>
      <c r="AM666" s="365"/>
      <c r="AN666" s="365"/>
      <c r="AO666" s="365"/>
      <c r="AP666" s="365"/>
      <c r="AQ666" s="365"/>
      <c r="AR666" s="365"/>
      <c r="AS666" s="252"/>
    </row>
    <row r="667" spans="1:46" hidden="1" outlineLevel="1">
      <c r="A667" s="464">
        <v>17</v>
      </c>
      <c r="B667" s="379" t="s">
        <v>112</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6"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620">AF667</f>
        <v>0</v>
      </c>
      <c r="AG668" s="362">
        <f t="shared" si="1620"/>
        <v>0</v>
      </c>
      <c r="AH668" s="362">
        <f t="shared" si="1620"/>
        <v>0</v>
      </c>
      <c r="AI668" s="362">
        <f t="shared" si="1620"/>
        <v>0</v>
      </c>
      <c r="AJ668" s="362">
        <f t="shared" si="1620"/>
        <v>0</v>
      </c>
      <c r="AK668" s="362">
        <f t="shared" si="1620"/>
        <v>0</v>
      </c>
      <c r="AL668" s="362">
        <f t="shared" si="1620"/>
        <v>0</v>
      </c>
      <c r="AM668" s="362">
        <f t="shared" si="1620"/>
        <v>0</v>
      </c>
      <c r="AN668" s="362">
        <f t="shared" si="1620"/>
        <v>0</v>
      </c>
      <c r="AO668" s="362">
        <f t="shared" si="1620"/>
        <v>0</v>
      </c>
      <c r="AP668" s="362">
        <f t="shared" si="1620"/>
        <v>0</v>
      </c>
      <c r="AQ668" s="362">
        <f t="shared" si="1620"/>
        <v>0</v>
      </c>
      <c r="AR668" s="362">
        <f t="shared" si="1620"/>
        <v>0</v>
      </c>
      <c r="AS668" s="266"/>
    </row>
    <row r="669" spans="1:46" hidden="1" outlineLevel="1">
      <c r="A669" s="464"/>
      <c r="B669" s="254"/>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73"/>
      <c r="AF669" s="376"/>
      <c r="AG669" s="376"/>
      <c r="AH669" s="376"/>
      <c r="AI669" s="376"/>
      <c r="AJ669" s="376"/>
      <c r="AK669" s="376"/>
      <c r="AL669" s="376"/>
      <c r="AM669" s="376"/>
      <c r="AN669" s="376"/>
      <c r="AO669" s="376"/>
      <c r="AP669" s="376"/>
      <c r="AQ669" s="376"/>
      <c r="AR669" s="376"/>
      <c r="AS669" s="266"/>
    </row>
    <row r="670" spans="1:46" hidden="1" outlineLevel="1">
      <c r="A670" s="464">
        <v>18</v>
      </c>
      <c r="B670" s="379" t="s">
        <v>109</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6"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621">AF670</f>
        <v>0</v>
      </c>
      <c r="AG671" s="362">
        <f t="shared" si="1621"/>
        <v>0</v>
      </c>
      <c r="AH671" s="362">
        <f t="shared" si="1621"/>
        <v>0</v>
      </c>
      <c r="AI671" s="362">
        <f t="shared" si="1621"/>
        <v>0</v>
      </c>
      <c r="AJ671" s="362">
        <f t="shared" si="1621"/>
        <v>0</v>
      </c>
      <c r="AK671" s="362">
        <f t="shared" si="1621"/>
        <v>0</v>
      </c>
      <c r="AL671" s="362">
        <f t="shared" si="1621"/>
        <v>0</v>
      </c>
      <c r="AM671" s="362">
        <f t="shared" si="1621"/>
        <v>0</v>
      </c>
      <c r="AN671" s="362">
        <f t="shared" si="1621"/>
        <v>0</v>
      </c>
      <c r="AO671" s="362">
        <f t="shared" si="1621"/>
        <v>0</v>
      </c>
      <c r="AP671" s="362">
        <f t="shared" si="1621"/>
        <v>0</v>
      </c>
      <c r="AQ671" s="362">
        <f t="shared" si="1621"/>
        <v>0</v>
      </c>
      <c r="AR671" s="362">
        <f t="shared" si="1621"/>
        <v>0</v>
      </c>
      <c r="AS671" s="266"/>
    </row>
    <row r="672" spans="1:46" hidden="1" outlineLevel="1">
      <c r="A672" s="464"/>
      <c r="B672" s="281"/>
      <c r="C672" s="251"/>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1"/>
      <c r="AA672" s="251"/>
      <c r="AB672" s="251"/>
      <c r="AC672" s="251"/>
      <c r="AD672" s="251"/>
      <c r="AE672" s="374"/>
      <c r="AF672" s="375"/>
      <c r="AG672" s="375"/>
      <c r="AH672" s="375"/>
      <c r="AI672" s="375"/>
      <c r="AJ672" s="375"/>
      <c r="AK672" s="375"/>
      <c r="AL672" s="375"/>
      <c r="AM672" s="375"/>
      <c r="AN672" s="375"/>
      <c r="AO672" s="375"/>
      <c r="AP672" s="375"/>
      <c r="AQ672" s="375"/>
      <c r="AR672" s="375"/>
      <c r="AS672" s="257"/>
    </row>
    <row r="673" spans="1:45" hidden="1" outlineLevel="1">
      <c r="A673" s="464">
        <v>19</v>
      </c>
      <c r="B673" s="379" t="s">
        <v>111</v>
      </c>
      <c r="C673" s="251" t="s">
        <v>25</v>
      </c>
      <c r="D673" s="255"/>
      <c r="E673" s="255"/>
      <c r="F673" s="255"/>
      <c r="G673" s="255"/>
      <c r="H673" s="255"/>
      <c r="I673" s="255"/>
      <c r="J673" s="255"/>
      <c r="K673" s="255"/>
      <c r="L673" s="255"/>
      <c r="M673" s="255"/>
      <c r="N673" s="255"/>
      <c r="O673" s="255"/>
      <c r="P673" s="255"/>
      <c r="Q673" s="255">
        <v>12</v>
      </c>
      <c r="R673" s="255"/>
      <c r="S673" s="255"/>
      <c r="T673" s="255"/>
      <c r="U673" s="255"/>
      <c r="V673" s="255"/>
      <c r="W673" s="255"/>
      <c r="X673" s="255"/>
      <c r="Y673" s="255"/>
      <c r="Z673" s="255"/>
      <c r="AA673" s="255"/>
      <c r="AB673" s="255"/>
      <c r="AC673" s="255"/>
      <c r="AD673" s="255"/>
      <c r="AE673" s="377"/>
      <c r="AF673" s="361"/>
      <c r="AG673" s="361"/>
      <c r="AH673" s="361"/>
      <c r="AI673" s="361"/>
      <c r="AJ673" s="361"/>
      <c r="AK673" s="361"/>
      <c r="AL673" s="366"/>
      <c r="AM673" s="366"/>
      <c r="AN673" s="366"/>
      <c r="AO673" s="366"/>
      <c r="AP673" s="366"/>
      <c r="AQ673" s="366"/>
      <c r="AR673" s="366"/>
      <c r="AS673" s="256">
        <f>SUM(AE673:AR673)</f>
        <v>0</v>
      </c>
    </row>
    <row r="674" spans="1:45" hidden="1" outlineLevel="1">
      <c r="A674" s="464"/>
      <c r="B674" s="254" t="s">
        <v>309</v>
      </c>
      <c r="C674" s="251" t="s">
        <v>163</v>
      </c>
      <c r="D674" s="255"/>
      <c r="E674" s="255"/>
      <c r="F674" s="255"/>
      <c r="G674" s="255"/>
      <c r="H674" s="255"/>
      <c r="I674" s="255"/>
      <c r="J674" s="255"/>
      <c r="K674" s="255"/>
      <c r="L674" s="255"/>
      <c r="M674" s="255"/>
      <c r="N674" s="255"/>
      <c r="O674" s="255"/>
      <c r="P674" s="255"/>
      <c r="Q674" s="255">
        <f>Q673</f>
        <v>12</v>
      </c>
      <c r="R674" s="255"/>
      <c r="S674" s="255"/>
      <c r="T674" s="255"/>
      <c r="U674" s="255"/>
      <c r="V674" s="255"/>
      <c r="W674" s="255"/>
      <c r="X674" s="255"/>
      <c r="Y674" s="255"/>
      <c r="Z674" s="255"/>
      <c r="AA674" s="255"/>
      <c r="AB674" s="255"/>
      <c r="AC674" s="255"/>
      <c r="AD674" s="255"/>
      <c r="AE674" s="362">
        <f>AE673</f>
        <v>0</v>
      </c>
      <c r="AF674" s="362">
        <f t="shared" ref="AF674:AR674" si="1622">AF673</f>
        <v>0</v>
      </c>
      <c r="AG674" s="362">
        <f t="shared" si="1622"/>
        <v>0</v>
      </c>
      <c r="AH674" s="362">
        <f t="shared" si="1622"/>
        <v>0</v>
      </c>
      <c r="AI674" s="362">
        <f t="shared" si="1622"/>
        <v>0</v>
      </c>
      <c r="AJ674" s="362">
        <f t="shared" si="1622"/>
        <v>0</v>
      </c>
      <c r="AK674" s="362">
        <f t="shared" si="1622"/>
        <v>0</v>
      </c>
      <c r="AL674" s="362">
        <f t="shared" si="1622"/>
        <v>0</v>
      </c>
      <c r="AM674" s="362">
        <f t="shared" si="1622"/>
        <v>0</v>
      </c>
      <c r="AN674" s="362">
        <f t="shared" si="1622"/>
        <v>0</v>
      </c>
      <c r="AO674" s="362">
        <f t="shared" si="1622"/>
        <v>0</v>
      </c>
      <c r="AP674" s="362">
        <f t="shared" si="1622"/>
        <v>0</v>
      </c>
      <c r="AQ674" s="362">
        <f t="shared" si="1622"/>
        <v>0</v>
      </c>
      <c r="AR674" s="362">
        <f t="shared" si="1622"/>
        <v>0</v>
      </c>
      <c r="AS674" s="257"/>
    </row>
    <row r="675" spans="1:45" hidden="1" outlineLevel="1">
      <c r="A675" s="464"/>
      <c r="B675" s="281"/>
      <c r="C675" s="251"/>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c r="AA675" s="251"/>
      <c r="AB675" s="251"/>
      <c r="AC675" s="251"/>
      <c r="AD675" s="251"/>
      <c r="AE675" s="363"/>
      <c r="AF675" s="363"/>
      <c r="AG675" s="363"/>
      <c r="AH675" s="363"/>
      <c r="AI675" s="363"/>
      <c r="AJ675" s="363"/>
      <c r="AK675" s="363"/>
      <c r="AL675" s="363"/>
      <c r="AM675" s="363"/>
      <c r="AN675" s="363"/>
      <c r="AO675" s="363"/>
      <c r="AP675" s="363"/>
      <c r="AQ675" s="363"/>
      <c r="AR675" s="363"/>
      <c r="AS675" s="266"/>
    </row>
    <row r="676" spans="1:45" hidden="1" outlineLevel="1">
      <c r="A676" s="464">
        <v>20</v>
      </c>
      <c r="B676" s="379" t="s">
        <v>110</v>
      </c>
      <c r="C676" s="251" t="s">
        <v>25</v>
      </c>
      <c r="D676" s="255"/>
      <c r="E676" s="255"/>
      <c r="F676" s="255"/>
      <c r="G676" s="255"/>
      <c r="H676" s="255"/>
      <c r="I676" s="255"/>
      <c r="J676" s="255"/>
      <c r="K676" s="255"/>
      <c r="L676" s="255"/>
      <c r="M676" s="255"/>
      <c r="N676" s="255"/>
      <c r="O676" s="255"/>
      <c r="P676" s="255"/>
      <c r="Q676" s="255">
        <v>12</v>
      </c>
      <c r="R676" s="255"/>
      <c r="S676" s="255"/>
      <c r="T676" s="255"/>
      <c r="U676" s="255"/>
      <c r="V676" s="255"/>
      <c r="W676" s="255"/>
      <c r="X676" s="255"/>
      <c r="Y676" s="255"/>
      <c r="Z676" s="255"/>
      <c r="AA676" s="255"/>
      <c r="AB676" s="255"/>
      <c r="AC676" s="255"/>
      <c r="AD676" s="255"/>
      <c r="AE676" s="377"/>
      <c r="AF676" s="361"/>
      <c r="AG676" s="361"/>
      <c r="AH676" s="361"/>
      <c r="AI676" s="361"/>
      <c r="AJ676" s="361"/>
      <c r="AK676" s="361"/>
      <c r="AL676" s="366"/>
      <c r="AM676" s="366"/>
      <c r="AN676" s="366"/>
      <c r="AO676" s="366"/>
      <c r="AP676" s="366"/>
      <c r="AQ676" s="366"/>
      <c r="AR676" s="366"/>
      <c r="AS676" s="256">
        <f>SUM(AE676:AR676)</f>
        <v>0</v>
      </c>
    </row>
    <row r="677" spans="1:45" hidden="1" outlineLevel="1">
      <c r="A677" s="464"/>
      <c r="B677" s="254" t="s">
        <v>309</v>
      </c>
      <c r="C677" s="251" t="s">
        <v>163</v>
      </c>
      <c r="D677" s="255"/>
      <c r="E677" s="255"/>
      <c r="F677" s="255"/>
      <c r="G677" s="255"/>
      <c r="H677" s="255"/>
      <c r="I677" s="255"/>
      <c r="J677" s="255"/>
      <c r="K677" s="255"/>
      <c r="L677" s="255"/>
      <c r="M677" s="255"/>
      <c r="N677" s="255"/>
      <c r="O677" s="255"/>
      <c r="P677" s="255"/>
      <c r="Q677" s="255">
        <f>Q676</f>
        <v>12</v>
      </c>
      <c r="R677" s="255"/>
      <c r="S677" s="255"/>
      <c r="T677" s="255"/>
      <c r="U677" s="255"/>
      <c r="V677" s="255"/>
      <c r="W677" s="255"/>
      <c r="X677" s="255"/>
      <c r="Y677" s="255"/>
      <c r="Z677" s="255"/>
      <c r="AA677" s="255"/>
      <c r="AB677" s="255"/>
      <c r="AC677" s="255"/>
      <c r="AD677" s="255"/>
      <c r="AE677" s="362">
        <f>AE676</f>
        <v>0</v>
      </c>
      <c r="AF677" s="362">
        <f t="shared" ref="AF677:AR677" si="1623">AF676</f>
        <v>0</v>
      </c>
      <c r="AG677" s="362">
        <f t="shared" si="1623"/>
        <v>0</v>
      </c>
      <c r="AH677" s="362">
        <f t="shared" si="1623"/>
        <v>0</v>
      </c>
      <c r="AI677" s="362">
        <f t="shared" si="1623"/>
        <v>0</v>
      </c>
      <c r="AJ677" s="362">
        <f t="shared" si="1623"/>
        <v>0</v>
      </c>
      <c r="AK677" s="362">
        <f t="shared" si="1623"/>
        <v>0</v>
      </c>
      <c r="AL677" s="362">
        <f t="shared" si="1623"/>
        <v>0</v>
      </c>
      <c r="AM677" s="362">
        <f t="shared" si="1623"/>
        <v>0</v>
      </c>
      <c r="AN677" s="362">
        <f t="shared" si="1623"/>
        <v>0</v>
      </c>
      <c r="AO677" s="362">
        <f t="shared" si="1623"/>
        <v>0</v>
      </c>
      <c r="AP677" s="362">
        <f t="shared" si="1623"/>
        <v>0</v>
      </c>
      <c r="AQ677" s="362">
        <f t="shared" si="1623"/>
        <v>0</v>
      </c>
      <c r="AR677" s="362">
        <f t="shared" si="1623"/>
        <v>0</v>
      </c>
      <c r="AS677" s="266"/>
    </row>
    <row r="678" spans="1:45" ht="15.75" hidden="1" outlineLevel="1">
      <c r="A678" s="464"/>
      <c r="B678" s="282"/>
      <c r="C678" s="260"/>
      <c r="D678" s="251"/>
      <c r="E678" s="251"/>
      <c r="F678" s="251"/>
      <c r="G678" s="251"/>
      <c r="H678" s="251"/>
      <c r="I678" s="251"/>
      <c r="J678" s="251"/>
      <c r="K678" s="251"/>
      <c r="L678" s="251"/>
      <c r="M678" s="251"/>
      <c r="N678" s="251"/>
      <c r="O678" s="251"/>
      <c r="P678" s="251"/>
      <c r="Q678" s="260"/>
      <c r="R678" s="251"/>
      <c r="S678" s="251"/>
      <c r="T678" s="251"/>
      <c r="U678" s="251"/>
      <c r="V678" s="251"/>
      <c r="W678" s="251"/>
      <c r="X678" s="251"/>
      <c r="Y678" s="251"/>
      <c r="Z678" s="251"/>
      <c r="AA678" s="251"/>
      <c r="AB678" s="251"/>
      <c r="AC678" s="251"/>
      <c r="AD678" s="251"/>
      <c r="AE678" s="363"/>
      <c r="AF678" s="363"/>
      <c r="AG678" s="363"/>
      <c r="AH678" s="363"/>
      <c r="AI678" s="363"/>
      <c r="AJ678" s="363"/>
      <c r="AK678" s="363"/>
      <c r="AL678" s="363"/>
      <c r="AM678" s="363"/>
      <c r="AN678" s="363"/>
      <c r="AO678" s="363"/>
      <c r="AP678" s="363"/>
      <c r="AQ678" s="363"/>
      <c r="AR678" s="363"/>
      <c r="AS678" s="266"/>
    </row>
    <row r="679" spans="1:45" ht="15.75" hidden="1" outlineLevel="1">
      <c r="A679" s="464"/>
      <c r="B679" s="454" t="s">
        <v>500</v>
      </c>
      <c r="C679" s="251"/>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c r="AA679" s="251"/>
      <c r="AB679" s="251"/>
      <c r="AC679" s="251"/>
      <c r="AD679" s="251"/>
      <c r="AE679" s="373"/>
      <c r="AF679" s="376"/>
      <c r="AG679" s="376"/>
      <c r="AH679" s="376"/>
      <c r="AI679" s="376"/>
      <c r="AJ679" s="376"/>
      <c r="AK679" s="376"/>
      <c r="AL679" s="376"/>
      <c r="AM679" s="376"/>
      <c r="AN679" s="376"/>
      <c r="AO679" s="376"/>
      <c r="AP679" s="376"/>
      <c r="AQ679" s="376"/>
      <c r="AR679" s="376"/>
      <c r="AS679" s="266"/>
    </row>
    <row r="680" spans="1:45" ht="15.75" hidden="1" outlineLevel="1">
      <c r="A680" s="464"/>
      <c r="B680" s="443" t="s">
        <v>496</v>
      </c>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idden="1" outlineLevel="1">
      <c r="A681" s="464">
        <v>21</v>
      </c>
      <c r="B681" s="379" t="s">
        <v>113</v>
      </c>
      <c r="C681" s="251" t="s">
        <v>1119</v>
      </c>
      <c r="D681" s="255">
        <v>7060380.1922740079</v>
      </c>
      <c r="E681" s="255">
        <v>5113045.8911694726</v>
      </c>
      <c r="F681" s="255">
        <v>5113045.8911694726</v>
      </c>
      <c r="G681" s="255">
        <v>5113045.8911694726</v>
      </c>
      <c r="H681" s="255">
        <v>5113045.8911694726</v>
      </c>
      <c r="I681" s="255">
        <v>5113045.8911694726</v>
      </c>
      <c r="J681" s="255">
        <v>5113045.8911694726</v>
      </c>
      <c r="K681" s="255">
        <v>5112947.0283724181</v>
      </c>
      <c r="L681" s="255">
        <v>5112947.0283724181</v>
      </c>
      <c r="M681" s="255">
        <v>5112947.0283724181</v>
      </c>
      <c r="N681" s="255">
        <v>5019860.2055657934</v>
      </c>
      <c r="O681" s="255">
        <v>5011110.2835570285</v>
      </c>
      <c r="P681" s="255">
        <v>5011110.2835570285</v>
      </c>
      <c r="Q681" s="251"/>
      <c r="R681" s="255">
        <v>607.63433865430466</v>
      </c>
      <c r="S681" s="255">
        <v>443.81085917365198</v>
      </c>
      <c r="T681" s="255">
        <v>443.81085917365198</v>
      </c>
      <c r="U681" s="255">
        <v>443.81085917365198</v>
      </c>
      <c r="V681" s="255">
        <v>443.81085917365198</v>
      </c>
      <c r="W681" s="255">
        <v>443.81085917365198</v>
      </c>
      <c r="X681" s="255">
        <v>443.81085917365198</v>
      </c>
      <c r="Y681" s="255">
        <v>443.81085917365198</v>
      </c>
      <c r="Z681" s="255">
        <v>443.81085917365198</v>
      </c>
      <c r="AA681" s="255">
        <v>443.81085917365198</v>
      </c>
      <c r="AB681" s="255">
        <v>419.8292874399184</v>
      </c>
      <c r="AC681" s="255">
        <v>419.8292874399184</v>
      </c>
      <c r="AD681" s="255">
        <v>419.8292874399184</v>
      </c>
      <c r="AE681" s="361">
        <v>1</v>
      </c>
      <c r="AF681" s="361"/>
      <c r="AG681" s="361"/>
      <c r="AH681" s="361"/>
      <c r="AI681" s="361"/>
      <c r="AJ681" s="361"/>
      <c r="AK681" s="361"/>
      <c r="AL681" s="361"/>
      <c r="AM681" s="361"/>
      <c r="AN681" s="361"/>
      <c r="AO681" s="361"/>
      <c r="AP681" s="361"/>
      <c r="AQ681" s="361"/>
      <c r="AR681" s="361"/>
      <c r="AS681" s="256">
        <f>SUM(AE681:AR681)</f>
        <v>1</v>
      </c>
    </row>
    <row r="682" spans="1:45" hidden="1" outlineLevel="1">
      <c r="A682" s="464"/>
      <c r="B682" s="254" t="s">
        <v>309</v>
      </c>
      <c r="C682" s="251" t="s">
        <v>1120</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1</v>
      </c>
      <c r="AF682" s="362">
        <f t="shared" ref="AF682:AL682" si="1624">AF681</f>
        <v>0</v>
      </c>
      <c r="AG682" s="362">
        <f t="shared" si="1624"/>
        <v>0</v>
      </c>
      <c r="AH682" s="362">
        <f t="shared" si="1624"/>
        <v>0</v>
      </c>
      <c r="AI682" s="362">
        <f t="shared" si="1624"/>
        <v>0</v>
      </c>
      <c r="AJ682" s="362">
        <f t="shared" si="1624"/>
        <v>0</v>
      </c>
      <c r="AK682" s="362">
        <f t="shared" si="1624"/>
        <v>0</v>
      </c>
      <c r="AL682" s="362">
        <f t="shared" si="1624"/>
        <v>0</v>
      </c>
      <c r="AM682" s="362">
        <f t="shared" ref="AM682" si="1625">AM681</f>
        <v>0</v>
      </c>
      <c r="AN682" s="362">
        <f t="shared" ref="AN682" si="1626">AN681</f>
        <v>0</v>
      </c>
      <c r="AO682" s="362">
        <f t="shared" ref="AO682" si="1627">AO681</f>
        <v>0</v>
      </c>
      <c r="AP682" s="362">
        <f t="shared" ref="AP682" si="1628">AP681</f>
        <v>0</v>
      </c>
      <c r="AQ682" s="362">
        <f t="shared" ref="AQ682" si="1629">AQ681</f>
        <v>0</v>
      </c>
      <c r="AR682" s="362">
        <f t="shared" ref="AR682" si="1630">AR681</f>
        <v>0</v>
      </c>
      <c r="AS682" s="266"/>
    </row>
    <row r="683" spans="1:45" hidden="1" outlineLevel="1">
      <c r="A683" s="464"/>
      <c r="B683" s="254"/>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idden="1" outlineLevel="1">
      <c r="A684" s="464">
        <v>22</v>
      </c>
      <c r="B684" s="379" t="s">
        <v>114</v>
      </c>
      <c r="C684" s="251" t="s">
        <v>1119</v>
      </c>
      <c r="D684" s="255">
        <v>880905.79429599782</v>
      </c>
      <c r="E684" s="255">
        <v>880905.79429599782</v>
      </c>
      <c r="F684" s="255">
        <v>880905.79429599782</v>
      </c>
      <c r="G684" s="255">
        <v>880905.79429599782</v>
      </c>
      <c r="H684" s="255">
        <v>880905.79429599782</v>
      </c>
      <c r="I684" s="255">
        <v>880905.79429599782</v>
      </c>
      <c r="J684" s="255">
        <v>880905.79429599782</v>
      </c>
      <c r="K684" s="255">
        <v>880905.79429599782</v>
      </c>
      <c r="L684" s="255">
        <v>880905.79429599782</v>
      </c>
      <c r="M684" s="255">
        <v>880905.79429599782</v>
      </c>
      <c r="N684" s="255">
        <v>880905.79429599782</v>
      </c>
      <c r="O684" s="255">
        <v>880905.79429599782</v>
      </c>
      <c r="P684" s="255">
        <v>880905.79429599782</v>
      </c>
      <c r="Q684" s="251"/>
      <c r="R684" s="255">
        <v>456.30534091075214</v>
      </c>
      <c r="S684" s="255">
        <v>456.30534091075214</v>
      </c>
      <c r="T684" s="255">
        <v>456.30534091075214</v>
      </c>
      <c r="U684" s="255">
        <v>456.30534091075214</v>
      </c>
      <c r="V684" s="255">
        <v>456.30534091075214</v>
      </c>
      <c r="W684" s="255">
        <v>456.30534091075214</v>
      </c>
      <c r="X684" s="255">
        <v>456.30534091075214</v>
      </c>
      <c r="Y684" s="255">
        <v>456.30534091075214</v>
      </c>
      <c r="Z684" s="255">
        <v>456.30534091075214</v>
      </c>
      <c r="AA684" s="255">
        <v>456.30534091075214</v>
      </c>
      <c r="AB684" s="255">
        <v>456.30534091075214</v>
      </c>
      <c r="AC684" s="255">
        <v>456.30534091075214</v>
      </c>
      <c r="AD684" s="255">
        <v>456.30534091075214</v>
      </c>
      <c r="AE684" s="361">
        <v>1</v>
      </c>
      <c r="AF684" s="361"/>
      <c r="AG684" s="361"/>
      <c r="AH684" s="361"/>
      <c r="AI684" s="361"/>
      <c r="AJ684" s="361"/>
      <c r="AK684" s="361"/>
      <c r="AL684" s="361"/>
      <c r="AM684" s="361"/>
      <c r="AN684" s="361"/>
      <c r="AO684" s="361"/>
      <c r="AP684" s="361"/>
      <c r="AQ684" s="361"/>
      <c r="AR684" s="361"/>
      <c r="AS684" s="256">
        <f>SUM(AE684:AR684)</f>
        <v>1</v>
      </c>
    </row>
    <row r="685" spans="1:45" hidden="1" outlineLevel="1">
      <c r="A685" s="464"/>
      <c r="B685" s="254" t="s">
        <v>309</v>
      </c>
      <c r="C685" s="251" t="s">
        <v>1120</v>
      </c>
      <c r="D685" s="255">
        <v>64335.438242752687</v>
      </c>
      <c r="E685" s="255">
        <v>64335.438242752687</v>
      </c>
      <c r="F685" s="255">
        <v>64335.438242752687</v>
      </c>
      <c r="G685" s="255">
        <v>64335.438242752687</v>
      </c>
      <c r="H685" s="255">
        <v>64335.438242752687</v>
      </c>
      <c r="I685" s="255">
        <v>64335.438242752687</v>
      </c>
      <c r="J685" s="255">
        <v>64335.438242752687</v>
      </c>
      <c r="K685" s="255">
        <v>64335.438242752687</v>
      </c>
      <c r="L685" s="255">
        <v>64335.438242752687</v>
      </c>
      <c r="M685" s="255">
        <v>64335.438242752687</v>
      </c>
      <c r="N685" s="255">
        <v>64335.438242752687</v>
      </c>
      <c r="O685" s="255">
        <v>64335.438242752687</v>
      </c>
      <c r="P685" s="255">
        <v>64335.438242752687</v>
      </c>
      <c r="Q685" s="251"/>
      <c r="R685" s="255">
        <v>33.325475062248984</v>
      </c>
      <c r="S685" s="255">
        <v>33.325475062248984</v>
      </c>
      <c r="T685" s="255">
        <v>33.325475062248984</v>
      </c>
      <c r="U685" s="255">
        <v>33.325475062248984</v>
      </c>
      <c r="V685" s="255">
        <v>33.325475062248984</v>
      </c>
      <c r="W685" s="255">
        <v>33.325475062248984</v>
      </c>
      <c r="X685" s="255">
        <v>33.325475062248984</v>
      </c>
      <c r="Y685" s="255">
        <v>33.325475062248984</v>
      </c>
      <c r="Z685" s="255">
        <v>33.325475062248984</v>
      </c>
      <c r="AA685" s="255">
        <v>33.325475062248984</v>
      </c>
      <c r="AB685" s="255">
        <v>33.325475062248984</v>
      </c>
      <c r="AC685" s="255">
        <v>33.325475062248984</v>
      </c>
      <c r="AD685" s="255">
        <v>33.325475062248984</v>
      </c>
      <c r="AE685" s="362">
        <f>AE684</f>
        <v>1</v>
      </c>
      <c r="AF685" s="362">
        <f t="shared" ref="AF685:AL685" si="1631">AF684</f>
        <v>0</v>
      </c>
      <c r="AG685" s="362">
        <f t="shared" si="1631"/>
        <v>0</v>
      </c>
      <c r="AH685" s="362">
        <f t="shared" si="1631"/>
        <v>0</v>
      </c>
      <c r="AI685" s="362">
        <f t="shared" si="1631"/>
        <v>0</v>
      </c>
      <c r="AJ685" s="362">
        <f t="shared" si="1631"/>
        <v>0</v>
      </c>
      <c r="AK685" s="362">
        <f t="shared" si="1631"/>
        <v>0</v>
      </c>
      <c r="AL685" s="362">
        <f t="shared" si="1631"/>
        <v>0</v>
      </c>
      <c r="AM685" s="362">
        <f t="shared" ref="AM685" si="1632">AM684</f>
        <v>0</v>
      </c>
      <c r="AN685" s="362">
        <f t="shared" ref="AN685" si="1633">AN684</f>
        <v>0</v>
      </c>
      <c r="AO685" s="362">
        <f t="shared" ref="AO685" si="1634">AO684</f>
        <v>0</v>
      </c>
      <c r="AP685" s="362">
        <f t="shared" ref="AP685" si="1635">AP684</f>
        <v>0</v>
      </c>
      <c r="AQ685" s="362">
        <f t="shared" ref="AQ685" si="1636">AQ684</f>
        <v>0</v>
      </c>
      <c r="AR685" s="362">
        <f t="shared" ref="AR685" si="1637">AR684</f>
        <v>0</v>
      </c>
      <c r="AS685" s="266"/>
    </row>
    <row r="686" spans="1:4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73"/>
      <c r="AF686" s="376"/>
      <c r="AG686" s="376"/>
      <c r="AH686" s="376"/>
      <c r="AI686" s="376"/>
      <c r="AJ686" s="376"/>
      <c r="AK686" s="376"/>
      <c r="AL686" s="376"/>
      <c r="AM686" s="376"/>
      <c r="AN686" s="376"/>
      <c r="AO686" s="376"/>
      <c r="AP686" s="376"/>
      <c r="AQ686" s="376"/>
      <c r="AR686" s="376"/>
      <c r="AS686" s="266"/>
    </row>
    <row r="687" spans="1:45" hidden="1" outlineLevel="1">
      <c r="A687" s="464">
        <v>23</v>
      </c>
      <c r="B687" s="379" t="s">
        <v>115</v>
      </c>
      <c r="C687" s="251" t="s">
        <v>1119</v>
      </c>
      <c r="D687" s="255">
        <v>210226.70806138622</v>
      </c>
      <c r="E687" s="255">
        <v>210226.70806138622</v>
      </c>
      <c r="F687" s="255">
        <v>210226.70806138622</v>
      </c>
      <c r="G687" s="255">
        <v>210226.70806138622</v>
      </c>
      <c r="H687" s="255">
        <v>210226.70806138622</v>
      </c>
      <c r="I687" s="255">
        <v>210226.70806138622</v>
      </c>
      <c r="J687" s="255">
        <v>210226.70806138622</v>
      </c>
      <c r="K687" s="255">
        <v>210226.70806138622</v>
      </c>
      <c r="L687" s="255">
        <v>210226.70806138622</v>
      </c>
      <c r="M687" s="255">
        <v>210226.70806138622</v>
      </c>
      <c r="N687" s="255">
        <v>207621.84063670662</v>
      </c>
      <c r="O687" s="255">
        <v>207621.84063670662</v>
      </c>
      <c r="P687" s="255">
        <v>207621.84063670662</v>
      </c>
      <c r="Q687" s="251"/>
      <c r="R687" s="255">
        <v>35.991061347925942</v>
      </c>
      <c r="S687" s="255">
        <v>35.991061347925942</v>
      </c>
      <c r="T687" s="255">
        <v>35.991061347925942</v>
      </c>
      <c r="U687" s="255">
        <v>35.991061347925942</v>
      </c>
      <c r="V687" s="255">
        <v>35.991061347925942</v>
      </c>
      <c r="W687" s="255">
        <v>35.991061347925942</v>
      </c>
      <c r="X687" s="255">
        <v>35.991061347925942</v>
      </c>
      <c r="Y687" s="255">
        <v>35.991061347925942</v>
      </c>
      <c r="Z687" s="255">
        <v>35.991061347925942</v>
      </c>
      <c r="AA687" s="255">
        <v>35.991061347925942</v>
      </c>
      <c r="AB687" s="255">
        <v>35.991061347925942</v>
      </c>
      <c r="AC687" s="255">
        <v>35.991061347925942</v>
      </c>
      <c r="AD687" s="255">
        <v>35.991061347925942</v>
      </c>
      <c r="AE687" s="361">
        <v>1</v>
      </c>
      <c r="AF687" s="361"/>
      <c r="AG687" s="361"/>
      <c r="AH687" s="361"/>
      <c r="AI687" s="361"/>
      <c r="AJ687" s="361"/>
      <c r="AK687" s="361"/>
      <c r="AL687" s="361"/>
      <c r="AM687" s="361"/>
      <c r="AN687" s="361"/>
      <c r="AO687" s="361"/>
      <c r="AP687" s="361"/>
      <c r="AQ687" s="361"/>
      <c r="AR687" s="361"/>
      <c r="AS687" s="256">
        <f>SUM(AE687:AR687)</f>
        <v>1</v>
      </c>
    </row>
    <row r="688" spans="1:45" hidden="1" outlineLevel="1">
      <c r="A688" s="464"/>
      <c r="B688" s="254" t="s">
        <v>309</v>
      </c>
      <c r="C688" s="251" t="s">
        <v>1120</v>
      </c>
      <c r="D688" s="255">
        <v>0</v>
      </c>
      <c r="E688" s="255"/>
      <c r="F688" s="255"/>
      <c r="G688" s="255"/>
      <c r="H688" s="255"/>
      <c r="I688" s="255"/>
      <c r="J688" s="255"/>
      <c r="K688" s="255"/>
      <c r="L688" s="255"/>
      <c r="M688" s="255"/>
      <c r="N688" s="255"/>
      <c r="O688" s="255"/>
      <c r="P688" s="255"/>
      <c r="Q688" s="251"/>
      <c r="R688" s="255"/>
      <c r="S688" s="255"/>
      <c r="T688" s="255"/>
      <c r="U688" s="255"/>
      <c r="V688" s="255"/>
      <c r="W688" s="255"/>
      <c r="X688" s="255"/>
      <c r="Y688" s="255"/>
      <c r="Z688" s="255"/>
      <c r="AA688" s="255"/>
      <c r="AB688" s="255"/>
      <c r="AC688" s="255"/>
      <c r="AD688" s="255"/>
      <c r="AE688" s="362">
        <f>AE687</f>
        <v>1</v>
      </c>
      <c r="AF688" s="362">
        <f t="shared" ref="AF688:AL688" si="1638">AF687</f>
        <v>0</v>
      </c>
      <c r="AG688" s="362">
        <f t="shared" si="1638"/>
        <v>0</v>
      </c>
      <c r="AH688" s="362">
        <f t="shared" si="1638"/>
        <v>0</v>
      </c>
      <c r="AI688" s="362">
        <f t="shared" si="1638"/>
        <v>0</v>
      </c>
      <c r="AJ688" s="362">
        <f t="shared" si="1638"/>
        <v>0</v>
      </c>
      <c r="AK688" s="362">
        <f t="shared" si="1638"/>
        <v>0</v>
      </c>
      <c r="AL688" s="362">
        <f t="shared" si="1638"/>
        <v>0</v>
      </c>
      <c r="AM688" s="362">
        <f t="shared" ref="AM688" si="1639">AM687</f>
        <v>0</v>
      </c>
      <c r="AN688" s="362">
        <f t="shared" ref="AN688" si="1640">AN687</f>
        <v>0</v>
      </c>
      <c r="AO688" s="362">
        <f t="shared" ref="AO688" si="1641">AO687</f>
        <v>0</v>
      </c>
      <c r="AP688" s="362">
        <f t="shared" ref="AP688" si="1642">AP687</f>
        <v>0</v>
      </c>
      <c r="AQ688" s="362">
        <f t="shared" ref="AQ688" si="1643">AQ687</f>
        <v>0</v>
      </c>
      <c r="AR688" s="362">
        <f t="shared" ref="AR688" si="1644">AR687</f>
        <v>0</v>
      </c>
      <c r="AS688" s="266"/>
    </row>
    <row r="689" spans="1:45" hidden="1" outlineLevel="1">
      <c r="A689" s="464"/>
      <c r="B689" s="38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c r="AA689" s="251"/>
      <c r="AB689" s="251"/>
      <c r="AC689" s="251"/>
      <c r="AD689" s="251"/>
      <c r="AE689" s="373"/>
      <c r="AF689" s="376"/>
      <c r="AG689" s="376"/>
      <c r="AH689" s="376"/>
      <c r="AI689" s="376"/>
      <c r="AJ689" s="376"/>
      <c r="AK689" s="376"/>
      <c r="AL689" s="376"/>
      <c r="AM689" s="376"/>
      <c r="AN689" s="376"/>
      <c r="AO689" s="376"/>
      <c r="AP689" s="376"/>
      <c r="AQ689" s="376"/>
      <c r="AR689" s="376"/>
      <c r="AS689" s="266"/>
    </row>
    <row r="690" spans="1:45" hidden="1" outlineLevel="1">
      <c r="A690" s="464">
        <v>24</v>
      </c>
      <c r="B690" s="379" t="s">
        <v>116</v>
      </c>
      <c r="C690" s="251" t="s">
        <v>1119</v>
      </c>
      <c r="D690" s="255">
        <v>133395.35672121428</v>
      </c>
      <c r="E690" s="255">
        <v>133395.35672121428</v>
      </c>
      <c r="F690" s="255">
        <v>133395.35672121428</v>
      </c>
      <c r="G690" s="255">
        <v>133395.35672121428</v>
      </c>
      <c r="H690" s="255">
        <v>133395.35672121428</v>
      </c>
      <c r="I690" s="255">
        <v>133395.35672121428</v>
      </c>
      <c r="J690" s="255">
        <v>133395.35672121428</v>
      </c>
      <c r="K690" s="255">
        <v>133395.35672121428</v>
      </c>
      <c r="L690" s="255">
        <v>133395.35672121428</v>
      </c>
      <c r="M690" s="255">
        <v>133377.23268212104</v>
      </c>
      <c r="N690" s="255">
        <v>100476.12266343797</v>
      </c>
      <c r="O690" s="255">
        <v>100162.22178017351</v>
      </c>
      <c r="P690" s="255">
        <v>98250.415924481917</v>
      </c>
      <c r="Q690" s="251"/>
      <c r="R690" s="255">
        <v>13.847595595595598</v>
      </c>
      <c r="S690" s="255">
        <v>13.847595595595598</v>
      </c>
      <c r="T690" s="255">
        <v>13.847595595595598</v>
      </c>
      <c r="U690" s="255">
        <v>13.847595595595598</v>
      </c>
      <c r="V690" s="255">
        <v>13.847595595595598</v>
      </c>
      <c r="W690" s="255">
        <v>13.847595595595598</v>
      </c>
      <c r="X690" s="255">
        <v>13.847595595595598</v>
      </c>
      <c r="Y690" s="255">
        <v>13.847595595595598</v>
      </c>
      <c r="Z690" s="255">
        <v>13.847595595595598</v>
      </c>
      <c r="AA690" s="255">
        <v>13.847595595595598</v>
      </c>
      <c r="AB690" s="255">
        <v>3.5530015015015022</v>
      </c>
      <c r="AC690" s="255">
        <v>3.5530015015015022</v>
      </c>
      <c r="AD690" s="255">
        <v>3.3707962962962967</v>
      </c>
      <c r="AE690" s="361">
        <v>1</v>
      </c>
      <c r="AF690" s="361"/>
      <c r="AG690" s="361"/>
      <c r="AH690" s="361"/>
      <c r="AI690" s="361"/>
      <c r="AJ690" s="361"/>
      <c r="AK690" s="361"/>
      <c r="AL690" s="361"/>
      <c r="AM690" s="361"/>
      <c r="AN690" s="361"/>
      <c r="AO690" s="361"/>
      <c r="AP690" s="361"/>
      <c r="AQ690" s="361"/>
      <c r="AR690" s="361"/>
      <c r="AS690" s="256">
        <f>SUM(AE690:AR690)</f>
        <v>1</v>
      </c>
    </row>
    <row r="691" spans="1:45" hidden="1" outlineLevel="1">
      <c r="A691" s="464"/>
      <c r="B691" s="254" t="s">
        <v>309</v>
      </c>
      <c r="C691" s="251" t="s">
        <v>1120</v>
      </c>
      <c r="D691" s="255">
        <v>0</v>
      </c>
      <c r="E691" s="255"/>
      <c r="F691" s="255"/>
      <c r="G691" s="255"/>
      <c r="H691" s="255"/>
      <c r="I691" s="255"/>
      <c r="J691" s="255"/>
      <c r="K691" s="255"/>
      <c r="L691" s="255"/>
      <c r="M691" s="255"/>
      <c r="N691" s="255"/>
      <c r="O691" s="255"/>
      <c r="P691" s="255"/>
      <c r="Q691" s="251"/>
      <c r="R691" s="255"/>
      <c r="S691" s="255"/>
      <c r="T691" s="255"/>
      <c r="U691" s="255"/>
      <c r="V691" s="255"/>
      <c r="W691" s="255"/>
      <c r="X691" s="255"/>
      <c r="Y691" s="255"/>
      <c r="Z691" s="255"/>
      <c r="AA691" s="255"/>
      <c r="AB691" s="255"/>
      <c r="AC691" s="255"/>
      <c r="AD691" s="255"/>
      <c r="AE691" s="362">
        <f>AE690</f>
        <v>1</v>
      </c>
      <c r="AF691" s="362">
        <f t="shared" ref="AF691:AL691" si="1645">AF690</f>
        <v>0</v>
      </c>
      <c r="AG691" s="362">
        <f t="shared" si="1645"/>
        <v>0</v>
      </c>
      <c r="AH691" s="362">
        <f t="shared" si="1645"/>
        <v>0</v>
      </c>
      <c r="AI691" s="362">
        <f t="shared" si="1645"/>
        <v>0</v>
      </c>
      <c r="AJ691" s="362">
        <f t="shared" si="1645"/>
        <v>0</v>
      </c>
      <c r="AK691" s="362">
        <f t="shared" si="1645"/>
        <v>0</v>
      </c>
      <c r="AL691" s="362">
        <f t="shared" si="1645"/>
        <v>0</v>
      </c>
      <c r="AM691" s="362">
        <f t="shared" ref="AM691" si="1646">AM690</f>
        <v>0</v>
      </c>
      <c r="AN691" s="362">
        <f t="shared" ref="AN691" si="1647">AN690</f>
        <v>0</v>
      </c>
      <c r="AO691" s="362">
        <f t="shared" ref="AO691" si="1648">AO690</f>
        <v>0</v>
      </c>
      <c r="AP691" s="362">
        <f t="shared" ref="AP691" si="1649">AP690</f>
        <v>0</v>
      </c>
      <c r="AQ691" s="362">
        <f t="shared" ref="AQ691" si="1650">AQ690</f>
        <v>0</v>
      </c>
      <c r="AR691" s="362">
        <f t="shared" ref="AR691" si="1651">AR690</f>
        <v>0</v>
      </c>
      <c r="AS691" s="266"/>
    </row>
    <row r="692" spans="1:45" hidden="1" outlineLevel="1">
      <c r="A692" s="464"/>
      <c r="B692" s="254"/>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251"/>
      <c r="AD692" s="251"/>
      <c r="AE692" s="363"/>
      <c r="AF692" s="376"/>
      <c r="AG692" s="376"/>
      <c r="AH692" s="376"/>
      <c r="AI692" s="376"/>
      <c r="AJ692" s="376"/>
      <c r="AK692" s="376"/>
      <c r="AL692" s="376"/>
      <c r="AM692" s="376"/>
      <c r="AN692" s="376"/>
      <c r="AO692" s="376"/>
      <c r="AP692" s="376"/>
      <c r="AQ692" s="376"/>
      <c r="AR692" s="376"/>
      <c r="AS692" s="266"/>
    </row>
    <row r="693" spans="1:45" ht="15.75" hidden="1" outlineLevel="1">
      <c r="A693" s="464"/>
      <c r="B693" s="248" t="s">
        <v>497</v>
      </c>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idden="1" outlineLevel="1">
      <c r="A694" s="464">
        <v>25</v>
      </c>
      <c r="B694" s="379" t="s">
        <v>117</v>
      </c>
      <c r="C694" s="251" t="s">
        <v>1119</v>
      </c>
      <c r="D694" s="255">
        <v>397169.3895118509</v>
      </c>
      <c r="E694" s="255">
        <v>397169.3895118509</v>
      </c>
      <c r="F694" s="255">
        <v>397169.3895118509</v>
      </c>
      <c r="G694" s="255">
        <v>397169.3895118509</v>
      </c>
      <c r="H694" s="255">
        <v>397169.3895118509</v>
      </c>
      <c r="I694" s="255">
        <v>397169.3895118509</v>
      </c>
      <c r="J694" s="255">
        <v>397169.3895118509</v>
      </c>
      <c r="K694" s="255">
        <v>397169.3895118509</v>
      </c>
      <c r="L694" s="255">
        <v>397169.3895118509</v>
      </c>
      <c r="M694" s="255">
        <v>343027.42475168838</v>
      </c>
      <c r="N694" s="255">
        <v>0</v>
      </c>
      <c r="O694" s="255">
        <v>0</v>
      </c>
      <c r="P694" s="255">
        <v>0</v>
      </c>
      <c r="Q694" s="255">
        <v>12</v>
      </c>
      <c r="R694" s="255">
        <v>17.632092546567364</v>
      </c>
      <c r="S694" s="255">
        <v>17.632092546567364</v>
      </c>
      <c r="T694" s="255">
        <v>17.632092546567364</v>
      </c>
      <c r="U694" s="255">
        <v>17.632092546567364</v>
      </c>
      <c r="V694" s="255">
        <v>17.632092546567364</v>
      </c>
      <c r="W694" s="255">
        <v>17.632092546567364</v>
      </c>
      <c r="X694" s="255">
        <v>17.632092546567364</v>
      </c>
      <c r="Y694" s="255">
        <v>17.632092546567364</v>
      </c>
      <c r="Z694" s="255">
        <v>17.632092546567364</v>
      </c>
      <c r="AA694" s="255">
        <v>15.215842827222946</v>
      </c>
      <c r="AB694" s="255">
        <v>0</v>
      </c>
      <c r="AC694" s="255">
        <v>0</v>
      </c>
      <c r="AD694" s="255">
        <v>0</v>
      </c>
      <c r="AE694" s="377"/>
      <c r="AF694" s="361">
        <v>0.10526315789473681</v>
      </c>
      <c r="AG694" s="361">
        <v>0.89473684210526316</v>
      </c>
      <c r="AH694" s="361"/>
      <c r="AI694" s="361"/>
      <c r="AJ694" s="361"/>
      <c r="AK694" s="361"/>
      <c r="AL694" s="366"/>
      <c r="AM694" s="366"/>
      <c r="AN694" s="366"/>
      <c r="AO694" s="366"/>
      <c r="AP694" s="366"/>
      <c r="AQ694" s="366"/>
      <c r="AR694" s="366"/>
      <c r="AS694" s="256">
        <f>SUM(AE694:AR694)</f>
        <v>1</v>
      </c>
    </row>
    <row r="695" spans="1:45" hidden="1" outlineLevel="1">
      <c r="A695" s="464"/>
      <c r="B695" s="254" t="s">
        <v>309</v>
      </c>
      <c r="C695" s="251" t="s">
        <v>1120</v>
      </c>
      <c r="D695" s="255">
        <v>844170.33419068728</v>
      </c>
      <c r="E695" s="255">
        <v>844170.33419068728</v>
      </c>
      <c r="F695" s="255">
        <v>844170.33419068728</v>
      </c>
      <c r="G695" s="255">
        <v>844170.33419068728</v>
      </c>
      <c r="H695" s="255">
        <v>844170.33419068728</v>
      </c>
      <c r="I695" s="255">
        <v>844170.33419068728</v>
      </c>
      <c r="J695" s="255">
        <v>844170.33419068728</v>
      </c>
      <c r="K695" s="255">
        <v>844170.33419068728</v>
      </c>
      <c r="L695" s="255">
        <v>844170.33419068728</v>
      </c>
      <c r="M695" s="255">
        <v>729093.38794993726</v>
      </c>
      <c r="N695" s="255">
        <v>0</v>
      </c>
      <c r="O695" s="255">
        <v>0</v>
      </c>
      <c r="P695" s="255">
        <v>0</v>
      </c>
      <c r="Q695" s="255">
        <f>Q694</f>
        <v>12</v>
      </c>
      <c r="R695" s="255">
        <v>37.476426558982759</v>
      </c>
      <c r="S695" s="255">
        <v>37.476426558982759</v>
      </c>
      <c r="T695" s="255">
        <v>37.476426558982759</v>
      </c>
      <c r="U695" s="255">
        <v>37.476426558982759</v>
      </c>
      <c r="V695" s="255">
        <v>37.476426558982759</v>
      </c>
      <c r="W695" s="255">
        <v>37.476426558982759</v>
      </c>
      <c r="X695" s="255">
        <v>37.476426558982759</v>
      </c>
      <c r="Y695" s="255">
        <v>37.476426558982759</v>
      </c>
      <c r="Z695" s="255">
        <v>37.476426558982759</v>
      </c>
      <c r="AA695" s="255">
        <v>32.34076810460364</v>
      </c>
      <c r="AB695" s="255">
        <v>0</v>
      </c>
      <c r="AC695" s="255">
        <v>0</v>
      </c>
      <c r="AD695" s="255">
        <v>0</v>
      </c>
      <c r="AE695" s="362">
        <f>AE694</f>
        <v>0</v>
      </c>
      <c r="AF695" s="362">
        <f t="shared" ref="AF695:AL696" si="1652">AF694</f>
        <v>0.10526315789473681</v>
      </c>
      <c r="AG695" s="362">
        <f t="shared" si="1652"/>
        <v>0.89473684210526316</v>
      </c>
      <c r="AH695" s="362">
        <f t="shared" si="1652"/>
        <v>0</v>
      </c>
      <c r="AI695" s="362">
        <f t="shared" si="1652"/>
        <v>0</v>
      </c>
      <c r="AJ695" s="362">
        <f t="shared" si="1652"/>
        <v>0</v>
      </c>
      <c r="AK695" s="362">
        <f t="shared" si="1652"/>
        <v>0</v>
      </c>
      <c r="AL695" s="362">
        <f t="shared" si="1652"/>
        <v>0</v>
      </c>
      <c r="AM695" s="362">
        <f t="shared" ref="AM695" si="1653">AM694</f>
        <v>0</v>
      </c>
      <c r="AN695" s="362">
        <f t="shared" ref="AN695" si="1654">AN694</f>
        <v>0</v>
      </c>
      <c r="AO695" s="362">
        <f t="shared" ref="AO695" si="1655">AO694</f>
        <v>0</v>
      </c>
      <c r="AP695" s="362">
        <f t="shared" ref="AP695" si="1656">AP694</f>
        <v>0</v>
      </c>
      <c r="AQ695" s="362">
        <f t="shared" ref="AQ695" si="1657">AQ694</f>
        <v>0</v>
      </c>
      <c r="AR695" s="362">
        <f t="shared" ref="AR695" si="1658">AR694</f>
        <v>0</v>
      </c>
      <c r="AS695" s="266"/>
    </row>
    <row r="696" spans="1:45" hidden="1" outlineLevel="1">
      <c r="A696" s="464"/>
      <c r="B696" s="254" t="s">
        <v>309</v>
      </c>
      <c r="C696" s="251" t="s">
        <v>1125</v>
      </c>
      <c r="D696" s="255">
        <v>65333.666666666672</v>
      </c>
      <c r="E696" s="255">
        <v>65333.666666666672</v>
      </c>
      <c r="F696" s="255">
        <v>65333.666666666672</v>
      </c>
      <c r="G696" s="255">
        <v>65333.666666666672</v>
      </c>
      <c r="H696" s="255">
        <v>65333.666666666672</v>
      </c>
      <c r="I696" s="255">
        <v>65333.666666666672</v>
      </c>
      <c r="J696" s="255">
        <v>65333.666666666672</v>
      </c>
      <c r="K696" s="255">
        <v>65333.666666666672</v>
      </c>
      <c r="L696" s="255">
        <v>65333.666666666672</v>
      </c>
      <c r="M696" s="255">
        <v>56427.408602150543</v>
      </c>
      <c r="N696" s="255">
        <v>0</v>
      </c>
      <c r="O696" s="255">
        <v>0</v>
      </c>
      <c r="P696" s="255">
        <v>0</v>
      </c>
      <c r="Q696" s="255">
        <f>Q695</f>
        <v>12</v>
      </c>
      <c r="R696" s="255">
        <v>2.903225806451613</v>
      </c>
      <c r="S696" s="255">
        <v>2.903225806451613</v>
      </c>
      <c r="T696" s="255">
        <v>2.903225806451613</v>
      </c>
      <c r="U696" s="255">
        <v>2.903225806451613</v>
      </c>
      <c r="V696" s="255">
        <v>2.903225806451613</v>
      </c>
      <c r="W696" s="255">
        <v>2.903225806451613</v>
      </c>
      <c r="X696" s="255">
        <v>2.903225806451613</v>
      </c>
      <c r="Y696" s="255">
        <v>2.903225806451613</v>
      </c>
      <c r="Z696" s="255">
        <v>2.903225806451613</v>
      </c>
      <c r="AA696" s="255">
        <v>2.5053763440860215</v>
      </c>
      <c r="AB696" s="255">
        <v>0</v>
      </c>
      <c r="AC696" s="255">
        <v>0</v>
      </c>
      <c r="AD696" s="255">
        <v>0</v>
      </c>
      <c r="AE696" s="362">
        <v>0</v>
      </c>
      <c r="AF696" s="362">
        <v>0</v>
      </c>
      <c r="AG696" s="362">
        <v>1</v>
      </c>
      <c r="AH696" s="362">
        <v>0</v>
      </c>
      <c r="AI696" s="362">
        <v>0</v>
      </c>
      <c r="AJ696" s="362">
        <v>0</v>
      </c>
      <c r="AK696" s="362">
        <v>0</v>
      </c>
      <c r="AL696" s="362">
        <f t="shared" si="1652"/>
        <v>0</v>
      </c>
      <c r="AM696" s="362"/>
      <c r="AN696" s="362"/>
      <c r="AO696" s="362"/>
      <c r="AP696" s="362"/>
      <c r="AQ696" s="362"/>
      <c r="AR696" s="362"/>
      <c r="AS696" s="266"/>
    </row>
    <row r="697" spans="1:45" hidden="1" outlineLevel="1">
      <c r="A697" s="464"/>
      <c r="B697" s="254"/>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251"/>
      <c r="AE697" s="363"/>
      <c r="AF697" s="376"/>
      <c r="AG697" s="376"/>
      <c r="AH697" s="376"/>
      <c r="AI697" s="376"/>
      <c r="AJ697" s="376"/>
      <c r="AK697" s="376"/>
      <c r="AL697" s="376"/>
      <c r="AM697" s="376"/>
      <c r="AN697" s="376"/>
      <c r="AO697" s="376"/>
      <c r="AP697" s="376"/>
      <c r="AQ697" s="376"/>
      <c r="AR697" s="376"/>
      <c r="AS697" s="266"/>
    </row>
    <row r="698" spans="1:45" hidden="1" outlineLevel="1">
      <c r="A698" s="464">
        <v>26</v>
      </c>
      <c r="B698" s="379" t="s">
        <v>1121</v>
      </c>
      <c r="C698" s="251" t="s">
        <v>1119</v>
      </c>
      <c r="D698" s="255">
        <v>8816627.4984287061</v>
      </c>
      <c r="E698" s="255">
        <v>8887834.9096667375</v>
      </c>
      <c r="F698" s="255">
        <v>8887834.9096667375</v>
      </c>
      <c r="G698" s="255">
        <v>8887834.9096667375</v>
      </c>
      <c r="H698" s="255">
        <v>8887834.9096667375</v>
      </c>
      <c r="I698" s="255">
        <v>8496095.214723397</v>
      </c>
      <c r="J698" s="255">
        <v>8496095.214723397</v>
      </c>
      <c r="K698" s="255">
        <v>8496095.214723397</v>
      </c>
      <c r="L698" s="255">
        <v>8432280.3339531235</v>
      </c>
      <c r="M698" s="255">
        <v>8432280.3339531235</v>
      </c>
      <c r="N698" s="255">
        <v>8294665.1244960194</v>
      </c>
      <c r="O698" s="255">
        <v>7772561.8739411915</v>
      </c>
      <c r="P698" s="255">
        <v>3200851.9361524577</v>
      </c>
      <c r="Q698" s="255">
        <v>12</v>
      </c>
      <c r="R698" s="255">
        <v>1213.8044071538413</v>
      </c>
      <c r="S698" s="255">
        <v>1236.4398764801476</v>
      </c>
      <c r="T698" s="255">
        <v>1236.4398764801476</v>
      </c>
      <c r="U698" s="255">
        <v>1236.4398764801476</v>
      </c>
      <c r="V698" s="255">
        <v>1236.4398764801476</v>
      </c>
      <c r="W698" s="255">
        <v>1182.9598076185282</v>
      </c>
      <c r="X698" s="255">
        <v>1182.9598076185282</v>
      </c>
      <c r="Y698" s="255">
        <v>1182.9598076185282</v>
      </c>
      <c r="Z698" s="255">
        <v>1181.0886088208867</v>
      </c>
      <c r="AA698" s="255">
        <v>1181.0886088208867</v>
      </c>
      <c r="AB698" s="255">
        <v>1159.5396420222432</v>
      </c>
      <c r="AC698" s="255">
        <v>1028.4350036842782</v>
      </c>
      <c r="AD698" s="255">
        <v>389.26971116092909</v>
      </c>
      <c r="AE698" s="377"/>
      <c r="AF698" s="361">
        <v>0.11769292253676523</v>
      </c>
      <c r="AG698" s="361">
        <v>0.69600203992566045</v>
      </c>
      <c r="AH698" s="361">
        <v>5.1689558620892549E-2</v>
      </c>
      <c r="AI698" s="361">
        <v>0.12204247556747687</v>
      </c>
      <c r="AJ698" s="361"/>
      <c r="AK698" s="361">
        <v>1.2573003349204867E-2</v>
      </c>
      <c r="AL698" s="366"/>
      <c r="AM698" s="366"/>
      <c r="AN698" s="366"/>
      <c r="AO698" s="366"/>
      <c r="AP698" s="366"/>
      <c r="AQ698" s="366"/>
      <c r="AR698" s="366"/>
      <c r="AS698" s="256">
        <f>SUM(AE698:AR698)</f>
        <v>0.99999999999999989</v>
      </c>
    </row>
    <row r="699" spans="1:45" hidden="1" outlineLevel="1">
      <c r="A699" s="464"/>
      <c r="B699" s="254" t="s">
        <v>309</v>
      </c>
      <c r="C699" s="251" t="s">
        <v>1120</v>
      </c>
      <c r="D699" s="255">
        <v>6223728.1337528042</v>
      </c>
      <c r="E699" s="255">
        <v>6273994.0170208486</v>
      </c>
      <c r="F699" s="255">
        <v>6273994.0170208486</v>
      </c>
      <c r="G699" s="255">
        <v>6273994.0170208486</v>
      </c>
      <c r="H699" s="255">
        <v>6273994.0170208486</v>
      </c>
      <c r="I699" s="255">
        <v>5997461.8213529335</v>
      </c>
      <c r="J699" s="255">
        <v>5997461.8213529335</v>
      </c>
      <c r="K699" s="255">
        <v>5997461.8213529335</v>
      </c>
      <c r="L699" s="255">
        <v>5952414.3846915998</v>
      </c>
      <c r="M699" s="255">
        <v>5952414.3846915998</v>
      </c>
      <c r="N699" s="255">
        <v>5855270.703518373</v>
      </c>
      <c r="O699" s="255">
        <v>5486713.8273453712</v>
      </c>
      <c r="P699" s="255">
        <v>2259507.0791591839</v>
      </c>
      <c r="Q699" s="255">
        <f>Q698</f>
        <v>12</v>
      </c>
      <c r="R699" s="255">
        <v>856.83427580703005</v>
      </c>
      <c r="S699" s="255">
        <v>872.81283532901716</v>
      </c>
      <c r="T699" s="255">
        <v>872.81283532901716</v>
      </c>
      <c r="U699" s="255">
        <v>872.81283532901716</v>
      </c>
      <c r="V699" s="255">
        <v>872.81283532901716</v>
      </c>
      <c r="W699" s="255">
        <v>835.06082536506915</v>
      </c>
      <c r="X699" s="255">
        <v>835.06082536506915</v>
      </c>
      <c r="Y699" s="255">
        <v>835.06082536506915</v>
      </c>
      <c r="Z699" s="255">
        <v>833.73993111125151</v>
      </c>
      <c r="AA699" s="255">
        <v>833.73993111125151</v>
      </c>
      <c r="AB699" s="255">
        <v>818.52834244631993</v>
      </c>
      <c r="AC699" s="255">
        <v>725.98052569497133</v>
      </c>
      <c r="AD699" s="255">
        <v>274.78861428611748</v>
      </c>
      <c r="AE699" s="362">
        <f>AE698</f>
        <v>0</v>
      </c>
      <c r="AF699" s="362">
        <f t="shared" ref="AF699:AL700" si="1659">AF698</f>
        <v>0.11769292253676523</v>
      </c>
      <c r="AG699" s="362">
        <f t="shared" si="1659"/>
        <v>0.69600203992566045</v>
      </c>
      <c r="AH699" s="362">
        <f t="shared" si="1659"/>
        <v>5.1689558620892549E-2</v>
      </c>
      <c r="AI699" s="362">
        <f t="shared" si="1659"/>
        <v>0.12204247556747687</v>
      </c>
      <c r="AJ699" s="362">
        <f t="shared" si="1659"/>
        <v>0</v>
      </c>
      <c r="AK699" s="362">
        <f t="shared" si="1659"/>
        <v>1.2573003349204867E-2</v>
      </c>
      <c r="AL699" s="362">
        <f t="shared" si="1659"/>
        <v>0</v>
      </c>
      <c r="AM699" s="362">
        <f t="shared" ref="AM699" si="1660">AM698</f>
        <v>0</v>
      </c>
      <c r="AN699" s="362">
        <f t="shared" ref="AN699" si="1661">AN698</f>
        <v>0</v>
      </c>
      <c r="AO699" s="362">
        <f t="shared" ref="AO699" si="1662">AO698</f>
        <v>0</v>
      </c>
      <c r="AP699" s="362">
        <f t="shared" ref="AP699" si="1663">AP698</f>
        <v>0</v>
      </c>
      <c r="AQ699" s="362">
        <f t="shared" ref="AQ699" si="1664">AQ698</f>
        <v>0</v>
      </c>
      <c r="AR699" s="362">
        <f t="shared" ref="AR699" si="1665">AR698</f>
        <v>0</v>
      </c>
      <c r="AS699" s="266"/>
    </row>
    <row r="700" spans="1:45" hidden="1" outlineLevel="1">
      <c r="A700" s="464"/>
      <c r="B700" s="254" t="s">
        <v>309</v>
      </c>
      <c r="C700" s="251" t="s">
        <v>1125</v>
      </c>
      <c r="D700" s="255">
        <v>194370.6769453343</v>
      </c>
      <c r="E700" s="255">
        <v>195940.50993740838</v>
      </c>
      <c r="F700" s="255">
        <v>195940.50993740838</v>
      </c>
      <c r="G700" s="255">
        <v>195940.50993740838</v>
      </c>
      <c r="H700" s="255">
        <v>195940.50993740838</v>
      </c>
      <c r="I700" s="255">
        <v>187304.24740890009</v>
      </c>
      <c r="J700" s="255">
        <v>187304.24740890009</v>
      </c>
      <c r="K700" s="255">
        <v>187304.24740890009</v>
      </c>
      <c r="L700" s="255">
        <v>185897.38956255073</v>
      </c>
      <c r="M700" s="255">
        <v>185897.38956255073</v>
      </c>
      <c r="N700" s="255">
        <v>182863.53546982442</v>
      </c>
      <c r="O700" s="255">
        <v>171353.28823937406</v>
      </c>
      <c r="P700" s="255">
        <v>70565.730234448114</v>
      </c>
      <c r="Q700" s="255">
        <f>Q699</f>
        <v>12</v>
      </c>
      <c r="R700" s="255">
        <v>24.23670036764706</v>
      </c>
      <c r="S700" s="255">
        <v>24.688675236505169</v>
      </c>
      <c r="T700" s="255">
        <v>24.688675236505169</v>
      </c>
      <c r="U700" s="255">
        <v>24.688675236505169</v>
      </c>
      <c r="V700" s="255">
        <v>24.688675236505169</v>
      </c>
      <c r="W700" s="255">
        <v>23.62080927968308</v>
      </c>
      <c r="X700" s="255">
        <v>23.62080927968308</v>
      </c>
      <c r="Y700" s="255">
        <v>23.62080927968308</v>
      </c>
      <c r="Z700" s="255">
        <v>23.583446023857476</v>
      </c>
      <c r="AA700" s="255">
        <v>23.583446023857476</v>
      </c>
      <c r="AB700" s="255">
        <v>23.153165948704562</v>
      </c>
      <c r="AC700" s="255">
        <v>20.535327508278414</v>
      </c>
      <c r="AD700" s="255">
        <v>7.7727624780424636</v>
      </c>
      <c r="AE700" s="362">
        <v>0</v>
      </c>
      <c r="AF700" s="362">
        <v>6.2315552763478894E-2</v>
      </c>
      <c r="AG700" s="362">
        <v>0.87138667783829071</v>
      </c>
      <c r="AH700" s="362"/>
      <c r="AI700" s="362"/>
      <c r="AJ700" s="362">
        <v>0</v>
      </c>
      <c r="AK700" s="362">
        <v>1.2573003349204867E-2</v>
      </c>
      <c r="AL700" s="362">
        <f t="shared" si="1659"/>
        <v>0</v>
      </c>
      <c r="AM700" s="362"/>
      <c r="AN700" s="362"/>
      <c r="AO700" s="362"/>
      <c r="AP700" s="362"/>
      <c r="AQ700" s="362"/>
      <c r="AR700" s="362"/>
      <c r="AS700" s="266"/>
    </row>
    <row r="701" spans="1:45" hidden="1" outlineLevel="1">
      <c r="A701" s="464"/>
      <c r="B701" s="254"/>
      <c r="C701" s="251"/>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c r="AA701" s="251"/>
      <c r="AB701" s="251"/>
      <c r="AC701" s="251"/>
      <c r="AD701" s="251"/>
      <c r="AE701" s="363"/>
      <c r="AF701" s="376"/>
      <c r="AG701" s="376"/>
      <c r="AH701" s="376"/>
      <c r="AI701" s="376"/>
      <c r="AJ701" s="376"/>
      <c r="AK701" s="376"/>
      <c r="AL701" s="376"/>
      <c r="AM701" s="376"/>
      <c r="AN701" s="376"/>
      <c r="AO701" s="376"/>
      <c r="AP701" s="376"/>
      <c r="AQ701" s="376"/>
      <c r="AR701" s="376"/>
      <c r="AS701" s="266"/>
    </row>
    <row r="702" spans="1:45" hidden="1" outlineLevel="1">
      <c r="A702" s="464">
        <v>27</v>
      </c>
      <c r="B702" s="379" t="s">
        <v>119</v>
      </c>
      <c r="C702" s="251" t="s">
        <v>1119</v>
      </c>
      <c r="D702" s="255">
        <v>1289753.7426998003</v>
      </c>
      <c r="E702" s="255">
        <v>1289753.7426998003</v>
      </c>
      <c r="F702" s="255">
        <v>1240522.9136379175</v>
      </c>
      <c r="G702" s="255">
        <v>1209048.8840099573</v>
      </c>
      <c r="H702" s="255">
        <v>1123416.9318972479</v>
      </c>
      <c r="I702" s="255">
        <v>920292.78844565316</v>
      </c>
      <c r="J702" s="255">
        <v>777783.65722494188</v>
      </c>
      <c r="K702" s="255">
        <v>625210.49755750468</v>
      </c>
      <c r="L702" s="255">
        <v>500766.84923944547</v>
      </c>
      <c r="M702" s="255">
        <v>393984.47426907788</v>
      </c>
      <c r="N702" s="255">
        <v>307092.52518426563</v>
      </c>
      <c r="O702" s="255">
        <v>207619.55370131214</v>
      </c>
      <c r="P702" s="255">
        <v>140022.61088027549</v>
      </c>
      <c r="Q702" s="255">
        <v>12</v>
      </c>
      <c r="R702" s="255">
        <v>223.26906623012434</v>
      </c>
      <c r="S702" s="255">
        <v>223.26906623012434</v>
      </c>
      <c r="T702" s="255">
        <v>219.69781931767568</v>
      </c>
      <c r="U702" s="255">
        <v>216.65564602188607</v>
      </c>
      <c r="V702" s="255">
        <v>206.73551570952864</v>
      </c>
      <c r="W702" s="255">
        <v>182.79493455570605</v>
      </c>
      <c r="X702" s="255">
        <v>159.38342701854256</v>
      </c>
      <c r="Y702" s="255">
        <v>131.474793739777</v>
      </c>
      <c r="Z702" s="255">
        <v>106.34379694847154</v>
      </c>
      <c r="AA702" s="255">
        <v>82.535484198813734</v>
      </c>
      <c r="AB702" s="255">
        <v>61.108002724121711</v>
      </c>
      <c r="AC702" s="255">
        <v>40.870936886912567</v>
      </c>
      <c r="AD702" s="255">
        <v>27.511828066271246</v>
      </c>
      <c r="AE702" s="377"/>
      <c r="AF702" s="361">
        <v>0.90222268651349913</v>
      </c>
      <c r="AG702" s="361">
        <v>9.7777313486500914E-2</v>
      </c>
      <c r="AH702" s="361"/>
      <c r="AI702" s="361"/>
      <c r="AJ702" s="361"/>
      <c r="AK702" s="361"/>
      <c r="AL702" s="366"/>
      <c r="AM702" s="366"/>
      <c r="AN702" s="366"/>
      <c r="AO702" s="366"/>
      <c r="AP702" s="366"/>
      <c r="AQ702" s="366"/>
      <c r="AR702" s="366"/>
      <c r="AS702" s="256">
        <f>SUM(AE702:AR702)</f>
        <v>1</v>
      </c>
    </row>
    <row r="703" spans="1:45" hidden="1" outlineLevel="1">
      <c r="A703" s="464"/>
      <c r="B703" s="254" t="s">
        <v>309</v>
      </c>
      <c r="C703" s="251" t="s">
        <v>1120</v>
      </c>
      <c r="D703" s="255">
        <v>265278.65360086109</v>
      </c>
      <c r="E703" s="255">
        <v>265278.65360086109</v>
      </c>
      <c r="F703" s="255">
        <v>255152.77637576184</v>
      </c>
      <c r="G703" s="255">
        <v>248679.14662251814</v>
      </c>
      <c r="H703" s="255">
        <v>231066.22703205305</v>
      </c>
      <c r="I703" s="255">
        <v>189287.3218777462</v>
      </c>
      <c r="J703" s="255">
        <v>159975.81131223042</v>
      </c>
      <c r="K703" s="255">
        <v>128594.31495969169</v>
      </c>
      <c r="L703" s="255">
        <v>102998.54238539365</v>
      </c>
      <c r="M703" s="255">
        <v>81035.369321716236</v>
      </c>
      <c r="N703" s="255">
        <v>63163.291498764906</v>
      </c>
      <c r="O703" s="255">
        <v>42703.52846722876</v>
      </c>
      <c r="P703" s="255">
        <v>28800.079005967687</v>
      </c>
      <c r="Q703" s="255">
        <f>Q702</f>
        <v>12</v>
      </c>
      <c r="R703" s="255">
        <v>45.922345731106532</v>
      </c>
      <c r="S703" s="255">
        <v>45.922345731106532</v>
      </c>
      <c r="T703" s="255">
        <v>45.187805840857791</v>
      </c>
      <c r="U703" s="255">
        <v>44.562086675090342</v>
      </c>
      <c r="V703" s="255">
        <v>42.521698091066064</v>
      </c>
      <c r="W703" s="255">
        <v>37.597560308287456</v>
      </c>
      <c r="X703" s="255">
        <v>32.782243249990145</v>
      </c>
      <c r="Y703" s="255">
        <v>27.041950033601832</v>
      </c>
      <c r="Z703" s="255">
        <v>21.872965620740313</v>
      </c>
      <c r="AA703" s="255">
        <v>16.976033019082035</v>
      </c>
      <c r="AB703" s="255">
        <v>12.568793677589586</v>
      </c>
      <c r="AC703" s="255">
        <v>8.4064009661800458</v>
      </c>
      <c r="AD703" s="255">
        <v>5.6586776730273449</v>
      </c>
      <c r="AE703" s="362">
        <f>AE702</f>
        <v>0</v>
      </c>
      <c r="AF703" s="362">
        <f t="shared" ref="AF703:AL703" si="1666">AF702</f>
        <v>0.90222268651349913</v>
      </c>
      <c r="AG703" s="362">
        <f t="shared" si="1666"/>
        <v>9.7777313486500914E-2</v>
      </c>
      <c r="AH703" s="362">
        <f t="shared" si="1666"/>
        <v>0</v>
      </c>
      <c r="AI703" s="362">
        <f t="shared" si="1666"/>
        <v>0</v>
      </c>
      <c r="AJ703" s="362">
        <f t="shared" si="1666"/>
        <v>0</v>
      </c>
      <c r="AK703" s="362">
        <f t="shared" si="1666"/>
        <v>0</v>
      </c>
      <c r="AL703" s="362">
        <f t="shared" si="1666"/>
        <v>0</v>
      </c>
      <c r="AM703" s="362">
        <f t="shared" ref="AM703" si="1667">AM702</f>
        <v>0</v>
      </c>
      <c r="AN703" s="362">
        <f t="shared" ref="AN703" si="1668">AN702</f>
        <v>0</v>
      </c>
      <c r="AO703" s="362">
        <f t="shared" ref="AO703" si="1669">AO702</f>
        <v>0</v>
      </c>
      <c r="AP703" s="362">
        <f t="shared" ref="AP703" si="1670">AP702</f>
        <v>0</v>
      </c>
      <c r="AQ703" s="362">
        <f t="shared" ref="AQ703" si="1671">AQ702</f>
        <v>0</v>
      </c>
      <c r="AR703" s="362">
        <f t="shared" ref="AR703" si="1672">AR702</f>
        <v>0</v>
      </c>
      <c r="AS703" s="266"/>
    </row>
    <row r="704" spans="1:45" hidden="1" outlineLevel="1">
      <c r="A704" s="464"/>
      <c r="B704" s="254"/>
      <c r="C704" s="251"/>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1"/>
      <c r="AA704" s="251"/>
      <c r="AB704" s="251"/>
      <c r="AC704" s="251"/>
      <c r="AD704" s="251"/>
      <c r="AE704" s="363"/>
      <c r="AF704" s="376"/>
      <c r="AG704" s="376"/>
      <c r="AH704" s="376"/>
      <c r="AI704" s="376"/>
      <c r="AJ704" s="376"/>
      <c r="AK704" s="376"/>
      <c r="AL704" s="376"/>
      <c r="AM704" s="376"/>
      <c r="AN704" s="376"/>
      <c r="AO704" s="376"/>
      <c r="AP704" s="376"/>
      <c r="AQ704" s="376"/>
      <c r="AR704" s="376"/>
      <c r="AS704" s="266"/>
    </row>
    <row r="705" spans="1:45" ht="30" hidden="1" outlineLevel="1">
      <c r="A705" s="464">
        <v>28</v>
      </c>
      <c r="B705" s="379" t="s">
        <v>1122</v>
      </c>
      <c r="C705" s="251" t="s">
        <v>1119</v>
      </c>
      <c r="D705" s="255">
        <v>0</v>
      </c>
      <c r="E705" s="255"/>
      <c r="F705" s="255"/>
      <c r="G705" s="255"/>
      <c r="H705" s="255"/>
      <c r="I705" s="255"/>
      <c r="J705" s="255"/>
      <c r="K705" s="255"/>
      <c r="L705" s="255"/>
      <c r="M705" s="255"/>
      <c r="N705" s="255"/>
      <c r="O705" s="255"/>
      <c r="P705" s="255"/>
      <c r="Q705" s="255">
        <v>12</v>
      </c>
      <c r="R705" s="255"/>
      <c r="S705" s="255"/>
      <c r="T705" s="255"/>
      <c r="U705" s="255"/>
      <c r="V705" s="255"/>
      <c r="W705" s="255"/>
      <c r="X705" s="255"/>
      <c r="Y705" s="255"/>
      <c r="Z705" s="255"/>
      <c r="AA705" s="255"/>
      <c r="AB705" s="255"/>
      <c r="AC705" s="255"/>
      <c r="AD705" s="255"/>
      <c r="AE705" s="377"/>
      <c r="AF705" s="361"/>
      <c r="AG705" s="361"/>
      <c r="AH705" s="361"/>
      <c r="AI705" s="361"/>
      <c r="AJ705" s="361">
        <v>1</v>
      </c>
      <c r="AK705" s="361"/>
      <c r="AL705" s="366"/>
      <c r="AM705" s="366"/>
      <c r="AN705" s="366"/>
      <c r="AO705" s="366"/>
      <c r="AP705" s="366"/>
      <c r="AQ705" s="366"/>
      <c r="AR705" s="366"/>
      <c r="AS705" s="256">
        <f>SUM(AE705:AR705)</f>
        <v>1</v>
      </c>
    </row>
    <row r="706" spans="1:45" hidden="1" outlineLevel="1">
      <c r="A706" s="464"/>
      <c r="B706" s="254" t="s">
        <v>309</v>
      </c>
      <c r="C706" s="251" t="s">
        <v>1120</v>
      </c>
      <c r="D706" s="255">
        <v>4855692.4065753249</v>
      </c>
      <c r="E706" s="255">
        <f>+$D$706</f>
        <v>4855692.4065753249</v>
      </c>
      <c r="F706" s="255">
        <f t="shared" ref="F706:O706" si="1673">+$D$706</f>
        <v>4855692.4065753249</v>
      </c>
      <c r="G706" s="255">
        <f t="shared" si="1673"/>
        <v>4855692.4065753249</v>
      </c>
      <c r="H706" s="255">
        <f t="shared" si="1673"/>
        <v>4855692.4065753249</v>
      </c>
      <c r="I706" s="255">
        <f t="shared" si="1673"/>
        <v>4855692.4065753249</v>
      </c>
      <c r="J706" s="255">
        <f t="shared" si="1673"/>
        <v>4855692.4065753249</v>
      </c>
      <c r="K706" s="255">
        <f t="shared" si="1673"/>
        <v>4855692.4065753249</v>
      </c>
      <c r="L706" s="255">
        <f t="shared" si="1673"/>
        <v>4855692.4065753249</v>
      </c>
      <c r="M706" s="255">
        <f t="shared" si="1673"/>
        <v>4855692.4065753249</v>
      </c>
      <c r="N706" s="255">
        <f t="shared" si="1673"/>
        <v>4855692.4065753249</v>
      </c>
      <c r="O706" s="255">
        <f t="shared" si="1673"/>
        <v>4855692.4065753249</v>
      </c>
      <c r="P706" s="255"/>
      <c r="Q706" s="255">
        <f>Q705</f>
        <v>12</v>
      </c>
      <c r="R706" s="255">
        <f>(-'8.  Streetlighting'!F106-'8.  Streetlighting'!F139)/12</f>
        <v>309.92877599104969</v>
      </c>
      <c r="S706" s="255">
        <f t="array" ref="S706:AD706">-TRANSPOSE('8.  Streetlighting'!F107:F118)/12-TRANSPOSE('8.  Streetlighting'!F140:F151)/12</f>
        <v>338.10411926296331</v>
      </c>
      <c r="T706" s="255">
        <v>338.10411926296331</v>
      </c>
      <c r="U706" s="255">
        <v>338.10411926296331</v>
      </c>
      <c r="V706" s="255">
        <v>338.10411926296331</v>
      </c>
      <c r="W706" s="255">
        <v>338.10411926296331</v>
      </c>
      <c r="X706" s="255">
        <v>338.10411926296331</v>
      </c>
      <c r="Y706" s="255">
        <v>338.10411926296331</v>
      </c>
      <c r="Z706" s="255">
        <v>338.10411926296331</v>
      </c>
      <c r="AA706" s="255">
        <v>338.10411926296331</v>
      </c>
      <c r="AB706" s="255">
        <v>338.10411926296331</v>
      </c>
      <c r="AC706" s="255">
        <v>338.10411926296331</v>
      </c>
      <c r="AD706" s="255">
        <v>0</v>
      </c>
      <c r="AE706" s="362">
        <f>AE705</f>
        <v>0</v>
      </c>
      <c r="AF706" s="362">
        <f t="shared" ref="AF706:AL706" si="1674">AF705</f>
        <v>0</v>
      </c>
      <c r="AG706" s="362">
        <f t="shared" si="1674"/>
        <v>0</v>
      </c>
      <c r="AH706" s="362">
        <f t="shared" si="1674"/>
        <v>0</v>
      </c>
      <c r="AI706" s="362">
        <f t="shared" si="1674"/>
        <v>0</v>
      </c>
      <c r="AJ706" s="362">
        <f t="shared" si="1674"/>
        <v>1</v>
      </c>
      <c r="AK706" s="362">
        <f t="shared" si="1674"/>
        <v>0</v>
      </c>
      <c r="AL706" s="362">
        <f t="shared" si="1674"/>
        <v>0</v>
      </c>
      <c r="AM706" s="362">
        <f t="shared" ref="AM706" si="1675">AM705</f>
        <v>0</v>
      </c>
      <c r="AN706" s="362">
        <f t="shared" ref="AN706" si="1676">AN705</f>
        <v>0</v>
      </c>
      <c r="AO706" s="362">
        <f t="shared" ref="AO706" si="1677">AO705</f>
        <v>0</v>
      </c>
      <c r="AP706" s="362">
        <f t="shared" ref="AP706" si="1678">AP705</f>
        <v>0</v>
      </c>
      <c r="AQ706" s="362">
        <f t="shared" ref="AQ706" si="1679">AQ705</f>
        <v>0</v>
      </c>
      <c r="AR706" s="362">
        <f t="shared" ref="AR706" si="1680">AR705</f>
        <v>0</v>
      </c>
      <c r="AS706" s="266"/>
    </row>
    <row r="707" spans="1:45" hidden="1" outlineLevel="1">
      <c r="A707" s="464"/>
      <c r="B707" s="254"/>
      <c r="C707" s="251"/>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251"/>
      <c r="AD707" s="251"/>
      <c r="AE707" s="363"/>
      <c r="AF707" s="376"/>
      <c r="AG707" s="376"/>
      <c r="AH707" s="376"/>
      <c r="AI707" s="376"/>
      <c r="AJ707" s="376"/>
      <c r="AK707" s="376"/>
      <c r="AL707" s="376"/>
      <c r="AM707" s="376"/>
      <c r="AN707" s="376"/>
      <c r="AO707" s="376"/>
      <c r="AP707" s="376"/>
      <c r="AQ707" s="376"/>
      <c r="AR707" s="376"/>
      <c r="AS707" s="266"/>
    </row>
    <row r="708" spans="1:45" hidden="1" outlineLevel="1">
      <c r="A708" s="464">
        <v>29</v>
      </c>
      <c r="B708" s="379" t="s">
        <v>1123</v>
      </c>
      <c r="C708" s="251" t="s">
        <v>1119</v>
      </c>
      <c r="D708" s="255">
        <v>4805552.6940814303</v>
      </c>
      <c r="E708" s="255">
        <v>4805552.6940814303</v>
      </c>
      <c r="F708" s="255">
        <v>4805552.6940814303</v>
      </c>
      <c r="G708" s="255">
        <v>4805552.6940814303</v>
      </c>
      <c r="H708" s="255">
        <v>4805552.6940814303</v>
      </c>
      <c r="I708" s="255">
        <v>4805552.6940814303</v>
      </c>
      <c r="J708" s="255">
        <v>4805552.6940814303</v>
      </c>
      <c r="K708" s="255">
        <v>4805552.6940814303</v>
      </c>
      <c r="L708" s="255">
        <v>4620741.6117806649</v>
      </c>
      <c r="M708" s="255">
        <v>4620741.6117806649</v>
      </c>
      <c r="N708" s="255">
        <v>4589796.1039060159</v>
      </c>
      <c r="O708" s="255">
        <v>4589796.1039060159</v>
      </c>
      <c r="P708" s="255">
        <v>784195.83835996699</v>
      </c>
      <c r="Q708" s="255">
        <v>12</v>
      </c>
      <c r="R708" s="255">
        <v>676.06477020181603</v>
      </c>
      <c r="S708" s="255">
        <v>676.06477020181603</v>
      </c>
      <c r="T708" s="255">
        <v>676.06477020181603</v>
      </c>
      <c r="U708" s="255">
        <v>676.06477020181603</v>
      </c>
      <c r="V708" s="255">
        <v>676.06477020181603</v>
      </c>
      <c r="W708" s="255">
        <v>676.06477020181603</v>
      </c>
      <c r="X708" s="255">
        <v>676.06477020181603</v>
      </c>
      <c r="Y708" s="255">
        <v>676.06477020181603</v>
      </c>
      <c r="Z708" s="255">
        <v>651.34136598407974</v>
      </c>
      <c r="AA708" s="255">
        <v>651.34136598407974</v>
      </c>
      <c r="AB708" s="255">
        <v>648.27828935533364</v>
      </c>
      <c r="AC708" s="255">
        <v>648.27828935533364</v>
      </c>
      <c r="AD708" s="255">
        <v>78.327245220792918</v>
      </c>
      <c r="AE708" s="377"/>
      <c r="AF708" s="361">
        <v>0.12496235885351002</v>
      </c>
      <c r="AG708" s="361">
        <v>0.6126857669788569</v>
      </c>
      <c r="AH708" s="361">
        <v>2.9593482757900531E-2</v>
      </c>
      <c r="AI708" s="361">
        <v>0.20700443946866312</v>
      </c>
      <c r="AJ708" s="361"/>
      <c r="AK708" s="361">
        <v>2.5475492244451198E-2</v>
      </c>
      <c r="AL708" s="366"/>
      <c r="AM708" s="366"/>
      <c r="AN708" s="366"/>
      <c r="AO708" s="366"/>
      <c r="AP708" s="366"/>
      <c r="AQ708" s="366"/>
      <c r="AR708" s="366"/>
      <c r="AS708" s="256">
        <f>SUM(AE708:AR708)</f>
        <v>0.99972154030338178</v>
      </c>
    </row>
    <row r="709" spans="1:45" hidden="1" outlineLevel="1">
      <c r="A709" s="464"/>
      <c r="B709" s="254" t="s">
        <v>309</v>
      </c>
      <c r="C709" s="251" t="s">
        <v>1120</v>
      </c>
      <c r="D709" s="255">
        <v>35629799.418719269</v>
      </c>
      <c r="E709" s="255">
        <v>35629799.418719269</v>
      </c>
      <c r="F709" s="255">
        <v>35629799.418719269</v>
      </c>
      <c r="G709" s="255">
        <v>35629799.418719269</v>
      </c>
      <c r="H709" s="255">
        <v>35629799.418719269</v>
      </c>
      <c r="I709" s="255">
        <v>35629799.418719269</v>
      </c>
      <c r="J709" s="255">
        <v>35629799.418719269</v>
      </c>
      <c r="K709" s="255">
        <v>35629799.418719269</v>
      </c>
      <c r="L709" s="255">
        <v>34259554.992757075</v>
      </c>
      <c r="M709" s="255">
        <v>34259554.992757075</v>
      </c>
      <c r="N709" s="255">
        <v>34030115.777608715</v>
      </c>
      <c r="O709" s="255">
        <v>34030115.777608715</v>
      </c>
      <c r="P709" s="255">
        <v>5814261.5853889463</v>
      </c>
      <c r="Q709" s="255">
        <v>12</v>
      </c>
      <c r="R709" s="255">
        <v>5012.5456299793259</v>
      </c>
      <c r="S709" s="255">
        <v>5012.5456299793259</v>
      </c>
      <c r="T709" s="255">
        <v>5012.5456299793259</v>
      </c>
      <c r="U709" s="255">
        <v>5012.5456299793259</v>
      </c>
      <c r="V709" s="255">
        <v>5012.5456299793259</v>
      </c>
      <c r="W709" s="255">
        <v>5012.5456299793259</v>
      </c>
      <c r="X709" s="255">
        <v>5012.5456299793259</v>
      </c>
      <c r="Y709" s="255">
        <v>5012.5456299793259</v>
      </c>
      <c r="Z709" s="255">
        <v>4829.2389451289491</v>
      </c>
      <c r="AA709" s="255">
        <v>4829.2389451289491</v>
      </c>
      <c r="AB709" s="255">
        <v>4806.5283824041235</v>
      </c>
      <c r="AC709" s="255">
        <v>4806.5283824041235</v>
      </c>
      <c r="AD709" s="255">
        <v>580.74153253482154</v>
      </c>
      <c r="AE709" s="362">
        <f>AE707</f>
        <v>0</v>
      </c>
      <c r="AF709" s="362">
        <v>0.12496235885351002</v>
      </c>
      <c r="AG709" s="362">
        <v>0.6126857669788569</v>
      </c>
      <c r="AH709" s="362">
        <v>2.9593482757900531E-2</v>
      </c>
      <c r="AI709" s="362">
        <v>0.20700443946866312</v>
      </c>
      <c r="AJ709" s="362">
        <v>0</v>
      </c>
      <c r="AK709" s="362">
        <v>2.5475492244451198E-2</v>
      </c>
      <c r="AL709" s="362">
        <f t="shared" ref="AL709:AL710" si="1681">AL707</f>
        <v>0</v>
      </c>
      <c r="AM709" s="362">
        <f t="shared" ref="AM709" si="1682">AM708</f>
        <v>0</v>
      </c>
      <c r="AN709" s="362">
        <f t="shared" ref="AN709" si="1683">AN708</f>
        <v>0</v>
      </c>
      <c r="AO709" s="362">
        <f t="shared" ref="AO709" si="1684">AO708</f>
        <v>0</v>
      </c>
      <c r="AP709" s="362">
        <f t="shared" ref="AP709" si="1685">AP708</f>
        <v>0</v>
      </c>
      <c r="AQ709" s="362">
        <f t="shared" ref="AQ709" si="1686">AQ708</f>
        <v>0</v>
      </c>
      <c r="AR709" s="362">
        <f t="shared" ref="AR709" si="1687">AR708</f>
        <v>0</v>
      </c>
      <c r="AS709" s="266"/>
    </row>
    <row r="710" spans="1:45" hidden="1" outlineLevel="1">
      <c r="A710" s="464"/>
      <c r="B710" s="254" t="s">
        <v>309</v>
      </c>
      <c r="C710" s="251" t="s">
        <v>1125</v>
      </c>
      <c r="D710" s="255">
        <v>654253.3411042454</v>
      </c>
      <c r="E710" s="255">
        <v>654253.3411042454</v>
      </c>
      <c r="F710" s="255">
        <v>654253.3411042454</v>
      </c>
      <c r="G710" s="255">
        <v>654253.3411042454</v>
      </c>
      <c r="H710" s="255">
        <v>654253.3411042454</v>
      </c>
      <c r="I710" s="255">
        <v>654253.3411042454</v>
      </c>
      <c r="J710" s="255">
        <v>654253.3411042454</v>
      </c>
      <c r="K710" s="255">
        <v>654253.3411042454</v>
      </c>
      <c r="L710" s="255">
        <v>629092.18363378721</v>
      </c>
      <c r="M710" s="255">
        <v>629092.18363378721</v>
      </c>
      <c r="N710" s="255">
        <v>624879.09864481352</v>
      </c>
      <c r="O710" s="255">
        <v>624879.09864481352</v>
      </c>
      <c r="P710" s="255">
        <v>106764.56590704888</v>
      </c>
      <c r="Q710" s="255">
        <f>Q708</f>
        <v>12</v>
      </c>
      <c r="R710" s="255">
        <v>78.090129262158769</v>
      </c>
      <c r="S710" s="255">
        <v>78.090129262158769</v>
      </c>
      <c r="T710" s="255">
        <v>78.090129262158769</v>
      </c>
      <c r="U710" s="255">
        <v>78.090129262158769</v>
      </c>
      <c r="V710" s="255">
        <v>78.090129262158769</v>
      </c>
      <c r="W710" s="255">
        <v>78.090129262158769</v>
      </c>
      <c r="X710" s="255">
        <v>78.090129262158769</v>
      </c>
      <c r="Y710" s="255">
        <v>78.090129262158769</v>
      </c>
      <c r="Z710" s="255">
        <v>75.234406088494069</v>
      </c>
      <c r="AA710" s="255">
        <v>75.234406088494069</v>
      </c>
      <c r="AB710" s="255">
        <v>74.880599677597544</v>
      </c>
      <c r="AC710" s="255">
        <v>74.880599677597544</v>
      </c>
      <c r="AD710" s="255">
        <v>9.0473353643536694</v>
      </c>
      <c r="AE710" s="362">
        <v>-3.3111672881098449E-3</v>
      </c>
      <c r="AF710" s="362">
        <v>0.33794960601668406</v>
      </c>
      <c r="AG710" s="362">
        <v>0.89481024230817108</v>
      </c>
      <c r="AH710" s="362">
        <v>0</v>
      </c>
      <c r="AI710" s="362">
        <v>0</v>
      </c>
      <c r="AJ710" s="362">
        <v>0</v>
      </c>
      <c r="AK710" s="362">
        <v>0</v>
      </c>
      <c r="AL710" s="362">
        <f t="shared" si="1681"/>
        <v>0</v>
      </c>
      <c r="AM710" s="362"/>
      <c r="AN710" s="362"/>
      <c r="AO710" s="362"/>
      <c r="AP710" s="362"/>
      <c r="AQ710" s="362"/>
      <c r="AR710" s="362"/>
      <c r="AS710" s="266"/>
    </row>
    <row r="711" spans="1:45" hidden="1" outlineLevel="1">
      <c r="A711" s="464"/>
      <c r="B711" s="254"/>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30" hidden="1" outlineLevel="1">
      <c r="A712" s="464">
        <v>30</v>
      </c>
      <c r="B712" s="379" t="s">
        <v>122</v>
      </c>
      <c r="C712" s="251" t="s">
        <v>1119</v>
      </c>
      <c r="D712" s="255">
        <v>87315.622900483169</v>
      </c>
      <c r="E712" s="255">
        <v>87315.622900483169</v>
      </c>
      <c r="F712" s="255">
        <v>87315.622900483169</v>
      </c>
      <c r="G712" s="255">
        <v>87315.622900483169</v>
      </c>
      <c r="H712" s="255">
        <v>87315.622900483169</v>
      </c>
      <c r="I712" s="255">
        <v>87315.622900483169</v>
      </c>
      <c r="J712" s="255">
        <v>87315.622900483169</v>
      </c>
      <c r="K712" s="255">
        <v>87315.622900483169</v>
      </c>
      <c r="L712" s="255">
        <v>87315.622900483169</v>
      </c>
      <c r="M712" s="255">
        <v>87315.622900483169</v>
      </c>
      <c r="N712" s="255">
        <v>87315.622900483169</v>
      </c>
      <c r="O712" s="255">
        <v>87315.622900483169</v>
      </c>
      <c r="P712" s="255">
        <v>87315.622900483169</v>
      </c>
      <c r="Q712" s="255">
        <v>12</v>
      </c>
      <c r="R712" s="255">
        <v>8.0834333342933302</v>
      </c>
      <c r="S712" s="255">
        <v>8.0834333342933302</v>
      </c>
      <c r="T712" s="255">
        <v>8.0834333342933302</v>
      </c>
      <c r="U712" s="255">
        <v>8.0834333342933302</v>
      </c>
      <c r="V712" s="255">
        <v>8.0834333342933302</v>
      </c>
      <c r="W712" s="255">
        <v>8.0834333342933302</v>
      </c>
      <c r="X712" s="255">
        <v>8.0834333342933302</v>
      </c>
      <c r="Y712" s="255">
        <v>8.0834333342933302</v>
      </c>
      <c r="Z712" s="255">
        <v>8.0834333342933302</v>
      </c>
      <c r="AA712" s="255">
        <v>8.0834333342933302</v>
      </c>
      <c r="AB712" s="255">
        <v>8.0834333342933302</v>
      </c>
      <c r="AC712" s="255">
        <v>8.0834333342933302</v>
      </c>
      <c r="AD712" s="255">
        <v>8.0834333342933302</v>
      </c>
      <c r="AE712" s="377"/>
      <c r="AF712" s="361"/>
      <c r="AG712" s="361">
        <v>1</v>
      </c>
      <c r="AH712" s="361"/>
      <c r="AI712" s="361"/>
      <c r="AJ712" s="361"/>
      <c r="AK712" s="361"/>
      <c r="AL712" s="366"/>
      <c r="AM712" s="366"/>
      <c r="AN712" s="366"/>
      <c r="AO712" s="366"/>
      <c r="AP712" s="366"/>
      <c r="AQ712" s="366"/>
      <c r="AR712" s="366"/>
      <c r="AS712" s="256">
        <f>SUM(AE712:AR712)</f>
        <v>1</v>
      </c>
    </row>
    <row r="713" spans="1:45" hidden="1" outlineLevel="1">
      <c r="A713" s="464"/>
      <c r="B713" s="254" t="s">
        <v>309</v>
      </c>
      <c r="C713" s="251" t="s">
        <v>1120</v>
      </c>
      <c r="D713" s="255">
        <v>283031.7747510433</v>
      </c>
      <c r="E713" s="255">
        <v>283031.7747510433</v>
      </c>
      <c r="F713" s="255">
        <v>283031.7747510433</v>
      </c>
      <c r="G713" s="255">
        <v>283031.7747510433</v>
      </c>
      <c r="H713" s="255">
        <v>283031.7747510433</v>
      </c>
      <c r="I713" s="255">
        <v>283031.7747510433</v>
      </c>
      <c r="J713" s="255">
        <v>283031.7747510433</v>
      </c>
      <c r="K713" s="255">
        <v>283031.7747510433</v>
      </c>
      <c r="L713" s="255">
        <v>283031.7747510433</v>
      </c>
      <c r="M713" s="255">
        <v>283031.7747510433</v>
      </c>
      <c r="N713" s="255">
        <v>283031.7747510433</v>
      </c>
      <c r="O713" s="255">
        <v>283031.7747510433</v>
      </c>
      <c r="P713" s="255">
        <v>283031.7747510433</v>
      </c>
      <c r="Q713" s="255">
        <f>Q712</f>
        <v>12</v>
      </c>
      <c r="R713" s="255">
        <v>26.202280951420946</v>
      </c>
      <c r="S713" s="255">
        <v>26.202280951420946</v>
      </c>
      <c r="T713" s="255">
        <v>26.202280951420946</v>
      </c>
      <c r="U713" s="255">
        <v>26.202280951420946</v>
      </c>
      <c r="V713" s="255">
        <v>26.202280951420946</v>
      </c>
      <c r="W713" s="255">
        <v>26.202280951420946</v>
      </c>
      <c r="X713" s="255">
        <v>26.202280951420946</v>
      </c>
      <c r="Y713" s="255">
        <v>26.202280951420946</v>
      </c>
      <c r="Z713" s="255">
        <v>26.202280951420946</v>
      </c>
      <c r="AA713" s="255">
        <v>26.202280951420946</v>
      </c>
      <c r="AB713" s="255">
        <v>26.202280951420946</v>
      </c>
      <c r="AC713" s="255">
        <v>26.202280951420946</v>
      </c>
      <c r="AD713" s="255">
        <v>26.202280951420946</v>
      </c>
      <c r="AE713" s="362">
        <f>AE712</f>
        <v>0</v>
      </c>
      <c r="AF713" s="362">
        <f t="shared" ref="AF713:AL713" si="1688">AF712</f>
        <v>0</v>
      </c>
      <c r="AG713" s="362">
        <f t="shared" si="1688"/>
        <v>1</v>
      </c>
      <c r="AH713" s="362">
        <f t="shared" si="1688"/>
        <v>0</v>
      </c>
      <c r="AI713" s="362">
        <f t="shared" si="1688"/>
        <v>0</v>
      </c>
      <c r="AJ713" s="362">
        <f t="shared" si="1688"/>
        <v>0</v>
      </c>
      <c r="AK713" s="362">
        <f t="shared" si="1688"/>
        <v>0</v>
      </c>
      <c r="AL713" s="362">
        <f t="shared" si="1688"/>
        <v>0</v>
      </c>
      <c r="AM713" s="362">
        <f t="shared" ref="AM713" si="1689">AM712</f>
        <v>0</v>
      </c>
      <c r="AN713" s="362">
        <f t="shared" ref="AN713" si="1690">AN712</f>
        <v>0</v>
      </c>
      <c r="AO713" s="362">
        <f t="shared" ref="AO713" si="1691">AO712</f>
        <v>0</v>
      </c>
      <c r="AP713" s="362">
        <f t="shared" ref="AP713" si="1692">AP712</f>
        <v>0</v>
      </c>
      <c r="AQ713" s="362">
        <f t="shared" ref="AQ713" si="1693">AQ712</f>
        <v>0</v>
      </c>
      <c r="AR713" s="362">
        <f t="shared" ref="AR713" si="1694">AR712</f>
        <v>0</v>
      </c>
      <c r="AS713" s="266"/>
    </row>
    <row r="714" spans="1:45" hidden="1" outlineLevel="1">
      <c r="A714" s="464"/>
      <c r="B714" s="254"/>
      <c r="C714" s="251"/>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c r="AA714" s="251"/>
      <c r="AB714" s="251"/>
      <c r="AC714" s="251"/>
      <c r="AD714" s="251"/>
      <c r="AE714" s="363"/>
      <c r="AF714" s="376"/>
      <c r="AG714" s="376"/>
      <c r="AH714" s="376"/>
      <c r="AI714" s="376"/>
      <c r="AJ714" s="376"/>
      <c r="AK714" s="376"/>
      <c r="AL714" s="376"/>
      <c r="AM714" s="376"/>
      <c r="AN714" s="376"/>
      <c r="AO714" s="376"/>
      <c r="AP714" s="376"/>
      <c r="AQ714" s="376"/>
      <c r="AR714" s="376"/>
      <c r="AS714" s="266"/>
    </row>
    <row r="715" spans="1:45" hidden="1" outlineLevel="1">
      <c r="A715" s="464">
        <v>31</v>
      </c>
      <c r="B715" s="379" t="s">
        <v>123</v>
      </c>
      <c r="C715" s="251" t="s">
        <v>25</v>
      </c>
      <c r="D715" s="255"/>
      <c r="E715" s="255"/>
      <c r="F715" s="255"/>
      <c r="G715" s="255"/>
      <c r="H715" s="255"/>
      <c r="I715" s="255"/>
      <c r="J715" s="255"/>
      <c r="K715" s="255"/>
      <c r="L715" s="255"/>
      <c r="M715" s="255"/>
      <c r="N715" s="255"/>
      <c r="O715" s="255"/>
      <c r="P715" s="255"/>
      <c r="Q715" s="255">
        <v>12</v>
      </c>
      <c r="R715" s="255"/>
      <c r="S715" s="255"/>
      <c r="T715" s="255"/>
      <c r="U715" s="255"/>
      <c r="V715" s="255"/>
      <c r="W715" s="255"/>
      <c r="X715" s="255"/>
      <c r="Y715" s="255"/>
      <c r="Z715" s="255"/>
      <c r="AA715" s="255"/>
      <c r="AB715" s="255"/>
      <c r="AC715" s="255"/>
      <c r="AD715" s="255"/>
      <c r="AE715" s="377"/>
      <c r="AF715" s="361"/>
      <c r="AG715" s="361"/>
      <c r="AH715" s="361"/>
      <c r="AI715" s="361"/>
      <c r="AJ715" s="361"/>
      <c r="AK715" s="361"/>
      <c r="AL715" s="366"/>
      <c r="AM715" s="366"/>
      <c r="AN715" s="366"/>
      <c r="AO715" s="366"/>
      <c r="AP715" s="366"/>
      <c r="AQ715" s="366"/>
      <c r="AR715" s="366"/>
      <c r="AS715" s="256">
        <f>SUM(AE715:AR715)</f>
        <v>0</v>
      </c>
    </row>
    <row r="716" spans="1:45" hidden="1" outlineLevel="1">
      <c r="A716" s="464"/>
      <c r="B716" s="254" t="s">
        <v>309</v>
      </c>
      <c r="C716" s="251" t="s">
        <v>163</v>
      </c>
      <c r="D716" s="255"/>
      <c r="E716" s="255"/>
      <c r="F716" s="255"/>
      <c r="G716" s="255"/>
      <c r="H716" s="255"/>
      <c r="I716" s="255"/>
      <c r="J716" s="255"/>
      <c r="K716" s="255"/>
      <c r="L716" s="255"/>
      <c r="M716" s="255"/>
      <c r="N716" s="255"/>
      <c r="O716" s="255"/>
      <c r="P716" s="255"/>
      <c r="Q716" s="255">
        <f>Q715</f>
        <v>12</v>
      </c>
      <c r="R716" s="255"/>
      <c r="S716" s="255"/>
      <c r="T716" s="255"/>
      <c r="U716" s="255"/>
      <c r="V716" s="255"/>
      <c r="W716" s="255"/>
      <c r="X716" s="255"/>
      <c r="Y716" s="255"/>
      <c r="Z716" s="255"/>
      <c r="AA716" s="255"/>
      <c r="AB716" s="255"/>
      <c r="AC716" s="255"/>
      <c r="AD716" s="255"/>
      <c r="AE716" s="362">
        <f>AE715</f>
        <v>0</v>
      </c>
      <c r="AF716" s="362">
        <f t="shared" ref="AF716:AL716" si="1695">AF715</f>
        <v>0</v>
      </c>
      <c r="AG716" s="362">
        <f t="shared" si="1695"/>
        <v>0</v>
      </c>
      <c r="AH716" s="362">
        <f t="shared" si="1695"/>
        <v>0</v>
      </c>
      <c r="AI716" s="362">
        <f t="shared" si="1695"/>
        <v>0</v>
      </c>
      <c r="AJ716" s="362">
        <f t="shared" si="1695"/>
        <v>0</v>
      </c>
      <c r="AK716" s="362">
        <f t="shared" si="1695"/>
        <v>0</v>
      </c>
      <c r="AL716" s="362">
        <f t="shared" si="1695"/>
        <v>0</v>
      </c>
      <c r="AM716" s="362">
        <f t="shared" ref="AM716" si="1696">AM715</f>
        <v>0</v>
      </c>
      <c r="AN716" s="362">
        <f t="shared" ref="AN716" si="1697">AN715</f>
        <v>0</v>
      </c>
      <c r="AO716" s="362">
        <f t="shared" ref="AO716" si="1698">AO715</f>
        <v>0</v>
      </c>
      <c r="AP716" s="362">
        <f t="shared" ref="AP716" si="1699">AP715</f>
        <v>0</v>
      </c>
      <c r="AQ716" s="362">
        <f t="shared" ref="AQ716" si="1700">AQ715</f>
        <v>0</v>
      </c>
      <c r="AR716" s="362">
        <f t="shared" ref="AR716" si="1701">AR715</f>
        <v>0</v>
      </c>
      <c r="AS716" s="266"/>
    </row>
    <row r="717" spans="1:45" hidden="1" outlineLevel="1">
      <c r="A717" s="464"/>
      <c r="B717" s="379"/>
      <c r="C717" s="251"/>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1"/>
      <c r="AA717" s="251"/>
      <c r="AB717" s="251"/>
      <c r="AC717" s="251"/>
      <c r="AD717" s="251"/>
      <c r="AE717" s="363"/>
      <c r="AF717" s="376"/>
      <c r="AG717" s="376"/>
      <c r="AH717" s="376"/>
      <c r="AI717" s="376"/>
      <c r="AJ717" s="376"/>
      <c r="AK717" s="376"/>
      <c r="AL717" s="376"/>
      <c r="AM717" s="376"/>
      <c r="AN717" s="376"/>
      <c r="AO717" s="376"/>
      <c r="AP717" s="376"/>
      <c r="AQ717" s="376"/>
      <c r="AR717" s="376"/>
      <c r="AS717" s="266"/>
    </row>
    <row r="718" spans="1:45" hidden="1" outlineLevel="1">
      <c r="A718" s="464">
        <v>32</v>
      </c>
      <c r="B718" s="379" t="s">
        <v>124</v>
      </c>
      <c r="C718" s="251" t="s">
        <v>1119</v>
      </c>
      <c r="D718" s="255">
        <v>3277605.9294169317</v>
      </c>
      <c r="E718" s="255">
        <v>2471138.1516867517</v>
      </c>
      <c r="F718" s="255">
        <v>1264872.2724304409</v>
      </c>
      <c r="G718" s="255">
        <v>1254177.0870414393</v>
      </c>
      <c r="H718" s="255">
        <v>1254177.0870414393</v>
      </c>
      <c r="I718" s="255">
        <v>873480.65216767788</v>
      </c>
      <c r="J718" s="255">
        <v>873480.65216767788</v>
      </c>
      <c r="K718" s="255">
        <v>873480.65216767788</v>
      </c>
      <c r="L718" s="255">
        <v>698966.96258807101</v>
      </c>
      <c r="M718" s="255">
        <v>597359.9702420464</v>
      </c>
      <c r="N718" s="255">
        <v>375422.5832429743</v>
      </c>
      <c r="O718" s="255">
        <v>307651.81453952956</v>
      </c>
      <c r="P718" s="255">
        <v>171622.76676697691</v>
      </c>
      <c r="Q718" s="255">
        <v>12</v>
      </c>
      <c r="R718" s="255">
        <v>315</v>
      </c>
      <c r="S718" s="255">
        <v>272.08978328173373</v>
      </c>
      <c r="T718" s="255">
        <v>205.28637770897831</v>
      </c>
      <c r="U718" s="255">
        <v>123.36687306501548</v>
      </c>
      <c r="V718" s="255">
        <v>123.36687306501548</v>
      </c>
      <c r="W718" s="255">
        <v>69.72910216718266</v>
      </c>
      <c r="X718" s="255">
        <v>69.72910216718266</v>
      </c>
      <c r="Y718" s="255">
        <v>69.72910216718266</v>
      </c>
      <c r="Z718" s="255">
        <v>62.902476780185758</v>
      </c>
      <c r="AA718" s="255">
        <v>46.811145510835914</v>
      </c>
      <c r="AB718" s="255">
        <v>14.628482972136224</v>
      </c>
      <c r="AC718" s="255">
        <v>7.8018575851393193</v>
      </c>
      <c r="AD718" s="255">
        <v>7.314241486068112</v>
      </c>
      <c r="AE718" s="377"/>
      <c r="AF718" s="361"/>
      <c r="AG718" s="361">
        <v>1</v>
      </c>
      <c r="AH718" s="361"/>
      <c r="AI718" s="361"/>
      <c r="AJ718" s="361"/>
      <c r="AK718" s="361"/>
      <c r="AL718" s="366"/>
      <c r="AM718" s="366"/>
      <c r="AN718" s="366"/>
      <c r="AO718" s="366"/>
      <c r="AP718" s="366"/>
      <c r="AQ718" s="366"/>
      <c r="AR718" s="366"/>
      <c r="AS718" s="256">
        <f>SUM(AE718:AR718)</f>
        <v>1</v>
      </c>
    </row>
    <row r="719" spans="1:45" hidden="1" outlineLevel="1">
      <c r="A719" s="464"/>
      <c r="B719" s="254" t="s">
        <v>309</v>
      </c>
      <c r="C719" s="251" t="s">
        <v>1120</v>
      </c>
      <c r="D719" s="255"/>
      <c r="E719" s="255"/>
      <c r="F719" s="255"/>
      <c r="G719" s="255"/>
      <c r="H719" s="255"/>
      <c r="I719" s="255"/>
      <c r="J719" s="255"/>
      <c r="K719" s="255"/>
      <c r="L719" s="255"/>
      <c r="M719" s="255"/>
      <c r="N719" s="255"/>
      <c r="O719" s="255"/>
      <c r="P719" s="255"/>
      <c r="Q719" s="255">
        <f>Q718</f>
        <v>12</v>
      </c>
      <c r="R719" s="255"/>
      <c r="S719" s="255"/>
      <c r="T719" s="255"/>
      <c r="U719" s="255"/>
      <c r="V719" s="255"/>
      <c r="W719" s="255"/>
      <c r="X719" s="255"/>
      <c r="Y719" s="255"/>
      <c r="Z719" s="255"/>
      <c r="AA719" s="255"/>
      <c r="AB719" s="255"/>
      <c r="AC719" s="255"/>
      <c r="AD719" s="255"/>
      <c r="AE719" s="362">
        <f>AE718</f>
        <v>0</v>
      </c>
      <c r="AF719" s="362">
        <f t="shared" ref="AF719:AL719" si="1702">AF718</f>
        <v>0</v>
      </c>
      <c r="AG719" s="362">
        <f t="shared" si="1702"/>
        <v>1</v>
      </c>
      <c r="AH719" s="362">
        <f t="shared" si="1702"/>
        <v>0</v>
      </c>
      <c r="AI719" s="362">
        <f t="shared" si="1702"/>
        <v>0</v>
      </c>
      <c r="AJ719" s="362">
        <f t="shared" si="1702"/>
        <v>0</v>
      </c>
      <c r="AK719" s="362">
        <f t="shared" si="1702"/>
        <v>0</v>
      </c>
      <c r="AL719" s="362">
        <f t="shared" si="1702"/>
        <v>0</v>
      </c>
      <c r="AM719" s="362">
        <f t="shared" ref="AM719" si="1703">AM718</f>
        <v>0</v>
      </c>
      <c r="AN719" s="362">
        <f t="shared" ref="AN719" si="1704">AN718</f>
        <v>0</v>
      </c>
      <c r="AO719" s="362">
        <f t="shared" ref="AO719" si="1705">AO718</f>
        <v>0</v>
      </c>
      <c r="AP719" s="362">
        <f t="shared" ref="AP719" si="1706">AP718</f>
        <v>0</v>
      </c>
      <c r="AQ719" s="362">
        <f t="shared" ref="AQ719" si="1707">AQ718</f>
        <v>0</v>
      </c>
      <c r="AR719" s="362">
        <f t="shared" ref="AR719" si="1708">AR718</f>
        <v>0</v>
      </c>
      <c r="AS719" s="266"/>
    </row>
    <row r="720" spans="1:45" hidden="1" outlineLevel="1">
      <c r="A720" s="464"/>
      <c r="B720" s="379"/>
      <c r="C720" s="251"/>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1"/>
      <c r="AA720" s="251"/>
      <c r="AB720" s="251"/>
      <c r="AC720" s="251"/>
      <c r="AD720" s="251"/>
      <c r="AE720" s="363"/>
      <c r="AF720" s="376"/>
      <c r="AG720" s="376"/>
      <c r="AH720" s="376"/>
      <c r="AI720" s="376"/>
      <c r="AJ720" s="376"/>
      <c r="AK720" s="376"/>
      <c r="AL720" s="376"/>
      <c r="AM720" s="376"/>
      <c r="AN720" s="376"/>
      <c r="AO720" s="376"/>
      <c r="AP720" s="376"/>
      <c r="AQ720" s="376"/>
      <c r="AR720" s="376"/>
      <c r="AS720" s="266"/>
    </row>
    <row r="721" spans="1:45" ht="15.75" hidden="1" outlineLevel="1">
      <c r="A721" s="464"/>
      <c r="B721" s="248" t="s">
        <v>498</v>
      </c>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idden="1" outlineLevel="1">
      <c r="A722" s="464">
        <v>33</v>
      </c>
      <c r="B722" s="379" t="s">
        <v>125</v>
      </c>
      <c r="C722" s="251" t="s">
        <v>1119</v>
      </c>
      <c r="D722" s="255">
        <v>517590.782499997</v>
      </c>
      <c r="E722" s="255">
        <v>517590.782499997</v>
      </c>
      <c r="F722" s="255">
        <v>517590.782499997</v>
      </c>
      <c r="G722" s="255">
        <v>465857.14336568007</v>
      </c>
      <c r="H722" s="255">
        <v>428211.91988285404</v>
      </c>
      <c r="I722" s="255">
        <v>421108.57194780576</v>
      </c>
      <c r="J722" s="255">
        <v>421108.57194780576</v>
      </c>
      <c r="K722" s="255">
        <v>420963.21890884044</v>
      </c>
      <c r="L722" s="255">
        <v>419007.16096058092</v>
      </c>
      <c r="M722" s="255">
        <v>415712.11865915539</v>
      </c>
      <c r="N722" s="255">
        <v>380963.78030936245</v>
      </c>
      <c r="O722" s="255">
        <v>356553.05838206358</v>
      </c>
      <c r="P722" s="255">
        <v>334326.45957591583</v>
      </c>
      <c r="Q722" s="255">
        <v>12</v>
      </c>
      <c r="R722" s="255">
        <v>51.105648900303613</v>
      </c>
      <c r="S722" s="255">
        <v>51.105648900303613</v>
      </c>
      <c r="T722" s="255">
        <v>51.105648900303613</v>
      </c>
      <c r="U722" s="255">
        <v>43.734641847375208</v>
      </c>
      <c r="V722" s="255">
        <v>38.539836876739948</v>
      </c>
      <c r="W722" s="255">
        <v>38.539836876739948</v>
      </c>
      <c r="X722" s="255">
        <v>38.539836876739948</v>
      </c>
      <c r="Y722" s="255">
        <v>38.539836876739948</v>
      </c>
      <c r="Z722" s="255">
        <v>38.469636809569202</v>
      </c>
      <c r="AA722" s="255">
        <v>38.399436742398457</v>
      </c>
      <c r="AB722" s="255">
        <v>32.85363143590947</v>
      </c>
      <c r="AC722" s="255">
        <v>31.730430361177518</v>
      </c>
      <c r="AD722" s="255">
        <v>31.239029890982295</v>
      </c>
      <c r="AE722" s="377"/>
      <c r="AF722" s="361">
        <v>0.48542713567839191</v>
      </c>
      <c r="AG722" s="361">
        <v>0.51457286432160809</v>
      </c>
      <c r="AH722" s="361"/>
      <c r="AI722" s="361"/>
      <c r="AJ722" s="361"/>
      <c r="AK722" s="361"/>
      <c r="AL722" s="366"/>
      <c r="AM722" s="366"/>
      <c r="AN722" s="366"/>
      <c r="AO722" s="366"/>
      <c r="AP722" s="366"/>
      <c r="AQ722" s="366"/>
      <c r="AR722" s="366"/>
      <c r="AS722" s="256">
        <f>SUM(AE722:AR722)</f>
        <v>1</v>
      </c>
    </row>
    <row r="723" spans="1:45" hidden="1" outlineLevel="1">
      <c r="A723" s="464"/>
      <c r="B723" s="254" t="s">
        <v>309</v>
      </c>
      <c r="C723" s="251" t="s">
        <v>1120</v>
      </c>
      <c r="D723" s="255">
        <v>0</v>
      </c>
      <c r="E723" s="255"/>
      <c r="F723" s="255"/>
      <c r="G723" s="255"/>
      <c r="H723" s="255"/>
      <c r="I723" s="255"/>
      <c r="J723" s="255"/>
      <c r="K723" s="255"/>
      <c r="L723" s="255"/>
      <c r="M723" s="255"/>
      <c r="N723" s="255"/>
      <c r="O723" s="255"/>
      <c r="P723" s="255"/>
      <c r="Q723" s="255">
        <f>Q722</f>
        <v>12</v>
      </c>
      <c r="R723" s="255"/>
      <c r="S723" s="255"/>
      <c r="T723" s="255"/>
      <c r="U723" s="255"/>
      <c r="V723" s="255"/>
      <c r="W723" s="255"/>
      <c r="X723" s="255"/>
      <c r="Y723" s="255"/>
      <c r="Z723" s="255"/>
      <c r="AA723" s="255"/>
      <c r="AB723" s="255"/>
      <c r="AC723" s="255"/>
      <c r="AD723" s="255"/>
      <c r="AE723" s="362">
        <f>AE722</f>
        <v>0</v>
      </c>
      <c r="AF723" s="362">
        <f t="shared" ref="AF723:AL723" si="1709">AF722</f>
        <v>0.48542713567839191</v>
      </c>
      <c r="AG723" s="362">
        <f t="shared" si="1709"/>
        <v>0.51457286432160809</v>
      </c>
      <c r="AH723" s="362">
        <f t="shared" si="1709"/>
        <v>0</v>
      </c>
      <c r="AI723" s="362">
        <f t="shared" si="1709"/>
        <v>0</v>
      </c>
      <c r="AJ723" s="362">
        <f t="shared" si="1709"/>
        <v>0</v>
      </c>
      <c r="AK723" s="362">
        <f t="shared" si="1709"/>
        <v>0</v>
      </c>
      <c r="AL723" s="362">
        <f t="shared" si="1709"/>
        <v>0</v>
      </c>
      <c r="AM723" s="362">
        <f t="shared" ref="AM723" si="1710">AM722</f>
        <v>0</v>
      </c>
      <c r="AN723" s="362">
        <f t="shared" ref="AN723" si="1711">AN722</f>
        <v>0</v>
      </c>
      <c r="AO723" s="362">
        <f t="shared" ref="AO723" si="1712">AO722</f>
        <v>0</v>
      </c>
      <c r="AP723" s="362">
        <f t="shared" ref="AP723" si="1713">AP722</f>
        <v>0</v>
      </c>
      <c r="AQ723" s="362">
        <f t="shared" ref="AQ723" si="1714">AQ722</f>
        <v>0</v>
      </c>
      <c r="AR723" s="362">
        <f t="shared" ref="AR723" si="1715">AR722</f>
        <v>0</v>
      </c>
      <c r="AS723" s="266"/>
    </row>
    <row r="724" spans="1:45" hidden="1" outlineLevel="1">
      <c r="A724" s="464"/>
      <c r="B724" s="379"/>
      <c r="C724" s="251"/>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c r="AA724" s="251"/>
      <c r="AB724" s="251"/>
      <c r="AC724" s="251"/>
      <c r="AD724" s="251"/>
      <c r="AE724" s="363"/>
      <c r="AF724" s="376"/>
      <c r="AG724" s="376"/>
      <c r="AH724" s="376"/>
      <c r="AI724" s="376"/>
      <c r="AJ724" s="376"/>
      <c r="AK724" s="376"/>
      <c r="AL724" s="376"/>
      <c r="AM724" s="376"/>
      <c r="AN724" s="376"/>
      <c r="AO724" s="376"/>
      <c r="AP724" s="376"/>
      <c r="AQ724" s="376"/>
      <c r="AR724" s="376"/>
      <c r="AS724" s="266"/>
    </row>
    <row r="725" spans="1:45" hidden="1" outlineLevel="1">
      <c r="A725" s="464">
        <v>34</v>
      </c>
      <c r="B725" s="379" t="s">
        <v>1124</v>
      </c>
      <c r="C725" s="251" t="s">
        <v>1119</v>
      </c>
      <c r="D725" s="255">
        <v>189498.09563846493</v>
      </c>
      <c r="E725" s="255">
        <v>189498.09563846493</v>
      </c>
      <c r="F725" s="255">
        <v>189498.09563846493</v>
      </c>
      <c r="G725" s="255">
        <v>189498.09563846493</v>
      </c>
      <c r="H725" s="255">
        <v>189498.09563846493</v>
      </c>
      <c r="I725" s="255">
        <v>189498.09563846493</v>
      </c>
      <c r="J725" s="255">
        <v>189498.09563846493</v>
      </c>
      <c r="K725" s="255">
        <v>189498.09563846493</v>
      </c>
      <c r="L725" s="255">
        <v>189498.09563846493</v>
      </c>
      <c r="M725" s="255">
        <v>189498.09563846493</v>
      </c>
      <c r="N725" s="255">
        <v>0</v>
      </c>
      <c r="O725" s="255">
        <v>0</v>
      </c>
      <c r="P725" s="255">
        <v>0</v>
      </c>
      <c r="Q725" s="255">
        <v>0</v>
      </c>
      <c r="R725" s="255"/>
      <c r="S725" s="255"/>
      <c r="T725" s="255"/>
      <c r="U725" s="255"/>
      <c r="V725" s="255"/>
      <c r="W725" s="255"/>
      <c r="X725" s="255"/>
      <c r="Y725" s="255"/>
      <c r="Z725" s="255"/>
      <c r="AA725" s="255"/>
      <c r="AB725" s="255"/>
      <c r="AC725" s="255"/>
      <c r="AD725" s="255"/>
      <c r="AE725" s="377">
        <v>1</v>
      </c>
      <c r="AF725" s="361"/>
      <c r="AG725" s="361"/>
      <c r="AH725" s="361"/>
      <c r="AI725" s="361"/>
      <c r="AJ725" s="361"/>
      <c r="AK725" s="361"/>
      <c r="AL725" s="366"/>
      <c r="AM725" s="366"/>
      <c r="AN725" s="366"/>
      <c r="AO725" s="366"/>
      <c r="AP725" s="366"/>
      <c r="AQ725" s="366"/>
      <c r="AR725" s="366"/>
      <c r="AS725" s="256">
        <f>SUM(AE725:AR725)</f>
        <v>1</v>
      </c>
    </row>
    <row r="726" spans="1:45" hidden="1" outlineLevel="1">
      <c r="A726" s="464"/>
      <c r="B726" s="254" t="s">
        <v>309</v>
      </c>
      <c r="C726" s="251" t="s">
        <v>1120</v>
      </c>
      <c r="D726" s="255"/>
      <c r="E726" s="255"/>
      <c r="F726" s="255"/>
      <c r="G726" s="255"/>
      <c r="H726" s="255"/>
      <c r="I726" s="255"/>
      <c r="J726" s="255"/>
      <c r="K726" s="255"/>
      <c r="L726" s="255"/>
      <c r="M726" s="255"/>
      <c r="N726" s="255"/>
      <c r="O726" s="255"/>
      <c r="P726" s="255"/>
      <c r="Q726" s="255">
        <f>Q725</f>
        <v>0</v>
      </c>
      <c r="R726" s="255"/>
      <c r="S726" s="255"/>
      <c r="T726" s="255"/>
      <c r="U726" s="255"/>
      <c r="V726" s="255"/>
      <c r="W726" s="255"/>
      <c r="X726" s="255"/>
      <c r="Y726" s="255"/>
      <c r="Z726" s="255"/>
      <c r="AA726" s="255"/>
      <c r="AB726" s="255"/>
      <c r="AC726" s="255"/>
      <c r="AD726" s="255"/>
      <c r="AE726" s="362">
        <f>AE725</f>
        <v>1</v>
      </c>
      <c r="AF726" s="362">
        <f t="shared" ref="AF726:AL726" si="1716">AF725</f>
        <v>0</v>
      </c>
      <c r="AG726" s="362">
        <f t="shared" si="1716"/>
        <v>0</v>
      </c>
      <c r="AH726" s="362">
        <f t="shared" si="1716"/>
        <v>0</v>
      </c>
      <c r="AI726" s="362">
        <f t="shared" si="1716"/>
        <v>0</v>
      </c>
      <c r="AJ726" s="362">
        <f t="shared" si="1716"/>
        <v>0</v>
      </c>
      <c r="AK726" s="362">
        <f t="shared" si="1716"/>
        <v>0</v>
      </c>
      <c r="AL726" s="362">
        <f t="shared" si="1716"/>
        <v>0</v>
      </c>
      <c r="AM726" s="362">
        <f t="shared" ref="AM726" si="1717">AM725</f>
        <v>0</v>
      </c>
      <c r="AN726" s="362">
        <f t="shared" ref="AN726" si="1718">AN725</f>
        <v>0</v>
      </c>
      <c r="AO726" s="362">
        <f t="shared" ref="AO726" si="1719">AO725</f>
        <v>0</v>
      </c>
      <c r="AP726" s="362">
        <f t="shared" ref="AP726" si="1720">AP725</f>
        <v>0</v>
      </c>
      <c r="AQ726" s="362">
        <f t="shared" ref="AQ726" si="1721">AQ725</f>
        <v>0</v>
      </c>
      <c r="AR726" s="362">
        <f t="shared" ref="AR726" si="1722">AR725</f>
        <v>0</v>
      </c>
      <c r="AS726" s="266"/>
    </row>
    <row r="727" spans="1:45" hidden="1" outlineLevel="1">
      <c r="A727" s="464"/>
      <c r="B727" s="379"/>
      <c r="C727" s="251"/>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1"/>
      <c r="AA727" s="251"/>
      <c r="AB727" s="251"/>
      <c r="AC727" s="251"/>
      <c r="AD727" s="251"/>
      <c r="AE727" s="363"/>
      <c r="AF727" s="376"/>
      <c r="AG727" s="376"/>
      <c r="AH727" s="376"/>
      <c r="AI727" s="376"/>
      <c r="AJ727" s="376"/>
      <c r="AK727" s="376"/>
      <c r="AL727" s="376"/>
      <c r="AM727" s="376"/>
      <c r="AN727" s="376"/>
      <c r="AO727" s="376"/>
      <c r="AP727" s="376"/>
      <c r="AQ727" s="376"/>
      <c r="AR727" s="376"/>
      <c r="AS727" s="266"/>
    </row>
    <row r="728" spans="1:45" hidden="1" outlineLevel="1">
      <c r="A728" s="464">
        <v>35</v>
      </c>
      <c r="B728" s="379" t="s">
        <v>127</v>
      </c>
      <c r="C728" s="251" t="s">
        <v>25</v>
      </c>
      <c r="D728" s="255"/>
      <c r="E728" s="255"/>
      <c r="F728" s="255"/>
      <c r="G728" s="255"/>
      <c r="H728" s="255"/>
      <c r="I728" s="255"/>
      <c r="J728" s="255"/>
      <c r="K728" s="255"/>
      <c r="L728" s="255"/>
      <c r="M728" s="255"/>
      <c r="N728" s="255"/>
      <c r="O728" s="255"/>
      <c r="P728" s="255"/>
      <c r="Q728" s="255">
        <v>0</v>
      </c>
      <c r="R728" s="255"/>
      <c r="S728" s="255"/>
      <c r="T728" s="255"/>
      <c r="U728" s="255"/>
      <c r="V728" s="255"/>
      <c r="W728" s="255"/>
      <c r="X728" s="255"/>
      <c r="Y728" s="255"/>
      <c r="Z728" s="255"/>
      <c r="AA728" s="255"/>
      <c r="AB728" s="255"/>
      <c r="AC728" s="255"/>
      <c r="AD728" s="255"/>
      <c r="AE728" s="377"/>
      <c r="AF728" s="361"/>
      <c r="AG728" s="361"/>
      <c r="AH728" s="361"/>
      <c r="AI728" s="361"/>
      <c r="AJ728" s="361"/>
      <c r="AK728" s="361"/>
      <c r="AL728" s="366"/>
      <c r="AM728" s="366"/>
      <c r="AN728" s="366"/>
      <c r="AO728" s="366"/>
      <c r="AP728" s="366"/>
      <c r="AQ728" s="366"/>
      <c r="AR728" s="366"/>
      <c r="AS728" s="256">
        <f>SUM(AE728:AR728)</f>
        <v>0</v>
      </c>
    </row>
    <row r="729" spans="1:45" hidden="1" outlineLevel="1">
      <c r="A729" s="464"/>
      <c r="B729" s="254" t="s">
        <v>309</v>
      </c>
      <c r="C729" s="251" t="s">
        <v>163</v>
      </c>
      <c r="D729" s="255"/>
      <c r="E729" s="255"/>
      <c r="F729" s="255"/>
      <c r="G729" s="255"/>
      <c r="H729" s="255"/>
      <c r="I729" s="255"/>
      <c r="J729" s="255"/>
      <c r="K729" s="255"/>
      <c r="L729" s="255"/>
      <c r="M729" s="255"/>
      <c r="N729" s="255"/>
      <c r="O729" s="255"/>
      <c r="P729" s="255"/>
      <c r="Q729" s="255">
        <f>Q728</f>
        <v>0</v>
      </c>
      <c r="R729" s="255"/>
      <c r="S729" s="255"/>
      <c r="T729" s="255"/>
      <c r="U729" s="255"/>
      <c r="V729" s="255"/>
      <c r="W729" s="255"/>
      <c r="X729" s="255"/>
      <c r="Y729" s="255"/>
      <c r="Z729" s="255"/>
      <c r="AA729" s="255"/>
      <c r="AB729" s="255"/>
      <c r="AC729" s="255"/>
      <c r="AD729" s="255"/>
      <c r="AE729" s="362">
        <f>AE728</f>
        <v>0</v>
      </c>
      <c r="AF729" s="362">
        <f t="shared" ref="AF729" si="1723">AF728</f>
        <v>0</v>
      </c>
      <c r="AG729" s="362">
        <f t="shared" ref="AG729" si="1724">AG728</f>
        <v>0</v>
      </c>
      <c r="AH729" s="362">
        <f t="shared" ref="AH729" si="1725">AH728</f>
        <v>0</v>
      </c>
      <c r="AI729" s="362">
        <f t="shared" ref="AI729" si="1726">AI728</f>
        <v>0</v>
      </c>
      <c r="AJ729" s="362">
        <f t="shared" ref="AJ729" si="1727">AJ728</f>
        <v>0</v>
      </c>
      <c r="AK729" s="362">
        <f t="shared" ref="AK729" si="1728">AK728</f>
        <v>0</v>
      </c>
      <c r="AL729" s="362">
        <f t="shared" ref="AL729" si="1729">AL728</f>
        <v>0</v>
      </c>
      <c r="AM729" s="362">
        <f t="shared" ref="AM729" si="1730">AM728</f>
        <v>0</v>
      </c>
      <c r="AN729" s="362">
        <f t="shared" ref="AN729" si="1731">AN728</f>
        <v>0</v>
      </c>
      <c r="AO729" s="362">
        <f t="shared" ref="AO729" si="1732">AO728</f>
        <v>0</v>
      </c>
      <c r="AP729" s="362">
        <f t="shared" ref="AP729" si="1733">AP728</f>
        <v>0</v>
      </c>
      <c r="AQ729" s="362">
        <f t="shared" ref="AQ729" si="1734">AQ728</f>
        <v>0</v>
      </c>
      <c r="AR729" s="362">
        <f t="shared" ref="AR729" si="1735">AR728</f>
        <v>0</v>
      </c>
      <c r="AS729" s="266"/>
    </row>
    <row r="730" spans="1:45" hidden="1" outlineLevel="1">
      <c r="A730" s="464"/>
      <c r="B730" s="382"/>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c r="AA730" s="251"/>
      <c r="AB730" s="251"/>
      <c r="AC730" s="251"/>
      <c r="AD730" s="251"/>
      <c r="AE730" s="363"/>
      <c r="AF730" s="376"/>
      <c r="AG730" s="376"/>
      <c r="AH730" s="376"/>
      <c r="AI730" s="376"/>
      <c r="AJ730" s="376"/>
      <c r="AK730" s="376"/>
      <c r="AL730" s="376"/>
      <c r="AM730" s="376"/>
      <c r="AN730" s="376"/>
      <c r="AO730" s="376"/>
      <c r="AP730" s="376"/>
      <c r="AQ730" s="376"/>
      <c r="AR730" s="376"/>
      <c r="AS730" s="266"/>
    </row>
    <row r="731" spans="1:45" ht="15.75" hidden="1" outlineLevel="1">
      <c r="A731" s="464"/>
      <c r="B731" s="248" t="s">
        <v>499</v>
      </c>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45" hidden="1" outlineLevel="1">
      <c r="A732" s="464">
        <v>36</v>
      </c>
      <c r="B732" s="379" t="s">
        <v>128</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idden="1"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1736">AF732</f>
        <v>0</v>
      </c>
      <c r="AG733" s="362">
        <f t="shared" ref="AG733" si="1737">AG732</f>
        <v>0</v>
      </c>
      <c r="AH733" s="362">
        <f t="shared" ref="AH733" si="1738">AH732</f>
        <v>0</v>
      </c>
      <c r="AI733" s="362">
        <f t="shared" ref="AI733" si="1739">AI732</f>
        <v>0</v>
      </c>
      <c r="AJ733" s="362">
        <f t="shared" ref="AJ733" si="1740">AJ732</f>
        <v>0</v>
      </c>
      <c r="AK733" s="362">
        <f t="shared" ref="AK733" si="1741">AK732</f>
        <v>0</v>
      </c>
      <c r="AL733" s="362">
        <f t="shared" ref="AL733" si="1742">AL732</f>
        <v>0</v>
      </c>
      <c r="AM733" s="362">
        <f t="shared" ref="AM733" si="1743">AM732</f>
        <v>0</v>
      </c>
      <c r="AN733" s="362">
        <f t="shared" ref="AN733" si="1744">AN732</f>
        <v>0</v>
      </c>
      <c r="AO733" s="362">
        <f t="shared" ref="AO733" si="1745">AO732</f>
        <v>0</v>
      </c>
      <c r="AP733" s="362">
        <f t="shared" ref="AP733" si="1746">AP732</f>
        <v>0</v>
      </c>
      <c r="AQ733" s="362">
        <f t="shared" ref="AQ733" si="1747">AQ732</f>
        <v>0</v>
      </c>
      <c r="AR733" s="362">
        <f t="shared" ref="AR733" si="1748">AR732</f>
        <v>0</v>
      </c>
      <c r="AS733" s="266"/>
    </row>
    <row r="734" spans="1:45"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idden="1" outlineLevel="1">
      <c r="A735" s="464">
        <v>37</v>
      </c>
      <c r="B735" s="379" t="s">
        <v>129</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idden="1"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1749">AF735</f>
        <v>0</v>
      </c>
      <c r="AG736" s="362">
        <f t="shared" ref="AG736" si="1750">AG735</f>
        <v>0</v>
      </c>
      <c r="AH736" s="362">
        <f t="shared" ref="AH736" si="1751">AH735</f>
        <v>0</v>
      </c>
      <c r="AI736" s="362">
        <f t="shared" ref="AI736" si="1752">AI735</f>
        <v>0</v>
      </c>
      <c r="AJ736" s="362">
        <f t="shared" ref="AJ736" si="1753">AJ735</f>
        <v>0</v>
      </c>
      <c r="AK736" s="362">
        <f t="shared" ref="AK736" si="1754">AK735</f>
        <v>0</v>
      </c>
      <c r="AL736" s="362">
        <f t="shared" ref="AL736" si="1755">AL735</f>
        <v>0</v>
      </c>
      <c r="AM736" s="362">
        <f t="shared" ref="AM736" si="1756">AM735</f>
        <v>0</v>
      </c>
      <c r="AN736" s="362">
        <f t="shared" ref="AN736" si="1757">AN735</f>
        <v>0</v>
      </c>
      <c r="AO736" s="362">
        <f t="shared" ref="AO736" si="1758">AO735</f>
        <v>0</v>
      </c>
      <c r="AP736" s="362">
        <f t="shared" ref="AP736" si="1759">AP735</f>
        <v>0</v>
      </c>
      <c r="AQ736" s="362">
        <f t="shared" ref="AQ736" si="1760">AQ735</f>
        <v>0</v>
      </c>
      <c r="AR736" s="362">
        <f t="shared" ref="AR736" si="1761">AR735</f>
        <v>0</v>
      </c>
      <c r="AS736" s="266"/>
    </row>
    <row r="737" spans="1:45"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idden="1" outlineLevel="1">
      <c r="A738" s="464">
        <v>38</v>
      </c>
      <c r="B738" s="379" t="s">
        <v>130</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idden="1"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1762">AF738</f>
        <v>0</v>
      </c>
      <c r="AG739" s="362">
        <f t="shared" ref="AG739" si="1763">AG738</f>
        <v>0</v>
      </c>
      <c r="AH739" s="362">
        <f t="shared" ref="AH739" si="1764">AH738</f>
        <v>0</v>
      </c>
      <c r="AI739" s="362">
        <f t="shared" ref="AI739" si="1765">AI738</f>
        <v>0</v>
      </c>
      <c r="AJ739" s="362">
        <f t="shared" ref="AJ739" si="1766">AJ738</f>
        <v>0</v>
      </c>
      <c r="AK739" s="362">
        <f t="shared" ref="AK739" si="1767">AK738</f>
        <v>0</v>
      </c>
      <c r="AL739" s="362">
        <f t="shared" ref="AL739" si="1768">AL738</f>
        <v>0</v>
      </c>
      <c r="AM739" s="362">
        <f t="shared" ref="AM739" si="1769">AM738</f>
        <v>0</v>
      </c>
      <c r="AN739" s="362">
        <f t="shared" ref="AN739" si="1770">AN738</f>
        <v>0</v>
      </c>
      <c r="AO739" s="362">
        <f t="shared" ref="AO739" si="1771">AO738</f>
        <v>0</v>
      </c>
      <c r="AP739" s="362">
        <f t="shared" ref="AP739" si="1772">AP738</f>
        <v>0</v>
      </c>
      <c r="AQ739" s="362">
        <f t="shared" ref="AQ739" si="1773">AQ738</f>
        <v>0</v>
      </c>
      <c r="AR739" s="362">
        <f t="shared" ref="AR739" si="1774">AR738</f>
        <v>0</v>
      </c>
      <c r="AS739" s="266"/>
    </row>
    <row r="740" spans="1:45"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0" hidden="1" outlineLevel="1">
      <c r="A741" s="464">
        <v>39</v>
      </c>
      <c r="B741" s="379" t="s">
        <v>131</v>
      </c>
      <c r="C741" s="251" t="s">
        <v>25</v>
      </c>
      <c r="D741" s="255"/>
      <c r="E741" s="255"/>
      <c r="F741" s="255"/>
      <c r="G741" s="255"/>
      <c r="H741" s="255"/>
      <c r="I741" s="255"/>
      <c r="J741" s="255"/>
      <c r="K741" s="255"/>
      <c r="L741" s="255"/>
      <c r="M741" s="255"/>
      <c r="N741" s="255"/>
      <c r="O741" s="255"/>
      <c r="P741" s="255"/>
      <c r="Q741" s="255">
        <v>12</v>
      </c>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idden="1" outlineLevel="1">
      <c r="A742" s="464"/>
      <c r="B742" s="254" t="s">
        <v>309</v>
      </c>
      <c r="C742" s="251" t="s">
        <v>163</v>
      </c>
      <c r="D742" s="255"/>
      <c r="E742" s="255"/>
      <c r="F742" s="255"/>
      <c r="G742" s="255"/>
      <c r="H742" s="255"/>
      <c r="I742" s="255"/>
      <c r="J742" s="255"/>
      <c r="K742" s="255"/>
      <c r="L742" s="255"/>
      <c r="M742" s="255"/>
      <c r="N742" s="255"/>
      <c r="O742" s="255"/>
      <c r="P742" s="255"/>
      <c r="Q742" s="255">
        <f>Q741</f>
        <v>12</v>
      </c>
      <c r="R742" s="255"/>
      <c r="S742" s="255"/>
      <c r="T742" s="255"/>
      <c r="U742" s="255"/>
      <c r="V742" s="255"/>
      <c r="W742" s="255"/>
      <c r="X742" s="255"/>
      <c r="Y742" s="255"/>
      <c r="Z742" s="255"/>
      <c r="AA742" s="255"/>
      <c r="AB742" s="255"/>
      <c r="AC742" s="255"/>
      <c r="AD742" s="255"/>
      <c r="AE742" s="362">
        <f>AE741</f>
        <v>0</v>
      </c>
      <c r="AF742" s="362">
        <f t="shared" ref="AF742" si="1775">AF741</f>
        <v>0</v>
      </c>
      <c r="AG742" s="362">
        <f t="shared" ref="AG742" si="1776">AG741</f>
        <v>0</v>
      </c>
      <c r="AH742" s="362">
        <f t="shared" ref="AH742" si="1777">AH741</f>
        <v>0</v>
      </c>
      <c r="AI742" s="362">
        <f t="shared" ref="AI742" si="1778">AI741</f>
        <v>0</v>
      </c>
      <c r="AJ742" s="362">
        <f t="shared" ref="AJ742" si="1779">AJ741</f>
        <v>0</v>
      </c>
      <c r="AK742" s="362">
        <f t="shared" ref="AK742" si="1780">AK741</f>
        <v>0</v>
      </c>
      <c r="AL742" s="362">
        <f t="shared" ref="AL742" si="1781">AL741</f>
        <v>0</v>
      </c>
      <c r="AM742" s="362">
        <f t="shared" ref="AM742" si="1782">AM741</f>
        <v>0</v>
      </c>
      <c r="AN742" s="362">
        <f t="shared" ref="AN742" si="1783">AN741</f>
        <v>0</v>
      </c>
      <c r="AO742" s="362">
        <f t="shared" ref="AO742" si="1784">AO741</f>
        <v>0</v>
      </c>
      <c r="AP742" s="362">
        <f t="shared" ref="AP742" si="1785">AP741</f>
        <v>0</v>
      </c>
      <c r="AQ742" s="362">
        <f t="shared" ref="AQ742" si="1786">AQ741</f>
        <v>0</v>
      </c>
      <c r="AR742" s="362">
        <f t="shared" ref="AR742" si="1787">AR741</f>
        <v>0</v>
      </c>
      <c r="AS742" s="266"/>
    </row>
    <row r="743" spans="1:45"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30" hidden="1" outlineLevel="1">
      <c r="A744" s="464">
        <v>40</v>
      </c>
      <c r="B744" s="379" t="s">
        <v>132</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idden="1"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1788">AF744</f>
        <v>0</v>
      </c>
      <c r="AG745" s="362">
        <f t="shared" ref="AG745" si="1789">AG744</f>
        <v>0</v>
      </c>
      <c r="AH745" s="362">
        <f t="shared" ref="AH745" si="1790">AH744</f>
        <v>0</v>
      </c>
      <c r="AI745" s="362">
        <f t="shared" ref="AI745" si="1791">AI744</f>
        <v>0</v>
      </c>
      <c r="AJ745" s="362">
        <f t="shared" ref="AJ745" si="1792">AJ744</f>
        <v>0</v>
      </c>
      <c r="AK745" s="362">
        <f t="shared" ref="AK745" si="1793">AK744</f>
        <v>0</v>
      </c>
      <c r="AL745" s="362">
        <f t="shared" ref="AL745" si="1794">AL744</f>
        <v>0</v>
      </c>
      <c r="AM745" s="362">
        <f t="shared" ref="AM745" si="1795">AM744</f>
        <v>0</v>
      </c>
      <c r="AN745" s="362">
        <f t="shared" ref="AN745" si="1796">AN744</f>
        <v>0</v>
      </c>
      <c r="AO745" s="362">
        <f t="shared" ref="AO745" si="1797">AO744</f>
        <v>0</v>
      </c>
      <c r="AP745" s="362">
        <f t="shared" ref="AP745" si="1798">AP744</f>
        <v>0</v>
      </c>
      <c r="AQ745" s="362">
        <f t="shared" ref="AQ745" si="1799">AQ744</f>
        <v>0</v>
      </c>
      <c r="AR745" s="362">
        <f t="shared" ref="AR745" si="1800">AR744</f>
        <v>0</v>
      </c>
      <c r="AS745" s="266"/>
    </row>
    <row r="746" spans="1:45"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0" hidden="1" outlineLevel="1">
      <c r="A747" s="464">
        <v>41</v>
      </c>
      <c r="B747" s="379" t="s">
        <v>133</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idden="1"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1801">AF747</f>
        <v>0</v>
      </c>
      <c r="AG748" s="362">
        <f t="shared" ref="AG748" si="1802">AG747</f>
        <v>0</v>
      </c>
      <c r="AH748" s="362">
        <f t="shared" ref="AH748" si="1803">AH747</f>
        <v>0</v>
      </c>
      <c r="AI748" s="362">
        <f t="shared" ref="AI748" si="1804">AI747</f>
        <v>0</v>
      </c>
      <c r="AJ748" s="362">
        <f t="shared" ref="AJ748" si="1805">AJ747</f>
        <v>0</v>
      </c>
      <c r="AK748" s="362">
        <f t="shared" ref="AK748" si="1806">AK747</f>
        <v>0</v>
      </c>
      <c r="AL748" s="362">
        <f t="shared" ref="AL748" si="1807">AL747</f>
        <v>0</v>
      </c>
      <c r="AM748" s="362">
        <f t="shared" ref="AM748" si="1808">AM747</f>
        <v>0</v>
      </c>
      <c r="AN748" s="362">
        <f t="shared" ref="AN748" si="1809">AN747</f>
        <v>0</v>
      </c>
      <c r="AO748" s="362">
        <f t="shared" ref="AO748" si="1810">AO747</f>
        <v>0</v>
      </c>
      <c r="AP748" s="362">
        <f t="shared" ref="AP748" si="1811">AP747</f>
        <v>0</v>
      </c>
      <c r="AQ748" s="362">
        <f t="shared" ref="AQ748" si="1812">AQ747</f>
        <v>0</v>
      </c>
      <c r="AR748" s="362">
        <f t="shared" ref="AR748" si="1813">AR747</f>
        <v>0</v>
      </c>
      <c r="AS748" s="266"/>
    </row>
    <row r="749" spans="1:45"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0" hidden="1" outlineLevel="1">
      <c r="A750" s="464">
        <v>42</v>
      </c>
      <c r="B750" s="379" t="s">
        <v>134</v>
      </c>
      <c r="C750" s="251" t="s">
        <v>25</v>
      </c>
      <c r="D750" s="255"/>
      <c r="E750" s="255"/>
      <c r="F750" s="255"/>
      <c r="G750" s="255"/>
      <c r="H750" s="255"/>
      <c r="I750" s="255"/>
      <c r="J750" s="255"/>
      <c r="K750" s="255"/>
      <c r="L750" s="255"/>
      <c r="M750" s="255"/>
      <c r="N750" s="255"/>
      <c r="O750" s="255"/>
      <c r="P750" s="255"/>
      <c r="Q750" s="251"/>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idden="1" outlineLevel="1">
      <c r="A751" s="464"/>
      <c r="B751" s="254" t="s">
        <v>309</v>
      </c>
      <c r="C751" s="251" t="s">
        <v>163</v>
      </c>
      <c r="D751" s="255"/>
      <c r="E751" s="255"/>
      <c r="F751" s="255"/>
      <c r="G751" s="255"/>
      <c r="H751" s="255"/>
      <c r="I751" s="255"/>
      <c r="J751" s="255"/>
      <c r="K751" s="255"/>
      <c r="L751" s="255"/>
      <c r="M751" s="255"/>
      <c r="N751" s="255"/>
      <c r="O751" s="255"/>
      <c r="P751" s="255"/>
      <c r="Q751" s="414"/>
      <c r="R751" s="255"/>
      <c r="S751" s="255"/>
      <c r="T751" s="255"/>
      <c r="U751" s="255"/>
      <c r="V751" s="255"/>
      <c r="W751" s="255"/>
      <c r="X751" s="255"/>
      <c r="Y751" s="255"/>
      <c r="Z751" s="255"/>
      <c r="AA751" s="255"/>
      <c r="AB751" s="255"/>
      <c r="AC751" s="255"/>
      <c r="AD751" s="255"/>
      <c r="AE751" s="362">
        <f>AE750</f>
        <v>0</v>
      </c>
      <c r="AF751" s="362">
        <f t="shared" ref="AF751" si="1814">AF750</f>
        <v>0</v>
      </c>
      <c r="AG751" s="362">
        <f t="shared" ref="AG751" si="1815">AG750</f>
        <v>0</v>
      </c>
      <c r="AH751" s="362">
        <f t="shared" ref="AH751" si="1816">AH750</f>
        <v>0</v>
      </c>
      <c r="AI751" s="362">
        <f t="shared" ref="AI751" si="1817">AI750</f>
        <v>0</v>
      </c>
      <c r="AJ751" s="362">
        <f t="shared" ref="AJ751" si="1818">AJ750</f>
        <v>0</v>
      </c>
      <c r="AK751" s="362">
        <f t="shared" ref="AK751" si="1819">AK750</f>
        <v>0</v>
      </c>
      <c r="AL751" s="362">
        <f t="shared" ref="AL751" si="1820">AL750</f>
        <v>0</v>
      </c>
      <c r="AM751" s="362">
        <f t="shared" ref="AM751" si="1821">AM750</f>
        <v>0</v>
      </c>
      <c r="AN751" s="362">
        <f t="shared" ref="AN751" si="1822">AN750</f>
        <v>0</v>
      </c>
      <c r="AO751" s="362">
        <f t="shared" ref="AO751" si="1823">AO750</f>
        <v>0</v>
      </c>
      <c r="AP751" s="362">
        <f t="shared" ref="AP751" si="1824">AP750</f>
        <v>0</v>
      </c>
      <c r="AQ751" s="362">
        <f t="shared" ref="AQ751" si="1825">AQ750</f>
        <v>0</v>
      </c>
      <c r="AR751" s="362">
        <f t="shared" ref="AR751" si="1826">AR750</f>
        <v>0</v>
      </c>
      <c r="AS751" s="266"/>
    </row>
    <row r="752" spans="1:45"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5" hidden="1" outlineLevel="1">
      <c r="A753" s="464">
        <v>43</v>
      </c>
      <c r="B753" s="379" t="s">
        <v>135</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5" hidden="1"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1827">AF753</f>
        <v>0</v>
      </c>
      <c r="AG754" s="362">
        <f t="shared" ref="AG754" si="1828">AG753</f>
        <v>0</v>
      </c>
      <c r="AH754" s="362">
        <f t="shared" ref="AH754" si="1829">AH753</f>
        <v>0</v>
      </c>
      <c r="AI754" s="362">
        <f t="shared" ref="AI754" si="1830">AI753</f>
        <v>0</v>
      </c>
      <c r="AJ754" s="362">
        <f t="shared" ref="AJ754" si="1831">AJ753</f>
        <v>0</v>
      </c>
      <c r="AK754" s="362">
        <f t="shared" ref="AK754" si="1832">AK753</f>
        <v>0</v>
      </c>
      <c r="AL754" s="362">
        <f t="shared" ref="AL754" si="1833">AL753</f>
        <v>0</v>
      </c>
      <c r="AM754" s="362">
        <f t="shared" ref="AM754" si="1834">AM753</f>
        <v>0</v>
      </c>
      <c r="AN754" s="362">
        <f t="shared" ref="AN754" si="1835">AN753</f>
        <v>0</v>
      </c>
      <c r="AO754" s="362">
        <f t="shared" ref="AO754" si="1836">AO753</f>
        <v>0</v>
      </c>
      <c r="AP754" s="362">
        <f t="shared" ref="AP754" si="1837">AP753</f>
        <v>0</v>
      </c>
      <c r="AQ754" s="362">
        <f t="shared" ref="AQ754" si="1838">AQ753</f>
        <v>0</v>
      </c>
      <c r="AR754" s="362">
        <f t="shared" ref="AR754" si="1839">AR753</f>
        <v>0</v>
      </c>
      <c r="AS754" s="266"/>
    </row>
    <row r="755" spans="1:45"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5" ht="30" hidden="1" outlineLevel="1">
      <c r="A756" s="464">
        <v>44</v>
      </c>
      <c r="B756" s="379" t="s">
        <v>136</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5" hidden="1"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1840">AF756</f>
        <v>0</v>
      </c>
      <c r="AG757" s="362">
        <f t="shared" ref="AG757" si="1841">AG756</f>
        <v>0</v>
      </c>
      <c r="AH757" s="362">
        <f t="shared" ref="AH757" si="1842">AH756</f>
        <v>0</v>
      </c>
      <c r="AI757" s="362">
        <f t="shared" ref="AI757" si="1843">AI756</f>
        <v>0</v>
      </c>
      <c r="AJ757" s="362">
        <f t="shared" ref="AJ757" si="1844">AJ756</f>
        <v>0</v>
      </c>
      <c r="AK757" s="362">
        <f t="shared" ref="AK757" si="1845">AK756</f>
        <v>0</v>
      </c>
      <c r="AL757" s="362">
        <f t="shared" ref="AL757" si="1846">AL756</f>
        <v>0</v>
      </c>
      <c r="AM757" s="362">
        <f t="shared" ref="AM757" si="1847">AM756</f>
        <v>0</v>
      </c>
      <c r="AN757" s="362">
        <f t="shared" ref="AN757" si="1848">AN756</f>
        <v>0</v>
      </c>
      <c r="AO757" s="362">
        <f t="shared" ref="AO757" si="1849">AO756</f>
        <v>0</v>
      </c>
      <c r="AP757" s="362">
        <f t="shared" ref="AP757" si="1850">AP756</f>
        <v>0</v>
      </c>
      <c r="AQ757" s="362">
        <f t="shared" ref="AQ757" si="1851">AQ756</f>
        <v>0</v>
      </c>
      <c r="AR757" s="362">
        <f t="shared" ref="AR757" si="1852">AR756</f>
        <v>0</v>
      </c>
      <c r="AS757" s="266"/>
    </row>
    <row r="758" spans="1:45"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5" ht="30" hidden="1" outlineLevel="1">
      <c r="A759" s="464">
        <v>45</v>
      </c>
      <c r="B759" s="379" t="s">
        <v>137</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5" hidden="1"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1853">AF759</f>
        <v>0</v>
      </c>
      <c r="AG760" s="362">
        <f t="shared" ref="AG760" si="1854">AG759</f>
        <v>0</v>
      </c>
      <c r="AH760" s="362">
        <f t="shared" ref="AH760" si="1855">AH759</f>
        <v>0</v>
      </c>
      <c r="AI760" s="362">
        <f t="shared" ref="AI760" si="1856">AI759</f>
        <v>0</v>
      </c>
      <c r="AJ760" s="362">
        <f t="shared" ref="AJ760" si="1857">AJ759</f>
        <v>0</v>
      </c>
      <c r="AK760" s="362">
        <f t="shared" ref="AK760" si="1858">AK759</f>
        <v>0</v>
      </c>
      <c r="AL760" s="362">
        <f t="shared" ref="AL760" si="1859">AL759</f>
        <v>0</v>
      </c>
      <c r="AM760" s="362">
        <f t="shared" ref="AM760" si="1860">AM759</f>
        <v>0</v>
      </c>
      <c r="AN760" s="362">
        <f t="shared" ref="AN760" si="1861">AN759</f>
        <v>0</v>
      </c>
      <c r="AO760" s="362">
        <f t="shared" ref="AO760" si="1862">AO759</f>
        <v>0</v>
      </c>
      <c r="AP760" s="362">
        <f t="shared" ref="AP760" si="1863">AP759</f>
        <v>0</v>
      </c>
      <c r="AQ760" s="362">
        <f t="shared" ref="AQ760" si="1864">AQ759</f>
        <v>0</v>
      </c>
      <c r="AR760" s="362">
        <f t="shared" ref="AR760" si="1865">AR759</f>
        <v>0</v>
      </c>
      <c r="AS760" s="266"/>
    </row>
    <row r="761" spans="1:45"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5" ht="30" hidden="1" outlineLevel="1">
      <c r="A762" s="464">
        <v>46</v>
      </c>
      <c r="B762" s="379" t="s">
        <v>138</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5" hidden="1"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1866">AF762</f>
        <v>0</v>
      </c>
      <c r="AG763" s="362">
        <f t="shared" ref="AG763" si="1867">AG762</f>
        <v>0</v>
      </c>
      <c r="AH763" s="362">
        <f t="shared" ref="AH763" si="1868">AH762</f>
        <v>0</v>
      </c>
      <c r="AI763" s="362">
        <f t="shared" ref="AI763" si="1869">AI762</f>
        <v>0</v>
      </c>
      <c r="AJ763" s="362">
        <f t="shared" ref="AJ763" si="1870">AJ762</f>
        <v>0</v>
      </c>
      <c r="AK763" s="362">
        <f t="shared" ref="AK763" si="1871">AK762</f>
        <v>0</v>
      </c>
      <c r="AL763" s="362">
        <f t="shared" ref="AL763" si="1872">AL762</f>
        <v>0</v>
      </c>
      <c r="AM763" s="362">
        <f t="shared" ref="AM763" si="1873">AM762</f>
        <v>0</v>
      </c>
      <c r="AN763" s="362">
        <f t="shared" ref="AN763" si="1874">AN762</f>
        <v>0</v>
      </c>
      <c r="AO763" s="362">
        <f t="shared" ref="AO763" si="1875">AO762</f>
        <v>0</v>
      </c>
      <c r="AP763" s="362">
        <f t="shared" ref="AP763" si="1876">AP762</f>
        <v>0</v>
      </c>
      <c r="AQ763" s="362">
        <f t="shared" ref="AQ763" si="1877">AQ762</f>
        <v>0</v>
      </c>
      <c r="AR763" s="362">
        <f t="shared" ref="AR763" si="1878">AR762</f>
        <v>0</v>
      </c>
      <c r="AS763" s="266"/>
    </row>
    <row r="764" spans="1:45" hidden="1" outlineLevel="1">
      <c r="A764" s="464"/>
      <c r="B764" s="379"/>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76"/>
      <c r="AG764" s="376"/>
      <c r="AH764" s="376"/>
      <c r="AI764" s="376"/>
      <c r="AJ764" s="376"/>
      <c r="AK764" s="376"/>
      <c r="AL764" s="376"/>
      <c r="AM764" s="376"/>
      <c r="AN764" s="376"/>
      <c r="AO764" s="376"/>
      <c r="AP764" s="376"/>
      <c r="AQ764" s="376"/>
      <c r="AR764" s="376"/>
      <c r="AS764" s="266"/>
    </row>
    <row r="765" spans="1:45" ht="30" hidden="1" outlineLevel="1">
      <c r="A765" s="464">
        <v>47</v>
      </c>
      <c r="B765" s="379" t="s">
        <v>139</v>
      </c>
      <c r="C765" s="251" t="s">
        <v>25</v>
      </c>
      <c r="D765" s="255"/>
      <c r="E765" s="255"/>
      <c r="F765" s="255"/>
      <c r="G765" s="255"/>
      <c r="H765" s="255"/>
      <c r="I765" s="255"/>
      <c r="J765" s="255"/>
      <c r="K765" s="255"/>
      <c r="L765" s="255"/>
      <c r="M765" s="255"/>
      <c r="N765" s="255"/>
      <c r="O765" s="255"/>
      <c r="P765" s="255"/>
      <c r="Q765" s="255">
        <v>12</v>
      </c>
      <c r="R765" s="255"/>
      <c r="S765" s="255"/>
      <c r="T765" s="255"/>
      <c r="U765" s="255"/>
      <c r="V765" s="255"/>
      <c r="W765" s="255"/>
      <c r="X765" s="255"/>
      <c r="Y765" s="255"/>
      <c r="Z765" s="255"/>
      <c r="AA765" s="255"/>
      <c r="AB765" s="255"/>
      <c r="AC765" s="255"/>
      <c r="AD765" s="255"/>
      <c r="AE765" s="377"/>
      <c r="AF765" s="361"/>
      <c r="AG765" s="361"/>
      <c r="AH765" s="361"/>
      <c r="AI765" s="361"/>
      <c r="AJ765" s="361"/>
      <c r="AK765" s="361"/>
      <c r="AL765" s="366"/>
      <c r="AM765" s="366"/>
      <c r="AN765" s="366"/>
      <c r="AO765" s="366"/>
      <c r="AP765" s="366"/>
      <c r="AQ765" s="366"/>
      <c r="AR765" s="366"/>
      <c r="AS765" s="256">
        <f>SUM(AE765:AR765)</f>
        <v>0</v>
      </c>
    </row>
    <row r="766" spans="1:45" hidden="1" outlineLevel="1">
      <c r="A766" s="464"/>
      <c r="B766" s="254" t="s">
        <v>309</v>
      </c>
      <c r="C766" s="251" t="s">
        <v>163</v>
      </c>
      <c r="D766" s="255"/>
      <c r="E766" s="255"/>
      <c r="F766" s="255"/>
      <c r="G766" s="255"/>
      <c r="H766" s="255"/>
      <c r="I766" s="255"/>
      <c r="J766" s="255"/>
      <c r="K766" s="255"/>
      <c r="L766" s="255"/>
      <c r="M766" s="255"/>
      <c r="N766" s="255"/>
      <c r="O766" s="255"/>
      <c r="P766" s="255"/>
      <c r="Q766" s="255">
        <f>Q765</f>
        <v>12</v>
      </c>
      <c r="R766" s="255"/>
      <c r="S766" s="255"/>
      <c r="T766" s="255"/>
      <c r="U766" s="255"/>
      <c r="V766" s="255"/>
      <c r="W766" s="255"/>
      <c r="X766" s="255"/>
      <c r="Y766" s="255"/>
      <c r="Z766" s="255"/>
      <c r="AA766" s="255"/>
      <c r="AB766" s="255"/>
      <c r="AC766" s="255"/>
      <c r="AD766" s="255"/>
      <c r="AE766" s="362">
        <f>AE765</f>
        <v>0</v>
      </c>
      <c r="AF766" s="362">
        <f t="shared" ref="AF766" si="1879">AF765</f>
        <v>0</v>
      </c>
      <c r="AG766" s="362">
        <f t="shared" ref="AG766" si="1880">AG765</f>
        <v>0</v>
      </c>
      <c r="AH766" s="362">
        <f t="shared" ref="AH766" si="1881">AH765</f>
        <v>0</v>
      </c>
      <c r="AI766" s="362">
        <f t="shared" ref="AI766" si="1882">AI765</f>
        <v>0</v>
      </c>
      <c r="AJ766" s="362">
        <f t="shared" ref="AJ766" si="1883">AJ765</f>
        <v>0</v>
      </c>
      <c r="AK766" s="362">
        <f t="shared" ref="AK766" si="1884">AK765</f>
        <v>0</v>
      </c>
      <c r="AL766" s="362">
        <f t="shared" ref="AL766" si="1885">AL765</f>
        <v>0</v>
      </c>
      <c r="AM766" s="362">
        <f t="shared" ref="AM766" si="1886">AM765</f>
        <v>0</v>
      </c>
      <c r="AN766" s="362">
        <f t="shared" ref="AN766" si="1887">AN765</f>
        <v>0</v>
      </c>
      <c r="AO766" s="362">
        <f t="shared" ref="AO766" si="1888">AO765</f>
        <v>0</v>
      </c>
      <c r="AP766" s="362">
        <f t="shared" ref="AP766" si="1889">AP765</f>
        <v>0</v>
      </c>
      <c r="AQ766" s="362">
        <f t="shared" ref="AQ766" si="1890">AQ765</f>
        <v>0</v>
      </c>
      <c r="AR766" s="362">
        <f t="shared" ref="AR766" si="1891">AR765</f>
        <v>0</v>
      </c>
      <c r="AS766" s="266"/>
    </row>
    <row r="767" spans="1:45" hidden="1" outlineLevel="1">
      <c r="A767" s="464"/>
      <c r="B767" s="379"/>
      <c r="C767" s="251"/>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1"/>
      <c r="AA767" s="251"/>
      <c r="AB767" s="251"/>
      <c r="AC767" s="251"/>
      <c r="AD767" s="251"/>
      <c r="AE767" s="363"/>
      <c r="AF767" s="376"/>
      <c r="AG767" s="376"/>
      <c r="AH767" s="376"/>
      <c r="AI767" s="376"/>
      <c r="AJ767" s="376"/>
      <c r="AK767" s="376"/>
      <c r="AL767" s="376"/>
      <c r="AM767" s="376"/>
      <c r="AN767" s="376"/>
      <c r="AO767" s="376"/>
      <c r="AP767" s="376"/>
      <c r="AQ767" s="376"/>
      <c r="AR767" s="376"/>
      <c r="AS767" s="266"/>
    </row>
    <row r="768" spans="1:45" ht="30" hidden="1" outlineLevel="1">
      <c r="A768" s="464">
        <v>48</v>
      </c>
      <c r="B768" s="379" t="s">
        <v>140</v>
      </c>
      <c r="C768" s="251" t="s">
        <v>25</v>
      </c>
      <c r="D768" s="255"/>
      <c r="E768" s="255"/>
      <c r="F768" s="255"/>
      <c r="G768" s="255"/>
      <c r="H768" s="255"/>
      <c r="I768" s="255"/>
      <c r="J768" s="255"/>
      <c r="K768" s="255"/>
      <c r="L768" s="255"/>
      <c r="M768" s="255"/>
      <c r="N768" s="255"/>
      <c r="O768" s="255"/>
      <c r="P768" s="255"/>
      <c r="Q768" s="255">
        <v>12</v>
      </c>
      <c r="R768" s="255"/>
      <c r="S768" s="255"/>
      <c r="T768" s="255"/>
      <c r="U768" s="255"/>
      <c r="V768" s="255"/>
      <c r="W768" s="255"/>
      <c r="X768" s="255"/>
      <c r="Y768" s="255"/>
      <c r="Z768" s="255"/>
      <c r="AA768" s="255"/>
      <c r="AB768" s="255"/>
      <c r="AC768" s="255"/>
      <c r="AD768" s="255"/>
      <c r="AE768" s="377"/>
      <c r="AF768" s="361"/>
      <c r="AG768" s="361"/>
      <c r="AH768" s="361"/>
      <c r="AI768" s="361"/>
      <c r="AJ768" s="361"/>
      <c r="AK768" s="361"/>
      <c r="AL768" s="366"/>
      <c r="AM768" s="366"/>
      <c r="AN768" s="366"/>
      <c r="AO768" s="366"/>
      <c r="AP768" s="366"/>
      <c r="AQ768" s="366"/>
      <c r="AR768" s="366"/>
      <c r="AS768" s="256">
        <f>SUM(AE768:AR768)</f>
        <v>0</v>
      </c>
    </row>
    <row r="769" spans="1:46" hidden="1" outlineLevel="1">
      <c r="A769" s="464"/>
      <c r="B769" s="254" t="s">
        <v>309</v>
      </c>
      <c r="C769" s="251" t="s">
        <v>163</v>
      </c>
      <c r="D769" s="255"/>
      <c r="E769" s="255"/>
      <c r="F769" s="255"/>
      <c r="G769" s="255"/>
      <c r="H769" s="255"/>
      <c r="I769" s="255"/>
      <c r="J769" s="255"/>
      <c r="K769" s="255"/>
      <c r="L769" s="255"/>
      <c r="M769" s="255"/>
      <c r="N769" s="255"/>
      <c r="O769" s="255"/>
      <c r="P769" s="255"/>
      <c r="Q769" s="255">
        <f>Q768</f>
        <v>12</v>
      </c>
      <c r="R769" s="255"/>
      <c r="S769" s="255"/>
      <c r="T769" s="255"/>
      <c r="U769" s="255"/>
      <c r="V769" s="255"/>
      <c r="W769" s="255"/>
      <c r="X769" s="255"/>
      <c r="Y769" s="255"/>
      <c r="Z769" s="255"/>
      <c r="AA769" s="255"/>
      <c r="AB769" s="255"/>
      <c r="AC769" s="255"/>
      <c r="AD769" s="255"/>
      <c r="AE769" s="362">
        <f>AE768</f>
        <v>0</v>
      </c>
      <c r="AF769" s="362">
        <f t="shared" ref="AF769" si="1892">AF768</f>
        <v>0</v>
      </c>
      <c r="AG769" s="362">
        <f t="shared" ref="AG769" si="1893">AG768</f>
        <v>0</v>
      </c>
      <c r="AH769" s="362">
        <f t="shared" ref="AH769" si="1894">AH768</f>
        <v>0</v>
      </c>
      <c r="AI769" s="362">
        <f t="shared" ref="AI769" si="1895">AI768</f>
        <v>0</v>
      </c>
      <c r="AJ769" s="362">
        <f t="shared" ref="AJ769" si="1896">AJ768</f>
        <v>0</v>
      </c>
      <c r="AK769" s="362">
        <f t="shared" ref="AK769" si="1897">AK768</f>
        <v>0</v>
      </c>
      <c r="AL769" s="362">
        <f t="shared" ref="AL769" si="1898">AL768</f>
        <v>0</v>
      </c>
      <c r="AM769" s="362">
        <f t="shared" ref="AM769" si="1899">AM768</f>
        <v>0</v>
      </c>
      <c r="AN769" s="362">
        <f t="shared" ref="AN769" si="1900">AN768</f>
        <v>0</v>
      </c>
      <c r="AO769" s="362">
        <f t="shared" ref="AO769" si="1901">AO768</f>
        <v>0</v>
      </c>
      <c r="AP769" s="362">
        <f t="shared" ref="AP769" si="1902">AP768</f>
        <v>0</v>
      </c>
      <c r="AQ769" s="362">
        <f t="shared" ref="AQ769" si="1903">AQ768</f>
        <v>0</v>
      </c>
      <c r="AR769" s="362">
        <f t="shared" ref="AR769" si="1904">AR768</f>
        <v>0</v>
      </c>
      <c r="AS769" s="266"/>
    </row>
    <row r="770" spans="1:46" hidden="1" outlineLevel="1">
      <c r="A770" s="464"/>
      <c r="B770" s="379"/>
      <c r="C770" s="251"/>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c r="AA770" s="251"/>
      <c r="AB770" s="251"/>
      <c r="AC770" s="251"/>
      <c r="AD770" s="251"/>
      <c r="AE770" s="363"/>
      <c r="AF770" s="376"/>
      <c r="AG770" s="376"/>
      <c r="AH770" s="376"/>
      <c r="AI770" s="376"/>
      <c r="AJ770" s="376"/>
      <c r="AK770" s="376"/>
      <c r="AL770" s="376"/>
      <c r="AM770" s="376"/>
      <c r="AN770" s="376"/>
      <c r="AO770" s="376"/>
      <c r="AP770" s="376"/>
      <c r="AQ770" s="376"/>
      <c r="AR770" s="376"/>
      <c r="AS770" s="266"/>
    </row>
    <row r="771" spans="1:46" ht="30" hidden="1" outlineLevel="1">
      <c r="A771" s="464">
        <v>49</v>
      </c>
      <c r="B771" s="379" t="s">
        <v>141</v>
      </c>
      <c r="C771" s="251" t="s">
        <v>25</v>
      </c>
      <c r="D771" s="255"/>
      <c r="E771" s="255"/>
      <c r="F771" s="255"/>
      <c r="G771" s="255"/>
      <c r="H771" s="255"/>
      <c r="I771" s="255"/>
      <c r="J771" s="255"/>
      <c r="K771" s="255"/>
      <c r="L771" s="255"/>
      <c r="M771" s="255"/>
      <c r="N771" s="255"/>
      <c r="O771" s="255"/>
      <c r="P771" s="255"/>
      <c r="Q771" s="255">
        <v>12</v>
      </c>
      <c r="R771" s="255"/>
      <c r="S771" s="255"/>
      <c r="T771" s="255"/>
      <c r="U771" s="255"/>
      <c r="V771" s="255"/>
      <c r="W771" s="255"/>
      <c r="X771" s="255"/>
      <c r="Y771" s="255"/>
      <c r="Z771" s="255"/>
      <c r="AA771" s="255"/>
      <c r="AB771" s="255"/>
      <c r="AC771" s="255"/>
      <c r="AD771" s="255"/>
      <c r="AE771" s="377"/>
      <c r="AF771" s="361"/>
      <c r="AG771" s="361"/>
      <c r="AH771" s="361"/>
      <c r="AI771" s="361"/>
      <c r="AJ771" s="361"/>
      <c r="AK771" s="361"/>
      <c r="AL771" s="366"/>
      <c r="AM771" s="366"/>
      <c r="AN771" s="366"/>
      <c r="AO771" s="366"/>
      <c r="AP771" s="366"/>
      <c r="AQ771" s="366"/>
      <c r="AR771" s="366"/>
      <c r="AS771" s="256">
        <f>SUM(AE771:AR771)</f>
        <v>0</v>
      </c>
    </row>
    <row r="772" spans="1:46" hidden="1" outlineLevel="1">
      <c r="A772" s="464"/>
      <c r="B772" s="254" t="s">
        <v>309</v>
      </c>
      <c r="C772" s="251" t="s">
        <v>163</v>
      </c>
      <c r="D772" s="255"/>
      <c r="E772" s="255"/>
      <c r="F772" s="255"/>
      <c r="G772" s="255"/>
      <c r="H772" s="255"/>
      <c r="I772" s="255"/>
      <c r="J772" s="255"/>
      <c r="K772" s="255"/>
      <c r="L772" s="255"/>
      <c r="M772" s="255"/>
      <c r="N772" s="255"/>
      <c r="O772" s="255"/>
      <c r="P772" s="255"/>
      <c r="Q772" s="255">
        <f>Q771</f>
        <v>12</v>
      </c>
      <c r="R772" s="255"/>
      <c r="S772" s="255"/>
      <c r="T772" s="255"/>
      <c r="U772" s="255"/>
      <c r="V772" s="255"/>
      <c r="W772" s="255"/>
      <c r="X772" s="255"/>
      <c r="Y772" s="255"/>
      <c r="Z772" s="255"/>
      <c r="AA772" s="255"/>
      <c r="AB772" s="255"/>
      <c r="AC772" s="255"/>
      <c r="AD772" s="255"/>
      <c r="AE772" s="362">
        <f>AE771</f>
        <v>0</v>
      </c>
      <c r="AF772" s="362">
        <f t="shared" ref="AF772" si="1905">AF771</f>
        <v>0</v>
      </c>
      <c r="AG772" s="362">
        <f t="shared" ref="AG772" si="1906">AG771</f>
        <v>0</v>
      </c>
      <c r="AH772" s="362">
        <f t="shared" ref="AH772" si="1907">AH771</f>
        <v>0</v>
      </c>
      <c r="AI772" s="362">
        <f t="shared" ref="AI772" si="1908">AI771</f>
        <v>0</v>
      </c>
      <c r="AJ772" s="362">
        <f t="shared" ref="AJ772" si="1909">AJ771</f>
        <v>0</v>
      </c>
      <c r="AK772" s="362">
        <f t="shared" ref="AK772" si="1910">AK771</f>
        <v>0</v>
      </c>
      <c r="AL772" s="362">
        <f t="shared" ref="AL772" si="1911">AL771</f>
        <v>0</v>
      </c>
      <c r="AM772" s="362">
        <f t="shared" ref="AM772" si="1912">AM771</f>
        <v>0</v>
      </c>
      <c r="AN772" s="362">
        <f t="shared" ref="AN772" si="1913">AN771</f>
        <v>0</v>
      </c>
      <c r="AO772" s="362">
        <f t="shared" ref="AO772" si="1914">AO771</f>
        <v>0</v>
      </c>
      <c r="AP772" s="362">
        <f t="shared" ref="AP772" si="1915">AP771</f>
        <v>0</v>
      </c>
      <c r="AQ772" s="362">
        <f t="shared" ref="AQ772" si="1916">AQ771</f>
        <v>0</v>
      </c>
      <c r="AR772" s="362">
        <f t="shared" ref="AR772" si="1917">AR771</f>
        <v>0</v>
      </c>
      <c r="AS772" s="266"/>
    </row>
    <row r="773" spans="1:46" hidden="1" outlineLevel="1">
      <c r="A773" s="464"/>
      <c r="B773" s="254"/>
      <c r="C773" s="265"/>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c r="AA773" s="251"/>
      <c r="AB773" s="251"/>
      <c r="AC773" s="251"/>
      <c r="AD773" s="251"/>
      <c r="AE773" s="363"/>
      <c r="AF773" s="363"/>
      <c r="AG773" s="363"/>
      <c r="AH773" s="363"/>
      <c r="AI773" s="363"/>
      <c r="AJ773" s="363"/>
      <c r="AK773" s="363"/>
      <c r="AL773" s="363"/>
      <c r="AM773" s="363"/>
      <c r="AN773" s="363"/>
      <c r="AO773" s="363"/>
      <c r="AP773" s="363"/>
      <c r="AQ773" s="363"/>
      <c r="AR773" s="363"/>
      <c r="AS773" s="266"/>
    </row>
    <row r="774" spans="1:46" ht="15.75" collapsed="1">
      <c r="B774" s="286" t="s">
        <v>310</v>
      </c>
      <c r="C774" s="288"/>
      <c r="D774" s="288">
        <f>SUM(D614:D772)</f>
        <v>76768494.959413841</v>
      </c>
      <c r="E774" s="288">
        <f t="shared" ref="E774:P774" si="1918">SUM(E614:E772)</f>
        <v>74133345.577143088</v>
      </c>
      <c r="F774" s="288">
        <f t="shared" si="1918"/>
        <v>72867722.991599783</v>
      </c>
      <c r="G774" s="288">
        <f t="shared" si="1918"/>
        <v>72767346.507695273</v>
      </c>
      <c r="H774" s="288">
        <f t="shared" si="1918"/>
        <v>72626456.412509263</v>
      </c>
      <c r="I774" s="288">
        <f t="shared" si="1918"/>
        <v>71316845.427954793</v>
      </c>
      <c r="J774" s="288">
        <f t="shared" si="1918"/>
        <v>71145024.78616856</v>
      </c>
      <c r="K774" s="288">
        <f t="shared" si="1918"/>
        <v>70960825.696920708</v>
      </c>
      <c r="L774" s="288">
        <f t="shared" si="1918"/>
        <v>68943830.687489122</v>
      </c>
      <c r="M774" s="288">
        <f t="shared" si="1918"/>
        <v>68531991.465306535</v>
      </c>
      <c r="N774" s="288">
        <f t="shared" si="1918"/>
        <v>66221132.710585199</v>
      </c>
      <c r="O774" s="288">
        <f t="shared" si="1918"/>
        <v>65097780.799401797</v>
      </c>
      <c r="P774" s="288">
        <f t="shared" si="1918"/>
        <v>19561147.313626349</v>
      </c>
      <c r="Q774" s="288"/>
      <c r="R774" s="288">
        <f>SUM(R614:R772)</f>
        <v>10047.619319124547</v>
      </c>
      <c r="S774" s="288">
        <f t="shared" ref="S774:AD774" si="1919">SUM(S614:S772)</f>
        <v>9907.8595815315912</v>
      </c>
      <c r="T774" s="288">
        <f t="shared" si="1919"/>
        <v>9836.7503891561391</v>
      </c>
      <c r="U774" s="288">
        <f t="shared" si="1919"/>
        <v>9743.7919849976897</v>
      </c>
      <c r="V774" s="288">
        <f t="shared" si="1919"/>
        <v>9726.6366611306712</v>
      </c>
      <c r="W774" s="288">
        <f t="shared" si="1919"/>
        <v>9551.8342265138508</v>
      </c>
      <c r="X774" s="288">
        <f t="shared" si="1919"/>
        <v>9523.6074019183889</v>
      </c>
      <c r="Y774" s="288">
        <f t="shared" si="1919"/>
        <v>9489.9584754232365</v>
      </c>
      <c r="Z774" s="288">
        <f t="shared" si="1919"/>
        <v>9238.6464002158355</v>
      </c>
      <c r="AA774" s="288">
        <f t="shared" si="1919"/>
        <v>9185.8270002291083</v>
      </c>
      <c r="AB774" s="288">
        <f t="shared" si="1919"/>
        <v>8974.5368377687173</v>
      </c>
      <c r="AC774" s="288">
        <f t="shared" si="1919"/>
        <v>8715.9172592286341</v>
      </c>
      <c r="AD774" s="288">
        <f t="shared" si="1919"/>
        <v>2395.854158797878</v>
      </c>
      <c r="AE774" s="288">
        <f>IF(AE612="kWh",SUMPRODUCT(D614:D772,AE614:AE772))</f>
        <v>8559054.5513072144</v>
      </c>
      <c r="AF774" s="288">
        <f>IF(AF612="kWh",SUMPRODUCT(D614:D772,AF614:AF772))</f>
        <v>8841162.8230132405</v>
      </c>
      <c r="AG774" s="288">
        <f>IF(AG612="kw",SUMPRODUCT(Q614:Q772,R614:R772,AG614:AG772),SUMPRODUCT(D614:D772,AG614:AG772))</f>
        <v>65659.316571999865</v>
      </c>
      <c r="AH774" s="288">
        <f>IF(AH612="kw",SUMPRODUCT(Q614:Q772,R614:R772,AH614:AH772),SUMPRODUCT(D614:D772,AH614:AH772))</f>
        <v>3304.5143205572158</v>
      </c>
      <c r="AI774" s="288">
        <f>IF(AI612="kw",SUMPRODUCT(Q614:Q772,R614:R772,AI614:AI772),SUMPRODUCT(D614:D772,AI614:AI772))</f>
        <v>17163.281737433153</v>
      </c>
      <c r="AJ774" s="288">
        <f>IF(AJ612="kw",SUMPRODUCT(Q614:Q772,R614:R772,AJ614:AJ772),SUMPRODUCT(D614:D772,AJ614:AJ772))</f>
        <v>3719.1453118925965</v>
      </c>
      <c r="AK774" s="288">
        <f>IF(AK612="kw",SUMPRODUCT(Q614:Q772,R614:R772,AK614:AK772),SUMPRODUCT(D614:D772,AK614:AK772))</f>
        <v>1221656.7640601788</v>
      </c>
      <c r="AL774" s="288">
        <f>IF(AL612="kw",SUMPRODUCT(Q614:Q772,R614:R772,AL614:AL772),SUMPRODUCT(D614:D772,AL614:AL772))</f>
        <v>0</v>
      </c>
      <c r="AM774" s="288">
        <f>IF(AM612="kw",SUMPRODUCT(Q614:Q772,R614:R772,AM614:AM772),SUMPRODUCT(D614:D772,AM614:AM772))</f>
        <v>0</v>
      </c>
      <c r="AN774" s="288">
        <f>IF(AN612="kw",SUMPRODUCT(Q614:Q772,R614:R772,AN614:AN772),SUMPRODUCT(D614:D772,AN614:AN772))</f>
        <v>0</v>
      </c>
      <c r="AO774" s="288">
        <f>IF(AO612="kw",SUMPRODUCT(Q614:Q772,R614:R772,AO614:AO772),SUMPRODUCT(D614:D772,AO614:AO772))</f>
        <v>0</v>
      </c>
      <c r="AP774" s="288">
        <f>IF(AP612="kw",SUMPRODUCT(Q614:Q772,R614:R772,AP614:AP772),SUMPRODUCT(D614:D772,AP614:AP772))</f>
        <v>0</v>
      </c>
      <c r="AQ774" s="288">
        <f>IF(AQ612="kw",SUMPRODUCT(Q614:Q772,R614:R772,AQ614:AQ772),SUMPRODUCT(D614:D772,AQ614:AQ772))</f>
        <v>0</v>
      </c>
      <c r="AR774" s="288">
        <f>IF(AR612="kw",SUMPRODUCT(Q614:Q772,R614:R772,AR614:AR772),SUMPRODUCT(D614:D772,AR614:AR772))</f>
        <v>0</v>
      </c>
      <c r="AS774" s="289"/>
    </row>
    <row r="775" spans="1:46" ht="15.75">
      <c r="B775" s="343" t="s">
        <v>311</v>
      </c>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c r="AE775" s="344">
        <f>HLOOKUP(AE611,'2. LRAMVA Threshold'!$B$42:$Q$60,10,FALSE)</f>
        <v>0</v>
      </c>
      <c r="AF775" s="344">
        <f>HLOOKUP(AF611,'2. LRAMVA Threshold'!$B$42:$Q$53,10,FALSE)</f>
        <v>0</v>
      </c>
      <c r="AG775" s="344">
        <f>HLOOKUP(AG415,'2. LRAMVA Threshold'!$B$42:$Q$53,10,FALSE)</f>
        <v>0</v>
      </c>
      <c r="AH775" s="344">
        <f>HLOOKUP(AH415,'2. LRAMVA Threshold'!$B$42:$Q$53,10,FALSE)</f>
        <v>0</v>
      </c>
      <c r="AI775" s="344">
        <f>HLOOKUP(AI415,'2. LRAMVA Threshold'!$B$42:$Q$53,10,FALSE)</f>
        <v>0</v>
      </c>
      <c r="AJ775" s="344">
        <f>HLOOKUP(AJ415,'2. LRAMVA Threshold'!$B$42:$Q$53,10,FALSE)</f>
        <v>0</v>
      </c>
      <c r="AK775" s="344">
        <f>HLOOKUP(AK415,'2. LRAMVA Threshold'!$B$42:$Q$53,10,FALSE)</f>
        <v>0</v>
      </c>
      <c r="AL775" s="344">
        <f>HLOOKUP(AL415,'2. LRAMVA Threshold'!$B$42:$Q$53,10,FALSE)</f>
        <v>0</v>
      </c>
      <c r="AM775" s="344">
        <f>HLOOKUP(AM415,'2. LRAMVA Threshold'!$B$42:$Q$53,10,FALSE)</f>
        <v>0</v>
      </c>
      <c r="AN775" s="344">
        <f>HLOOKUP(AN415,'2. LRAMVA Threshold'!$B$42:$Q$53,10,FALSE)</f>
        <v>0</v>
      </c>
      <c r="AO775" s="344">
        <f>HLOOKUP(AO415,'2. LRAMVA Threshold'!$B$42:$Q$53,10,FALSE)</f>
        <v>0</v>
      </c>
      <c r="AP775" s="344">
        <f>HLOOKUP(AP415,'2. LRAMVA Threshold'!$B$42:$Q$53,10,FALSE)</f>
        <v>0</v>
      </c>
      <c r="AQ775" s="344">
        <f>HLOOKUP(AQ415,'2. LRAMVA Threshold'!$B$42:$Q$53,10,FALSE)</f>
        <v>0</v>
      </c>
      <c r="AR775" s="344">
        <f>HLOOKUP(AR415,'2. LRAMVA Threshold'!$B$42:$Q$53,10,FALSE)</f>
        <v>0</v>
      </c>
      <c r="AS775" s="393"/>
    </row>
    <row r="776" spans="1:46">
      <c r="B776" s="346"/>
      <c r="C776" s="383"/>
      <c r="D776" s="384"/>
      <c r="E776" s="384"/>
      <c r="F776" s="384"/>
      <c r="G776" s="384"/>
      <c r="H776" s="384"/>
      <c r="I776" s="384"/>
      <c r="J776" s="384"/>
      <c r="K776" s="384"/>
      <c r="L776" s="384"/>
      <c r="M776" s="384"/>
      <c r="N776" s="348"/>
      <c r="O776" s="348"/>
      <c r="P776" s="348"/>
      <c r="Q776" s="384"/>
      <c r="R776" s="385"/>
      <c r="S776" s="384"/>
      <c r="T776" s="384"/>
      <c r="U776" s="384"/>
      <c r="V776" s="386"/>
      <c r="W776" s="386"/>
      <c r="X776" s="386"/>
      <c r="Y776" s="386"/>
      <c r="Z776" s="384"/>
      <c r="AA776" s="384"/>
      <c r="AB776" s="348"/>
      <c r="AC776" s="348"/>
      <c r="AD776" s="348"/>
      <c r="AE776" s="387"/>
      <c r="AF776" s="387"/>
      <c r="AG776" s="387"/>
      <c r="AH776" s="387"/>
      <c r="AI776" s="387"/>
      <c r="AJ776" s="387"/>
      <c r="AK776" s="387"/>
      <c r="AL776" s="351"/>
      <c r="AM776" s="351"/>
      <c r="AN776" s="351"/>
      <c r="AO776" s="351"/>
      <c r="AP776" s="351"/>
      <c r="AQ776" s="351"/>
      <c r="AR776" s="351"/>
      <c r="AS776" s="352"/>
    </row>
    <row r="777" spans="1:46">
      <c r="B777" s="283" t="s">
        <v>312</v>
      </c>
      <c r="C777" s="296"/>
      <c r="D777" s="296"/>
      <c r="E777" s="329"/>
      <c r="F777" s="329"/>
      <c r="G777" s="329"/>
      <c r="H777" s="329"/>
      <c r="I777" s="329"/>
      <c r="J777" s="329"/>
      <c r="K777" s="329"/>
      <c r="L777" s="329"/>
      <c r="M777" s="329"/>
      <c r="N777" s="329"/>
      <c r="O777" s="329"/>
      <c r="P777" s="329"/>
      <c r="Q777" s="329"/>
      <c r="R777" s="251"/>
      <c r="S777" s="298"/>
      <c r="T777" s="298"/>
      <c r="U777" s="298"/>
      <c r="V777" s="297"/>
      <c r="W777" s="297"/>
      <c r="X777" s="297"/>
      <c r="Y777" s="297"/>
      <c r="Z777" s="298"/>
      <c r="AA777" s="298"/>
      <c r="AB777" s="298"/>
      <c r="AC777" s="298"/>
      <c r="AD777" s="298"/>
      <c r="AE777" s="733">
        <f>HLOOKUP(AE$35,'3.  Distribution Rates'!$C$122:$P$135,10,FALSE)</f>
        <v>0</v>
      </c>
      <c r="AF777" s="733">
        <f>HLOOKUP(AF$35,'3.  Distribution Rates'!$C$122:$P$135,10,FALSE)</f>
        <v>0</v>
      </c>
      <c r="AG777" s="299">
        <f>HLOOKUP(AG$35,'3.  Distribution Rates'!$C$122:$P$135,10,FALSE)</f>
        <v>0</v>
      </c>
      <c r="AH777" s="299">
        <f>HLOOKUP(AH$35,'3.  Distribution Rates'!$C$122:$P$135,10,FALSE)</f>
        <v>0</v>
      </c>
      <c r="AI777" s="299">
        <f>HLOOKUP(AI$35,'3.  Distribution Rates'!$C$122:$P$135,10,FALSE)</f>
        <v>0</v>
      </c>
      <c r="AJ777" s="299">
        <f>HLOOKUP(AJ$35,'3.  Distribution Rates'!$C$122:$P$135,10,FALSE)</f>
        <v>0</v>
      </c>
      <c r="AK777" s="299">
        <f>HLOOKUP(AK$35,'3.  Distribution Rates'!$C$122:$P$135,10,FALSE)</f>
        <v>0</v>
      </c>
      <c r="AL777" s="299">
        <f>HLOOKUP(AL$35,'3.  Distribution Rates'!$C$122:$P$135,10,FALSE)</f>
        <v>0</v>
      </c>
      <c r="AM777" s="299">
        <f>HLOOKUP(AM$35,'3.  Distribution Rates'!$C$122:$P$135,10,FALSE)</f>
        <v>0</v>
      </c>
      <c r="AN777" s="299">
        <f>HLOOKUP(AN$35,'3.  Distribution Rates'!$C$122:$P$135,10,FALSE)</f>
        <v>0</v>
      </c>
      <c r="AO777" s="299">
        <f>HLOOKUP(AO$35,'3.  Distribution Rates'!$C$122:$P$135,10,FALSE)</f>
        <v>0</v>
      </c>
      <c r="AP777" s="299">
        <f>HLOOKUP(AP$35,'3.  Distribution Rates'!$C$122:$P$135,10,FALSE)</f>
        <v>0</v>
      </c>
      <c r="AQ777" s="299">
        <f>HLOOKUP(AQ$35,'3.  Distribution Rates'!$C$122:$P$135,10,FALSE)</f>
        <v>0</v>
      </c>
      <c r="AR777" s="299">
        <f>HLOOKUP(AR$35,'3.  Distribution Rates'!$C$122:$P$135,10,FALSE)</f>
        <v>0</v>
      </c>
      <c r="AS777" s="304"/>
      <c r="AT777" s="394"/>
    </row>
    <row r="778" spans="1:46">
      <c r="B778" s="283" t="s">
        <v>313</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'4.  2011-2014 LRAM'!AM141*AE777</f>
        <v>0</v>
      </c>
      <c r="AF778" s="331">
        <f>'4.  2011-2014 LRAM'!AN141*AF777</f>
        <v>0</v>
      </c>
      <c r="AG778" s="331">
        <f>'4.  2011-2014 LRAM'!AO141*AG777</f>
        <v>0</v>
      </c>
      <c r="AH778" s="331">
        <f>'4.  2011-2014 LRAM'!AP141*AH777</f>
        <v>0</v>
      </c>
      <c r="AI778" s="331">
        <f>'4.  2011-2014 LRAM'!AQ141*AI777</f>
        <v>0</v>
      </c>
      <c r="AJ778" s="331">
        <f>'4.  2011-2014 LRAM'!AR141*AJ777</f>
        <v>0</v>
      </c>
      <c r="AK778" s="331">
        <f>'4.  2011-2014 LRAM'!AS141*AK777</f>
        <v>0</v>
      </c>
      <c r="AL778" s="331">
        <f>'4.  2011-2014 LRAM'!AT141*AL777</f>
        <v>0</v>
      </c>
      <c r="AM778" s="331">
        <f>'4.  2011-2014 LRAM'!AU141*AM777</f>
        <v>0</v>
      </c>
      <c r="AN778" s="331">
        <f>'4.  2011-2014 LRAM'!AV141*AN777</f>
        <v>0</v>
      </c>
      <c r="AO778" s="331">
        <f>'4.  2011-2014 LRAM'!AW141*AO777</f>
        <v>0</v>
      </c>
      <c r="AP778" s="331">
        <f>'4.  2011-2014 LRAM'!AX141*AP777</f>
        <v>0</v>
      </c>
      <c r="AQ778" s="331">
        <f>'4.  2011-2014 LRAM'!AY141*AQ777</f>
        <v>0</v>
      </c>
      <c r="AR778" s="331">
        <f>'4.  2011-2014 LRAM'!AZ141*AR777</f>
        <v>0</v>
      </c>
      <c r="AS778" s="543">
        <f t="shared" ref="AS778:AS784" si="1920">SUM(AE778:AR778)</f>
        <v>0</v>
      </c>
      <c r="AT778" s="394"/>
    </row>
    <row r="779" spans="1:46">
      <c r="B779" s="283" t="s">
        <v>314</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'4.  2011-2014 LRAM'!AM280*AE777</f>
        <v>0</v>
      </c>
      <c r="AF779" s="331">
        <f>'4.  2011-2014 LRAM'!AN280*AF777</f>
        <v>0</v>
      </c>
      <c r="AG779" s="331">
        <f>'4.  2011-2014 LRAM'!AO280*AG777</f>
        <v>0</v>
      </c>
      <c r="AH779" s="331">
        <f>'4.  2011-2014 LRAM'!AP280*AH777</f>
        <v>0</v>
      </c>
      <c r="AI779" s="331">
        <f>'4.  2011-2014 LRAM'!AQ280*AI777</f>
        <v>0</v>
      </c>
      <c r="AJ779" s="331">
        <f>'4.  2011-2014 LRAM'!AR280*AJ777</f>
        <v>0</v>
      </c>
      <c r="AK779" s="331">
        <f>'4.  2011-2014 LRAM'!AS280*AK777</f>
        <v>0</v>
      </c>
      <c r="AL779" s="331">
        <f>'4.  2011-2014 LRAM'!AT280*AL777</f>
        <v>0</v>
      </c>
      <c r="AM779" s="331">
        <f>'4.  2011-2014 LRAM'!AU280*AM777</f>
        <v>0</v>
      </c>
      <c r="AN779" s="331">
        <f>'4.  2011-2014 LRAM'!AV280*AN777</f>
        <v>0</v>
      </c>
      <c r="AO779" s="331">
        <f>'4.  2011-2014 LRAM'!AW280*AO777</f>
        <v>0</v>
      </c>
      <c r="AP779" s="331">
        <f>'4.  2011-2014 LRAM'!AX280*AP777</f>
        <v>0</v>
      </c>
      <c r="AQ779" s="331">
        <f>'4.  2011-2014 LRAM'!AY280*AQ777</f>
        <v>0</v>
      </c>
      <c r="AR779" s="331">
        <f>'4.  2011-2014 LRAM'!AZ280*AR777</f>
        <v>0</v>
      </c>
      <c r="AS779" s="543">
        <f t="shared" si="1920"/>
        <v>0</v>
      </c>
      <c r="AT779" s="394"/>
    </row>
    <row r="780" spans="1:46">
      <c r="B780" s="283" t="s">
        <v>315</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'4.  2011-2014 LRAM'!AM416*AE777</f>
        <v>0</v>
      </c>
      <c r="AF780" s="331">
        <f>'4.  2011-2014 LRAM'!AN416*AF777</f>
        <v>0</v>
      </c>
      <c r="AG780" s="331">
        <f>'4.  2011-2014 LRAM'!AO416*AG777</f>
        <v>0</v>
      </c>
      <c r="AH780" s="331">
        <f>'4.  2011-2014 LRAM'!AP416*AH777</f>
        <v>0</v>
      </c>
      <c r="AI780" s="331">
        <f>'4.  2011-2014 LRAM'!AQ416*AI777</f>
        <v>0</v>
      </c>
      <c r="AJ780" s="331">
        <f>'4.  2011-2014 LRAM'!AR416*AJ777</f>
        <v>0</v>
      </c>
      <c r="AK780" s="331">
        <f>'4.  2011-2014 LRAM'!AS416*AK777</f>
        <v>0</v>
      </c>
      <c r="AL780" s="331">
        <f>'4.  2011-2014 LRAM'!AT416*AL777</f>
        <v>0</v>
      </c>
      <c r="AM780" s="331">
        <f>'4.  2011-2014 LRAM'!AU416*AM777</f>
        <v>0</v>
      </c>
      <c r="AN780" s="331">
        <f>'4.  2011-2014 LRAM'!AV416*AN777</f>
        <v>0</v>
      </c>
      <c r="AO780" s="331">
        <f>'4.  2011-2014 LRAM'!AW416*AO777</f>
        <v>0</v>
      </c>
      <c r="AP780" s="331">
        <f>'4.  2011-2014 LRAM'!AX416*AP777</f>
        <v>0</v>
      </c>
      <c r="AQ780" s="331">
        <f>'4.  2011-2014 LRAM'!AY416*AQ777</f>
        <v>0</v>
      </c>
      <c r="AR780" s="331">
        <f>'4.  2011-2014 LRAM'!AZ416*AR777</f>
        <v>0</v>
      </c>
      <c r="AS780" s="543">
        <f t="shared" si="1920"/>
        <v>0</v>
      </c>
      <c r="AT780" s="394"/>
    </row>
    <row r="781" spans="1:46">
      <c r="B781" s="283" t="s">
        <v>316</v>
      </c>
      <c r="C781" s="301"/>
      <c r="D781" s="243"/>
      <c r="E781" s="240"/>
      <c r="F781" s="240"/>
      <c r="G781" s="240"/>
      <c r="H781" s="240"/>
      <c r="I781" s="240"/>
      <c r="J781" s="240"/>
      <c r="K781" s="240"/>
      <c r="L781" s="240"/>
      <c r="M781" s="240"/>
      <c r="N781" s="240"/>
      <c r="O781" s="240"/>
      <c r="P781" s="240"/>
      <c r="Q781" s="240"/>
      <c r="R781" s="251"/>
      <c r="S781" s="240"/>
      <c r="T781" s="240"/>
      <c r="U781" s="240"/>
      <c r="V781" s="243"/>
      <c r="W781" s="243"/>
      <c r="X781" s="243"/>
      <c r="Y781" s="243"/>
      <c r="Z781" s="240"/>
      <c r="AA781" s="240"/>
      <c r="AB781" s="240"/>
      <c r="AC781" s="240"/>
      <c r="AD781" s="240"/>
      <c r="AE781" s="331">
        <f>'4.  2011-2014 LRAM'!AM553*AE777</f>
        <v>0</v>
      </c>
      <c r="AF781" s="331">
        <f>'4.  2011-2014 LRAM'!AN553*AF777</f>
        <v>0</v>
      </c>
      <c r="AG781" s="331">
        <f>'4.  2011-2014 LRAM'!AO553*AG777</f>
        <v>0</v>
      </c>
      <c r="AH781" s="331">
        <f>'4.  2011-2014 LRAM'!AP553*AH777</f>
        <v>0</v>
      </c>
      <c r="AI781" s="331">
        <f>'4.  2011-2014 LRAM'!AQ553*AI777</f>
        <v>0</v>
      </c>
      <c r="AJ781" s="331">
        <f>'4.  2011-2014 LRAM'!AR553*AJ777</f>
        <v>0</v>
      </c>
      <c r="AK781" s="331">
        <f>'4.  2011-2014 LRAM'!AS553*AK777</f>
        <v>0</v>
      </c>
      <c r="AL781" s="331">
        <f>'4.  2011-2014 LRAM'!AT553*AL777</f>
        <v>0</v>
      </c>
      <c r="AM781" s="331">
        <f>'4.  2011-2014 LRAM'!AU553*AM777</f>
        <v>0</v>
      </c>
      <c r="AN781" s="331">
        <f>'4.  2011-2014 LRAM'!AV553*AN777</f>
        <v>0</v>
      </c>
      <c r="AO781" s="331">
        <f>'4.  2011-2014 LRAM'!AW553*AO777</f>
        <v>0</v>
      </c>
      <c r="AP781" s="331">
        <f>'4.  2011-2014 LRAM'!AX553*AP777</f>
        <v>0</v>
      </c>
      <c r="AQ781" s="331">
        <f>'4.  2011-2014 LRAM'!AY553*AQ777</f>
        <v>0</v>
      </c>
      <c r="AR781" s="331">
        <f>'4.  2011-2014 LRAM'!AZ553*AR777</f>
        <v>0</v>
      </c>
      <c r="AS781" s="543">
        <f t="shared" si="1920"/>
        <v>0</v>
      </c>
      <c r="AT781" s="394"/>
    </row>
    <row r="782" spans="1:46">
      <c r="B782" s="283" t="s">
        <v>317</v>
      </c>
      <c r="C782" s="301"/>
      <c r="D782" s="243"/>
      <c r="E782" s="240"/>
      <c r="F782" s="240"/>
      <c r="G782" s="240"/>
      <c r="H782" s="240"/>
      <c r="I782" s="240"/>
      <c r="J782" s="240"/>
      <c r="K782" s="240"/>
      <c r="L782" s="240"/>
      <c r="M782" s="240"/>
      <c r="N782" s="240"/>
      <c r="O782" s="240"/>
      <c r="P782" s="240"/>
      <c r="Q782" s="240"/>
      <c r="R782" s="251"/>
      <c r="S782" s="240"/>
      <c r="T782" s="240"/>
      <c r="U782" s="240"/>
      <c r="V782" s="243"/>
      <c r="W782" s="243"/>
      <c r="X782" s="243"/>
      <c r="Y782" s="243"/>
      <c r="Z782" s="240"/>
      <c r="AA782" s="240"/>
      <c r="AB782" s="240"/>
      <c r="AC782" s="240"/>
      <c r="AD782" s="240"/>
      <c r="AE782" s="331">
        <f>AE210*AE777</f>
        <v>0</v>
      </c>
      <c r="AF782" s="331">
        <f t="shared" ref="AF782:AR782" si="1921">AF210*AF777</f>
        <v>0</v>
      </c>
      <c r="AG782" s="331">
        <f t="shared" si="1921"/>
        <v>0</v>
      </c>
      <c r="AH782" s="331">
        <f t="shared" si="1921"/>
        <v>0</v>
      </c>
      <c r="AI782" s="331">
        <f t="shared" si="1921"/>
        <v>0</v>
      </c>
      <c r="AJ782" s="331">
        <f t="shared" si="1921"/>
        <v>0</v>
      </c>
      <c r="AK782" s="331">
        <f t="shared" si="1921"/>
        <v>0</v>
      </c>
      <c r="AL782" s="331">
        <f t="shared" si="1921"/>
        <v>0</v>
      </c>
      <c r="AM782" s="331">
        <f t="shared" si="1921"/>
        <v>0</v>
      </c>
      <c r="AN782" s="331">
        <f t="shared" si="1921"/>
        <v>0</v>
      </c>
      <c r="AO782" s="331">
        <f t="shared" si="1921"/>
        <v>0</v>
      </c>
      <c r="AP782" s="331">
        <f t="shared" si="1921"/>
        <v>0</v>
      </c>
      <c r="AQ782" s="331">
        <f t="shared" si="1921"/>
        <v>0</v>
      </c>
      <c r="AR782" s="331">
        <f t="shared" si="1921"/>
        <v>0</v>
      </c>
      <c r="AS782" s="543">
        <f t="shared" si="1920"/>
        <v>0</v>
      </c>
      <c r="AT782" s="394"/>
    </row>
    <row r="783" spans="1:46">
      <c r="B783" s="283" t="s">
        <v>318</v>
      </c>
      <c r="C783" s="301"/>
      <c r="D783" s="243"/>
      <c r="E783" s="240"/>
      <c r="F783" s="240"/>
      <c r="G783" s="240"/>
      <c r="H783" s="240"/>
      <c r="I783" s="240"/>
      <c r="J783" s="240"/>
      <c r="K783" s="240"/>
      <c r="L783" s="240"/>
      <c r="M783" s="240"/>
      <c r="N783" s="240"/>
      <c r="O783" s="240"/>
      <c r="P783" s="240"/>
      <c r="Q783" s="240"/>
      <c r="R783" s="251"/>
      <c r="S783" s="240"/>
      <c r="T783" s="240"/>
      <c r="U783" s="240"/>
      <c r="V783" s="243"/>
      <c r="W783" s="243"/>
      <c r="X783" s="243"/>
      <c r="Y783" s="243"/>
      <c r="Z783" s="240"/>
      <c r="AA783" s="240"/>
      <c r="AB783" s="240"/>
      <c r="AC783" s="240"/>
      <c r="AD783" s="240"/>
      <c r="AE783" s="331">
        <f>AE400*AE777</f>
        <v>0</v>
      </c>
      <c r="AF783" s="331">
        <f t="shared" ref="AF783:AR783" si="1922">AF400*AF777</f>
        <v>0</v>
      </c>
      <c r="AG783" s="331">
        <f t="shared" si="1922"/>
        <v>0</v>
      </c>
      <c r="AH783" s="331">
        <f t="shared" si="1922"/>
        <v>0</v>
      </c>
      <c r="AI783" s="331">
        <f t="shared" si="1922"/>
        <v>0</v>
      </c>
      <c r="AJ783" s="331">
        <f t="shared" si="1922"/>
        <v>0</v>
      </c>
      <c r="AK783" s="331">
        <f t="shared" si="1922"/>
        <v>0</v>
      </c>
      <c r="AL783" s="331">
        <f t="shared" si="1922"/>
        <v>0</v>
      </c>
      <c r="AM783" s="331">
        <f t="shared" si="1922"/>
        <v>0</v>
      </c>
      <c r="AN783" s="331">
        <f t="shared" si="1922"/>
        <v>0</v>
      </c>
      <c r="AO783" s="331">
        <f t="shared" si="1922"/>
        <v>0</v>
      </c>
      <c r="AP783" s="331">
        <f t="shared" si="1922"/>
        <v>0</v>
      </c>
      <c r="AQ783" s="331">
        <f t="shared" si="1922"/>
        <v>0</v>
      </c>
      <c r="AR783" s="331">
        <f t="shared" si="1922"/>
        <v>0</v>
      </c>
      <c r="AS783" s="543">
        <f t="shared" si="1920"/>
        <v>0</v>
      </c>
      <c r="AT783" s="394"/>
    </row>
    <row r="784" spans="1:46">
      <c r="B784" s="283" t="s">
        <v>319</v>
      </c>
      <c r="C784" s="301"/>
      <c r="D784" s="243"/>
      <c r="E784" s="240"/>
      <c r="F784" s="240"/>
      <c r="G784" s="240"/>
      <c r="H784" s="240"/>
      <c r="I784" s="240"/>
      <c r="J784" s="240"/>
      <c r="K784" s="240"/>
      <c r="L784" s="240"/>
      <c r="M784" s="240"/>
      <c r="N784" s="240"/>
      <c r="O784" s="240"/>
      <c r="P784" s="240"/>
      <c r="Q784" s="240"/>
      <c r="R784" s="251"/>
      <c r="S784" s="240"/>
      <c r="T784" s="240"/>
      <c r="U784" s="240"/>
      <c r="V784" s="243"/>
      <c r="W784" s="243"/>
      <c r="X784" s="243"/>
      <c r="Y784" s="243"/>
      <c r="Z784" s="240"/>
      <c r="AA784" s="240"/>
      <c r="AB784" s="240"/>
      <c r="AC784" s="240"/>
      <c r="AD784" s="240"/>
      <c r="AE784" s="331">
        <f>AE596*AE777</f>
        <v>0</v>
      </c>
      <c r="AF784" s="331">
        <f t="shared" ref="AF784:AR784" si="1923">AF596*AF777</f>
        <v>0</v>
      </c>
      <c r="AG784" s="331">
        <f t="shared" si="1923"/>
        <v>0</v>
      </c>
      <c r="AH784" s="331">
        <f t="shared" si="1923"/>
        <v>0</v>
      </c>
      <c r="AI784" s="331">
        <f t="shared" si="1923"/>
        <v>0</v>
      </c>
      <c r="AJ784" s="331">
        <f t="shared" si="1923"/>
        <v>0</v>
      </c>
      <c r="AK784" s="331">
        <f t="shared" si="1923"/>
        <v>0</v>
      </c>
      <c r="AL784" s="331">
        <f t="shared" si="1923"/>
        <v>0</v>
      </c>
      <c r="AM784" s="331">
        <f t="shared" si="1923"/>
        <v>0</v>
      </c>
      <c r="AN784" s="331">
        <f t="shared" si="1923"/>
        <v>0</v>
      </c>
      <c r="AO784" s="331">
        <f t="shared" si="1923"/>
        <v>0</v>
      </c>
      <c r="AP784" s="331">
        <f t="shared" si="1923"/>
        <v>0</v>
      </c>
      <c r="AQ784" s="331">
        <f t="shared" si="1923"/>
        <v>0</v>
      </c>
      <c r="AR784" s="331">
        <f t="shared" si="1923"/>
        <v>0</v>
      </c>
      <c r="AS784" s="543">
        <f t="shared" si="1920"/>
        <v>0</v>
      </c>
      <c r="AT784" s="394"/>
    </row>
    <row r="785" spans="2:46">
      <c r="B785" s="283" t="s">
        <v>320</v>
      </c>
      <c r="C785" s="301"/>
      <c r="D785" s="243"/>
      <c r="E785" s="240"/>
      <c r="F785" s="240"/>
      <c r="G785" s="240"/>
      <c r="H785" s="240"/>
      <c r="I785" s="240"/>
      <c r="J785" s="240"/>
      <c r="K785" s="240"/>
      <c r="L785" s="240"/>
      <c r="M785" s="240"/>
      <c r="N785" s="240"/>
      <c r="O785" s="240"/>
      <c r="P785" s="240"/>
      <c r="Q785" s="240"/>
      <c r="R785" s="251"/>
      <c r="S785" s="240"/>
      <c r="T785" s="240"/>
      <c r="U785" s="240"/>
      <c r="V785" s="243"/>
      <c r="W785" s="243"/>
      <c r="X785" s="243"/>
      <c r="Y785" s="243"/>
      <c r="Z785" s="240"/>
      <c r="AA785" s="240"/>
      <c r="AB785" s="240"/>
      <c r="AC785" s="240"/>
      <c r="AD785" s="240"/>
      <c r="AE785" s="331">
        <f>AE774*AE777</f>
        <v>0</v>
      </c>
      <c r="AF785" s="331">
        <f t="shared" ref="AF785:AR785" si="1924">AF774*AF777</f>
        <v>0</v>
      </c>
      <c r="AG785" s="331">
        <f t="shared" si="1924"/>
        <v>0</v>
      </c>
      <c r="AH785" s="331">
        <f t="shared" si="1924"/>
        <v>0</v>
      </c>
      <c r="AI785" s="331">
        <f t="shared" si="1924"/>
        <v>0</v>
      </c>
      <c r="AJ785" s="331">
        <f t="shared" si="1924"/>
        <v>0</v>
      </c>
      <c r="AK785" s="331">
        <f t="shared" si="1924"/>
        <v>0</v>
      </c>
      <c r="AL785" s="331">
        <f t="shared" si="1924"/>
        <v>0</v>
      </c>
      <c r="AM785" s="331">
        <f t="shared" si="1924"/>
        <v>0</v>
      </c>
      <c r="AN785" s="331">
        <f t="shared" si="1924"/>
        <v>0</v>
      </c>
      <c r="AO785" s="331">
        <f t="shared" si="1924"/>
        <v>0</v>
      </c>
      <c r="AP785" s="331">
        <f t="shared" si="1924"/>
        <v>0</v>
      </c>
      <c r="AQ785" s="331">
        <f t="shared" si="1924"/>
        <v>0</v>
      </c>
      <c r="AR785" s="331">
        <f t="shared" si="1924"/>
        <v>0</v>
      </c>
      <c r="AS785" s="543">
        <f>SUM(AE785:AR785)</f>
        <v>0</v>
      </c>
      <c r="AT785" s="394"/>
    </row>
    <row r="786" spans="2:46" ht="15.75">
      <c r="B786" s="305" t="s">
        <v>321</v>
      </c>
      <c r="C786" s="301"/>
      <c r="D786" s="263"/>
      <c r="E786" s="293"/>
      <c r="F786" s="293"/>
      <c r="G786" s="293"/>
      <c r="H786" s="293"/>
      <c r="I786" s="293"/>
      <c r="J786" s="293"/>
      <c r="K786" s="293"/>
      <c r="L786" s="293"/>
      <c r="M786" s="293"/>
      <c r="N786" s="293"/>
      <c r="O786" s="293"/>
      <c r="P786" s="293"/>
      <c r="Q786" s="293"/>
      <c r="R786" s="260"/>
      <c r="S786" s="293"/>
      <c r="T786" s="293"/>
      <c r="U786" s="293"/>
      <c r="V786" s="263"/>
      <c r="W786" s="263"/>
      <c r="X786" s="263"/>
      <c r="Y786" s="263"/>
      <c r="Z786" s="293"/>
      <c r="AA786" s="293"/>
      <c r="AB786" s="293"/>
      <c r="AC786" s="293"/>
      <c r="AD786" s="293"/>
      <c r="AE786" s="302">
        <f>SUM(AE778:AE785)</f>
        <v>0</v>
      </c>
      <c r="AF786" s="302">
        <f>SUM(AF778:AF785)</f>
        <v>0</v>
      </c>
      <c r="AG786" s="302">
        <f t="shared" ref="AG786:AK786" si="1925">SUM(AG778:AG785)</f>
        <v>0</v>
      </c>
      <c r="AH786" s="302">
        <f t="shared" si="1925"/>
        <v>0</v>
      </c>
      <c r="AI786" s="302">
        <f t="shared" si="1925"/>
        <v>0</v>
      </c>
      <c r="AJ786" s="302">
        <f t="shared" si="1925"/>
        <v>0</v>
      </c>
      <c r="AK786" s="302">
        <f t="shared" si="1925"/>
        <v>0</v>
      </c>
      <c r="AL786" s="302">
        <f t="shared" ref="AL786:AR786" si="1926">SUM(AL778:AL785)</f>
        <v>0</v>
      </c>
      <c r="AM786" s="302">
        <f t="shared" si="1926"/>
        <v>0</v>
      </c>
      <c r="AN786" s="302">
        <f t="shared" si="1926"/>
        <v>0</v>
      </c>
      <c r="AO786" s="302">
        <f t="shared" si="1926"/>
        <v>0</v>
      </c>
      <c r="AP786" s="302">
        <f t="shared" si="1926"/>
        <v>0</v>
      </c>
      <c r="AQ786" s="302">
        <f t="shared" si="1926"/>
        <v>0</v>
      </c>
      <c r="AR786" s="302">
        <f t="shared" si="1926"/>
        <v>0</v>
      </c>
      <c r="AS786" s="359">
        <f>SUM(AS778:AS785)</f>
        <v>0</v>
      </c>
      <c r="AT786" s="394"/>
    </row>
    <row r="787" spans="2:46" ht="15.75">
      <c r="B787" s="305" t="s">
        <v>322</v>
      </c>
      <c r="C787" s="301"/>
      <c r="D787" s="306"/>
      <c r="E787" s="293"/>
      <c r="F787" s="293"/>
      <c r="G787" s="293"/>
      <c r="H787" s="293"/>
      <c r="I787" s="293"/>
      <c r="J787" s="293"/>
      <c r="K787" s="293"/>
      <c r="L787" s="293"/>
      <c r="M787" s="293"/>
      <c r="N787" s="293"/>
      <c r="O787" s="293"/>
      <c r="P787" s="293"/>
      <c r="Q787" s="293"/>
      <c r="R787" s="260"/>
      <c r="S787" s="293"/>
      <c r="T787" s="293"/>
      <c r="U787" s="293"/>
      <c r="V787" s="263"/>
      <c r="W787" s="263"/>
      <c r="X787" s="263"/>
      <c r="Y787" s="263"/>
      <c r="Z787" s="293"/>
      <c r="AA787" s="293"/>
      <c r="AB787" s="293"/>
      <c r="AC787" s="293"/>
      <c r="AD787" s="293"/>
      <c r="AE787" s="303">
        <f>AE775*AE777</f>
        <v>0</v>
      </c>
      <c r="AF787" s="303">
        <f t="shared" ref="AF787:AK787" si="1927">AF775*AF777</f>
        <v>0</v>
      </c>
      <c r="AG787" s="303">
        <f t="shared" si="1927"/>
        <v>0</v>
      </c>
      <c r="AH787" s="303">
        <f t="shared" si="1927"/>
        <v>0</v>
      </c>
      <c r="AI787" s="303">
        <f t="shared" si="1927"/>
        <v>0</v>
      </c>
      <c r="AJ787" s="303">
        <f t="shared" si="1927"/>
        <v>0</v>
      </c>
      <c r="AK787" s="303">
        <f t="shared" si="1927"/>
        <v>0</v>
      </c>
      <c r="AL787" s="303">
        <f t="shared" ref="AL787:AR787" si="1928">AL775*AL777</f>
        <v>0</v>
      </c>
      <c r="AM787" s="303">
        <f t="shared" si="1928"/>
        <v>0</v>
      </c>
      <c r="AN787" s="303">
        <f t="shared" si="1928"/>
        <v>0</v>
      </c>
      <c r="AO787" s="303">
        <f t="shared" si="1928"/>
        <v>0</v>
      </c>
      <c r="AP787" s="303">
        <f t="shared" si="1928"/>
        <v>0</v>
      </c>
      <c r="AQ787" s="303">
        <f t="shared" si="1928"/>
        <v>0</v>
      </c>
      <c r="AR787" s="303">
        <f t="shared" si="1928"/>
        <v>0</v>
      </c>
      <c r="AS787" s="359">
        <f>SUM(AE787:AR787)</f>
        <v>0</v>
      </c>
      <c r="AT787" s="394"/>
    </row>
    <row r="788" spans="2:46" ht="15.75">
      <c r="B788" s="305" t="s">
        <v>323</v>
      </c>
      <c r="C788" s="301"/>
      <c r="D788" s="306"/>
      <c r="E788" s="293"/>
      <c r="F788" s="293"/>
      <c r="G788" s="293"/>
      <c r="H788" s="293"/>
      <c r="I788" s="293"/>
      <c r="J788" s="293"/>
      <c r="K788" s="293"/>
      <c r="L788" s="293"/>
      <c r="M788" s="293"/>
      <c r="N788" s="293"/>
      <c r="O788" s="293"/>
      <c r="P788" s="293"/>
      <c r="Q788" s="293"/>
      <c r="R788" s="260"/>
      <c r="S788" s="293"/>
      <c r="T788" s="293"/>
      <c r="U788" s="293"/>
      <c r="V788" s="306"/>
      <c r="W788" s="306"/>
      <c r="X788" s="306"/>
      <c r="Y788" s="306"/>
      <c r="Z788" s="293"/>
      <c r="AA788" s="293"/>
      <c r="AB788" s="293"/>
      <c r="AC788" s="293"/>
      <c r="AD788" s="293"/>
      <c r="AE788" s="307"/>
      <c r="AF788" s="307"/>
      <c r="AG788" s="307"/>
      <c r="AH788" s="307"/>
      <c r="AI788" s="307"/>
      <c r="AJ788" s="307"/>
      <c r="AK788" s="307"/>
      <c r="AL788" s="307"/>
      <c r="AM788" s="307"/>
      <c r="AN788" s="307"/>
      <c r="AO788" s="307"/>
      <c r="AP788" s="307"/>
      <c r="AQ788" s="307"/>
      <c r="AR788" s="307"/>
      <c r="AS788" s="359">
        <f>AS786-AS787</f>
        <v>0</v>
      </c>
      <c r="AT788" s="394"/>
    </row>
    <row r="789" spans="2:46">
      <c r="B789" s="283"/>
      <c r="C789" s="306"/>
      <c r="D789" s="306"/>
      <c r="E789" s="293"/>
      <c r="F789" s="293"/>
      <c r="G789" s="293"/>
      <c r="H789" s="293"/>
      <c r="I789" s="293"/>
      <c r="J789" s="293"/>
      <c r="K789" s="293"/>
      <c r="L789" s="293"/>
      <c r="M789" s="293"/>
      <c r="N789" s="293"/>
      <c r="O789" s="293"/>
      <c r="P789" s="293"/>
      <c r="Q789" s="293"/>
      <c r="R789" s="260"/>
      <c r="S789" s="293"/>
      <c r="T789" s="293"/>
      <c r="U789" s="293"/>
      <c r="V789" s="306"/>
      <c r="W789" s="301"/>
      <c r="X789" s="306"/>
      <c r="Y789" s="306"/>
      <c r="Z789" s="293"/>
      <c r="AA789" s="293"/>
      <c r="AB789" s="293"/>
      <c r="AC789" s="293"/>
      <c r="AD789" s="293"/>
      <c r="AE789" s="308"/>
      <c r="AF789" s="308"/>
      <c r="AG789" s="308"/>
      <c r="AH789" s="308"/>
      <c r="AI789" s="308"/>
      <c r="AJ789" s="308"/>
      <c r="AK789" s="308"/>
      <c r="AL789" s="308"/>
      <c r="AM789" s="308"/>
      <c r="AN789" s="308"/>
      <c r="AO789" s="308"/>
      <c r="AP789" s="308"/>
      <c r="AQ789" s="308"/>
      <c r="AR789" s="308"/>
      <c r="AS789" s="304"/>
      <c r="AT789" s="394"/>
    </row>
    <row r="790" spans="2:46">
      <c r="B790" s="390" t="s">
        <v>324</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SUMPRODUCT($E$614:$E$772,AE614:AE772)</f>
        <v>6607329.8192684762</v>
      </c>
      <c r="AF790" s="251">
        <f>SUMPRODUCT($E$614:$E$772,AF614:AF772)</f>
        <v>8855557.1950644776</v>
      </c>
      <c r="AG790" s="251">
        <f>IF(AG612="kw",SUMPRODUCT($Q$614:$Q$772,$S$614:$S$772,AG614:AG772),SUMPRODUCT($E$614:$E$772,AG614:AG772))</f>
        <v>65471.625424111895</v>
      </c>
      <c r="AH790" s="251">
        <f t="shared" ref="AH790:AR790" si="1929">IF(AH612="kw",SUMPRODUCT($Q$614:$Q$772,$S$614:$S$772,AH614:AH772),SUMPRODUCT($E$614:$E$772,AH614:AH772))</f>
        <v>3328.4656258501282</v>
      </c>
      <c r="AI790" s="251">
        <f t="shared" si="1929"/>
        <v>17219.832357500509</v>
      </c>
      <c r="AJ790" s="251">
        <f t="shared" si="1929"/>
        <v>4057.2494311555597</v>
      </c>
      <c r="AK790" s="251">
        <f t="shared" si="1929"/>
        <v>1223203.7857143097</v>
      </c>
      <c r="AL790" s="251">
        <f t="shared" si="1929"/>
        <v>0</v>
      </c>
      <c r="AM790" s="251">
        <f t="shared" si="1929"/>
        <v>0</v>
      </c>
      <c r="AN790" s="251">
        <f t="shared" si="1929"/>
        <v>0</v>
      </c>
      <c r="AO790" s="251">
        <f t="shared" si="1929"/>
        <v>0</v>
      </c>
      <c r="AP790" s="251">
        <f t="shared" si="1929"/>
        <v>0</v>
      </c>
      <c r="AQ790" s="251">
        <f t="shared" si="1929"/>
        <v>0</v>
      </c>
      <c r="AR790" s="251">
        <f t="shared" si="1929"/>
        <v>0</v>
      </c>
      <c r="AS790" s="295"/>
    </row>
    <row r="791" spans="2:46">
      <c r="B791" s="390" t="s">
        <v>325</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SUMPRODUCT($F$614:$F$772,AE614:AE772)</f>
        <v>6607329.8192684762</v>
      </c>
      <c r="AF791" s="251">
        <f>SUMPRODUCT($F$614:$F$772,AF614:AF772)</f>
        <v>8802004.2280556448</v>
      </c>
      <c r="AG791" s="251">
        <f>IF(AG612="kw",SUMPRODUCT($Q$614:$Q$772,$T$614:$T$772,AG614:AG772),SUMPRODUCT($F$614:$F$772,AG614:AG772))</f>
        <v>64664.932458046671</v>
      </c>
      <c r="AH791" s="251">
        <f t="shared" ref="AH791:AR791" si="1930">IF(AH612="kw",SUMPRODUCT($Q$614:$Q$772,$T$614:$T$772,AH614:AH772),SUMPRODUCT($F$614:$F$772,AH614:AH772))</f>
        <v>3328.4656258501282</v>
      </c>
      <c r="AI791" s="251">
        <f t="shared" si="1930"/>
        <v>17219.832357500509</v>
      </c>
      <c r="AJ791" s="251">
        <f t="shared" si="1930"/>
        <v>4057.2494311555597</v>
      </c>
      <c r="AK791" s="251">
        <f t="shared" si="1930"/>
        <v>1223203.7857143097</v>
      </c>
      <c r="AL791" s="251">
        <f t="shared" si="1930"/>
        <v>0</v>
      </c>
      <c r="AM791" s="251">
        <f t="shared" si="1930"/>
        <v>0</v>
      </c>
      <c r="AN791" s="251">
        <f t="shared" si="1930"/>
        <v>0</v>
      </c>
      <c r="AO791" s="251">
        <f t="shared" si="1930"/>
        <v>0</v>
      </c>
      <c r="AP791" s="251">
        <f t="shared" si="1930"/>
        <v>0</v>
      </c>
      <c r="AQ791" s="251">
        <f t="shared" si="1930"/>
        <v>0</v>
      </c>
      <c r="AR791" s="251">
        <f t="shared" si="1930"/>
        <v>0</v>
      </c>
      <c r="AS791" s="295"/>
    </row>
    <row r="792" spans="2:46">
      <c r="B792" s="390" t="s">
        <v>834</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SUMPRODUCT($G$614:$G$772,AE614:AE772)</f>
        <v>6607329.8192684762</v>
      </c>
      <c r="AF792" s="251">
        <f>SUMPRODUCT($G$614:$G$772,AF614:AF772)</f>
        <v>8742654.0765986461</v>
      </c>
      <c r="AG792" s="251">
        <f>IF(AG612="kw",SUMPRODUCT($Q$614:$Q$772,$U$614:$U$772,AG614:AG772),SUMPRODUCT($G$614:$G$772,AG614:AG772))</f>
        <v>63632.079719720605</v>
      </c>
      <c r="AH792" s="251">
        <f t="shared" ref="AH792:AR792" si="1931">IF(AH612="kw",SUMPRODUCT($Q$614:$Q$772,$U$614:$U$772,AH614:AH772),SUMPRODUCT($G$614:$G$772,AH614:AH772))</f>
        <v>3328.4656258501282</v>
      </c>
      <c r="AI792" s="251">
        <f t="shared" si="1931"/>
        <v>17219.832357500509</v>
      </c>
      <c r="AJ792" s="251">
        <f t="shared" si="1931"/>
        <v>4057.2494311555597</v>
      </c>
      <c r="AK792" s="251">
        <f t="shared" si="1931"/>
        <v>1223203.7857143097</v>
      </c>
      <c r="AL792" s="251">
        <f t="shared" si="1931"/>
        <v>0</v>
      </c>
      <c r="AM792" s="251">
        <f t="shared" si="1931"/>
        <v>0</v>
      </c>
      <c r="AN792" s="251">
        <f t="shared" si="1931"/>
        <v>0</v>
      </c>
      <c r="AO792" s="251">
        <f t="shared" si="1931"/>
        <v>0</v>
      </c>
      <c r="AP792" s="251">
        <f t="shared" si="1931"/>
        <v>0</v>
      </c>
      <c r="AQ792" s="251">
        <f t="shared" si="1931"/>
        <v>0</v>
      </c>
      <c r="AR792" s="251">
        <f t="shared" si="1931"/>
        <v>0</v>
      </c>
      <c r="AS792" s="295"/>
    </row>
    <row r="793" spans="2:46">
      <c r="B793" s="390" t="s">
        <v>854</v>
      </c>
      <c r="C793" s="264"/>
      <c r="D793" s="240"/>
      <c r="E793" s="240"/>
      <c r="F793" s="240"/>
      <c r="G793" s="240"/>
      <c r="H793" s="240"/>
      <c r="I793" s="240"/>
      <c r="J793" s="240"/>
      <c r="K793" s="240"/>
      <c r="L793" s="240"/>
      <c r="M793" s="240"/>
      <c r="N793" s="240"/>
      <c r="O793" s="240"/>
      <c r="P793" s="240"/>
      <c r="Q793" s="240"/>
      <c r="R793" s="312"/>
      <c r="S793" s="240"/>
      <c r="T793" s="240"/>
      <c r="U793" s="240"/>
      <c r="V793" s="264"/>
      <c r="W793" s="243"/>
      <c r="X793" s="243"/>
      <c r="Y793" s="240"/>
      <c r="Z793" s="240"/>
      <c r="AA793" s="243"/>
      <c r="AB793" s="243"/>
      <c r="AC793" s="243"/>
      <c r="AD793" s="243"/>
      <c r="AE793" s="251">
        <f>SUMPRODUCT($H$614:$H$772,AE614:AE772)</f>
        <v>6607329.8192684762</v>
      </c>
      <c r="AF793" s="251">
        <f>SUMPRODUCT($H$614:$H$772,AF614:AF772)</f>
        <v>8631230.1980746258</v>
      </c>
      <c r="AG793" s="251">
        <f>IF(AG612="kw",SUMPRODUCT($Q$614:$Q$772,$V$614:$V$772,AG614:AG772),SUMPRODUCT($H$614:$H$772,AG614:AG772))</f>
        <v>63585.968842773516</v>
      </c>
      <c r="AH793" s="251">
        <f t="shared" ref="AH793:AR793" si="1932">IF(AH612="kw",SUMPRODUCT($Q$614:$Q$772,$V$614:$V$772,AH614:AH772),SUMPRODUCT($H$614:$H$772,AH614:AH772))</f>
        <v>3328.4656258501282</v>
      </c>
      <c r="AI793" s="251">
        <f t="shared" si="1932"/>
        <v>17219.832357500509</v>
      </c>
      <c r="AJ793" s="251">
        <f t="shared" si="1932"/>
        <v>4057.2494311555597</v>
      </c>
      <c r="AK793" s="251">
        <f t="shared" si="1932"/>
        <v>1223203.7857143097</v>
      </c>
      <c r="AL793" s="251">
        <f t="shared" si="1932"/>
        <v>0</v>
      </c>
      <c r="AM793" s="251">
        <f t="shared" si="1932"/>
        <v>0</v>
      </c>
      <c r="AN793" s="251">
        <f t="shared" si="1932"/>
        <v>0</v>
      </c>
      <c r="AO793" s="251">
        <f t="shared" si="1932"/>
        <v>0</v>
      </c>
      <c r="AP793" s="251">
        <f t="shared" si="1932"/>
        <v>0</v>
      </c>
      <c r="AQ793" s="251">
        <f t="shared" si="1932"/>
        <v>0</v>
      </c>
      <c r="AR793" s="251">
        <f t="shared" si="1932"/>
        <v>0</v>
      </c>
      <c r="AS793" s="295"/>
    </row>
    <row r="794" spans="2:46">
      <c r="B794" s="390" t="s">
        <v>855</v>
      </c>
      <c r="C794" s="264"/>
      <c r="D794" s="240"/>
      <c r="E794" s="240"/>
      <c r="F794" s="240"/>
      <c r="G794" s="240"/>
      <c r="H794" s="240"/>
      <c r="I794" s="240"/>
      <c r="J794" s="240"/>
      <c r="K794" s="240"/>
      <c r="L794" s="240"/>
      <c r="M794" s="240"/>
      <c r="N794" s="240"/>
      <c r="O794" s="240"/>
      <c r="P794" s="240"/>
      <c r="Q794" s="240"/>
      <c r="R794" s="312"/>
      <c r="S794" s="240"/>
      <c r="T794" s="240"/>
      <c r="U794" s="240"/>
      <c r="V794" s="264"/>
      <c r="W794" s="243"/>
      <c r="X794" s="243"/>
      <c r="Y794" s="240"/>
      <c r="Z794" s="240"/>
      <c r="AA794" s="243"/>
      <c r="AB794" s="243"/>
      <c r="AC794" s="243"/>
      <c r="AD794" s="243"/>
      <c r="AE794" s="251">
        <f>SUMPRODUCT($I$614:$I$772,AE614:AE772)</f>
        <v>6607329.8192684762</v>
      </c>
      <c r="AF794" s="251">
        <f>SUMPRODUCT($I$614:$I$772,AF614:AF772)</f>
        <v>8327635.9084557407</v>
      </c>
      <c r="AG794" s="251">
        <f>IF(AG612="kw",SUMPRODUCT($Q$614:$Q$772,$W$614:$W$772,AG614:AG772),SUMPRODUCT($I$614:$I$772,AG614:AG772))</f>
        <v>62135.308970280617</v>
      </c>
      <c r="AH794" s="251">
        <f t="shared" ref="AH794:AR794" si="1933">IF(AH612="kw",SUMPRODUCT($Q$614:$Q$772,$W$614:$W$772,AH614:AH772),SUMPRODUCT($I$614:$I$772,AH614:AH772))</f>
        <v>3271.876675211407</v>
      </c>
      <c r="AI794" s="251">
        <f t="shared" si="1933"/>
        <v>17086.222092488035</v>
      </c>
      <c r="AJ794" s="251">
        <f t="shared" si="1933"/>
        <v>4057.2494311555597</v>
      </c>
      <c r="AK794" s="251">
        <f t="shared" si="1933"/>
        <v>1214693.0172377795</v>
      </c>
      <c r="AL794" s="251">
        <f t="shared" si="1933"/>
        <v>0</v>
      </c>
      <c r="AM794" s="251">
        <f t="shared" si="1933"/>
        <v>0</v>
      </c>
      <c r="AN794" s="251">
        <f t="shared" si="1933"/>
        <v>0</v>
      </c>
      <c r="AO794" s="251">
        <f t="shared" si="1933"/>
        <v>0</v>
      </c>
      <c r="AP794" s="251">
        <f t="shared" si="1933"/>
        <v>0</v>
      </c>
      <c r="AQ794" s="251">
        <f t="shared" si="1933"/>
        <v>0</v>
      </c>
      <c r="AR794" s="251">
        <f t="shared" si="1933"/>
        <v>0</v>
      </c>
      <c r="AS794" s="295"/>
    </row>
    <row r="795" spans="2:46">
      <c r="B795" s="390" t="s">
        <v>856</v>
      </c>
      <c r="C795" s="264"/>
      <c r="D795" s="240"/>
      <c r="E795" s="240"/>
      <c r="F795" s="240"/>
      <c r="G795" s="240"/>
      <c r="H795" s="240"/>
      <c r="I795" s="240"/>
      <c r="J795" s="240"/>
      <c r="K795" s="240"/>
      <c r="L795" s="240"/>
      <c r="M795" s="240"/>
      <c r="N795" s="240"/>
      <c r="O795" s="240"/>
      <c r="P795" s="240"/>
      <c r="Q795" s="240"/>
      <c r="R795" s="312"/>
      <c r="S795" s="240"/>
      <c r="T795" s="240"/>
      <c r="U795" s="240"/>
      <c r="V795" s="264"/>
      <c r="W795" s="243"/>
      <c r="X795" s="243"/>
      <c r="Y795" s="240"/>
      <c r="Z795" s="240"/>
      <c r="AA795" s="243"/>
      <c r="AB795" s="243"/>
      <c r="AC795" s="243"/>
      <c r="AD795" s="243"/>
      <c r="AE795" s="251">
        <f>SUMPRODUCT($J$614:$J$772,AE614:AE772)</f>
        <v>6607329.8192684762</v>
      </c>
      <c r="AF795" s="251">
        <f>SUMPRODUCT($J$614:$J$772,AF614:AF772)</f>
        <v>8172615.4274248984</v>
      </c>
      <c r="AG795" s="251">
        <f>IF(AG612="kw",SUMPRODUCT($Q$614:$Q$772,$X$614:$X$772,AG614:AG772),SUMPRODUCT($J$614:$J$772,AG614:AG772))</f>
        <v>62102.189653354224</v>
      </c>
      <c r="AH795" s="251">
        <f t="shared" ref="AH795:AR795" si="1934">IF(AH612="kw",SUMPRODUCT($Q$614:$Q$772,$X$614:$X$772,AH614:AH772),SUMPRODUCT($J$614:$J$772,AH614:AH772))</f>
        <v>3271.876675211407</v>
      </c>
      <c r="AI795" s="251">
        <f t="shared" si="1934"/>
        <v>17086.222092488035</v>
      </c>
      <c r="AJ795" s="251">
        <f t="shared" si="1934"/>
        <v>4057.2494311555597</v>
      </c>
      <c r="AK795" s="251">
        <f t="shared" si="1934"/>
        <v>1214693.0172377795</v>
      </c>
      <c r="AL795" s="251">
        <f t="shared" si="1934"/>
        <v>0</v>
      </c>
      <c r="AM795" s="251">
        <f t="shared" si="1934"/>
        <v>0</v>
      </c>
      <c r="AN795" s="251">
        <f t="shared" si="1934"/>
        <v>0</v>
      </c>
      <c r="AO795" s="251">
        <f t="shared" si="1934"/>
        <v>0</v>
      </c>
      <c r="AP795" s="251">
        <f t="shared" si="1934"/>
        <v>0</v>
      </c>
      <c r="AQ795" s="251">
        <f t="shared" si="1934"/>
        <v>0</v>
      </c>
      <c r="AR795" s="251">
        <f t="shared" si="1934"/>
        <v>0</v>
      </c>
      <c r="AS795" s="295"/>
    </row>
    <row r="796" spans="2:46">
      <c r="B796" s="390" t="s">
        <v>857</v>
      </c>
      <c r="C796" s="264"/>
      <c r="D796" s="240"/>
      <c r="E796" s="240"/>
      <c r="F796" s="240"/>
      <c r="G796" s="240"/>
      <c r="H796" s="240"/>
      <c r="I796" s="240"/>
      <c r="J796" s="240"/>
      <c r="K796" s="240"/>
      <c r="L796" s="240"/>
      <c r="M796" s="240"/>
      <c r="N796" s="240"/>
      <c r="O796" s="240"/>
      <c r="P796" s="240"/>
      <c r="Q796" s="240"/>
      <c r="R796" s="312"/>
      <c r="S796" s="240"/>
      <c r="T796" s="240"/>
      <c r="U796" s="240"/>
      <c r="V796" s="264"/>
      <c r="W796" s="243"/>
      <c r="X796" s="243"/>
      <c r="Y796" s="240"/>
      <c r="Z796" s="240"/>
      <c r="AA796" s="243"/>
      <c r="AB796" s="243"/>
      <c r="AC796" s="243"/>
      <c r="AD796" s="243"/>
      <c r="AE796" s="251">
        <f>SUMPRODUCT($K$614:$K$772,AE614:AE772)</f>
        <v>6607230.7390795629</v>
      </c>
      <c r="AF796" s="251">
        <f>SUMPRODUCT($K$614:$K$772,AF614:AF772)</f>
        <v>8006576.8051645206</v>
      </c>
      <c r="AG796" s="251">
        <f>IF(AG612="kw",SUMPRODUCT($Q$614:$Q$772,$Y$614:$Y$772,AG614:AG772),SUMPRODUCT($K$614:$K$772,AG614:AG772))</f>
        <v>62062.70843374142</v>
      </c>
      <c r="AH796" s="251">
        <f t="shared" ref="AH796:AR796" si="1935">IF(AH612="kw",SUMPRODUCT($Q$614:$Q$772,$Y$614:$Y$772,AH614:AH772),SUMPRODUCT($K$614:$K$772,AH614:AH772))</f>
        <v>3271.876675211407</v>
      </c>
      <c r="AI796" s="251">
        <f t="shared" si="1935"/>
        <v>17086.222092488035</v>
      </c>
      <c r="AJ796" s="251">
        <f t="shared" si="1935"/>
        <v>4057.2494311555597</v>
      </c>
      <c r="AK796" s="251">
        <f t="shared" si="1935"/>
        <v>1214693.0172377795</v>
      </c>
      <c r="AL796" s="251">
        <f t="shared" si="1935"/>
        <v>0</v>
      </c>
      <c r="AM796" s="251">
        <f t="shared" si="1935"/>
        <v>0</v>
      </c>
      <c r="AN796" s="251">
        <f t="shared" si="1935"/>
        <v>0</v>
      </c>
      <c r="AO796" s="251">
        <f t="shared" si="1935"/>
        <v>0</v>
      </c>
      <c r="AP796" s="251">
        <f t="shared" si="1935"/>
        <v>0</v>
      </c>
      <c r="AQ796" s="251">
        <f t="shared" si="1935"/>
        <v>0</v>
      </c>
      <c r="AR796" s="251">
        <f t="shared" si="1935"/>
        <v>0</v>
      </c>
      <c r="AS796" s="295"/>
    </row>
    <row r="797" spans="2:46">
      <c r="B797" s="390" t="s">
        <v>858</v>
      </c>
      <c r="C797" s="264"/>
      <c r="D797" s="240"/>
      <c r="E797" s="240"/>
      <c r="F797" s="240"/>
      <c r="G797" s="240"/>
      <c r="H797" s="240"/>
      <c r="I797" s="240"/>
      <c r="J797" s="240"/>
      <c r="K797" s="240"/>
      <c r="L797" s="240"/>
      <c r="M797" s="240"/>
      <c r="N797" s="240"/>
      <c r="O797" s="240"/>
      <c r="P797" s="240"/>
      <c r="Q797" s="240"/>
      <c r="R797" s="312"/>
      <c r="S797" s="240"/>
      <c r="T797" s="240"/>
      <c r="U797" s="240"/>
      <c r="V797" s="264"/>
      <c r="W797" s="243"/>
      <c r="X797" s="243"/>
      <c r="Y797" s="240"/>
      <c r="Z797" s="240"/>
      <c r="AA797" s="243"/>
      <c r="AB797" s="243"/>
      <c r="AC797" s="243"/>
      <c r="AD797" s="243"/>
      <c r="AE797" s="251">
        <f>SUMPRODUCT($L$614:$L$772,AE614:AE772)</f>
        <v>6607314.0518811103</v>
      </c>
      <c r="AF797" s="251">
        <f>SUMPRODUCT($L$614:$L$772,AF614:AF772)</f>
        <v>7654531.7110252902</v>
      </c>
      <c r="AG797" s="251">
        <f>IF(AG612="kw",SUMPRODUCT($Q$614:$Q$772,$Z$614:$Z$772,AG614:AG772),SUMPRODUCT($L$614:$L$772,AG614:AG772))</f>
        <v>60357.603649701552</v>
      </c>
      <c r="AH797" s="251">
        <f t="shared" ref="AH797:AR797" si="1936">IF(AH612="kw",SUMPRODUCT($Q$614:$Q$772,$Z$614:$Z$772,AH614:AH772),SUMPRODUCT($L$614:$L$772,AH614:AH772))</f>
        <v>3196.0206823929861</v>
      </c>
      <c r="AI797" s="251">
        <f t="shared" si="1936"/>
        <v>16564.789417467204</v>
      </c>
      <c r="AJ797" s="251">
        <f t="shared" si="1936"/>
        <v>4057.2494311555597</v>
      </c>
      <c r="AK797" s="251">
        <f t="shared" si="1936"/>
        <v>1173690.7979872515</v>
      </c>
      <c r="AL797" s="251">
        <f t="shared" si="1936"/>
        <v>0</v>
      </c>
      <c r="AM797" s="251">
        <f t="shared" si="1936"/>
        <v>0</v>
      </c>
      <c r="AN797" s="251">
        <f t="shared" si="1936"/>
        <v>0</v>
      </c>
      <c r="AO797" s="251">
        <f t="shared" si="1936"/>
        <v>0</v>
      </c>
      <c r="AP797" s="251">
        <f t="shared" si="1936"/>
        <v>0</v>
      </c>
      <c r="AQ797" s="251">
        <f t="shared" si="1936"/>
        <v>0</v>
      </c>
      <c r="AR797" s="251">
        <f t="shared" si="1936"/>
        <v>0</v>
      </c>
      <c r="AS797" s="295"/>
    </row>
    <row r="798" spans="2:46">
      <c r="B798" s="391" t="s">
        <v>859</v>
      </c>
      <c r="C798" s="319"/>
      <c r="D798" s="337"/>
      <c r="E798" s="337"/>
      <c r="F798" s="337"/>
      <c r="G798" s="337"/>
      <c r="H798" s="337"/>
      <c r="I798" s="337"/>
      <c r="J798" s="337"/>
      <c r="K798" s="337"/>
      <c r="L798" s="337"/>
      <c r="M798" s="337"/>
      <c r="N798" s="337"/>
      <c r="O798" s="337"/>
      <c r="P798" s="337"/>
      <c r="Q798" s="337"/>
      <c r="R798" s="336"/>
      <c r="S798" s="337"/>
      <c r="T798" s="337"/>
      <c r="U798" s="337"/>
      <c r="V798" s="319"/>
      <c r="W798" s="338"/>
      <c r="X798" s="338"/>
      <c r="Y798" s="337"/>
      <c r="Z798" s="337"/>
      <c r="AA798" s="338"/>
      <c r="AB798" s="338"/>
      <c r="AC798" s="338"/>
      <c r="AD798" s="338"/>
      <c r="AE798" s="285">
        <f>SUMPRODUCT($M$614:$M$772,AE614:AE772)</f>
        <v>6607247.5814454556</v>
      </c>
      <c r="AF798" s="285">
        <f>SUMPRODUCT($M$614:$M$772,AF614:AF772)</f>
        <v>7518962.536907577</v>
      </c>
      <c r="AG798" s="285">
        <f>IF(AG612="kw",SUMPRODUCT($Q$614:$Q$772,$AA$614:$AA$772,AG614:AG772),SUMPRODUCT($M$614:$M$772,AG614:AG772))</f>
        <v>60044.535697389496</v>
      </c>
      <c r="AH798" s="285">
        <f t="shared" ref="AH798:AR798" si="1937">IF(AH612="kw",SUMPRODUCT($Q$614:$Q$772,$AA$614:$AA$772,AH614:AH772),SUMPRODUCT($M$614:$M$772,AH614:AH772))</f>
        <v>3196.0206823929861</v>
      </c>
      <c r="AI798" s="285">
        <f t="shared" si="1937"/>
        <v>16564.789417467204</v>
      </c>
      <c r="AJ798" s="285">
        <f t="shared" si="1937"/>
        <v>4057.2494311555597</v>
      </c>
      <c r="AK798" s="285">
        <f t="shared" si="1937"/>
        <v>1173690.7979872515</v>
      </c>
      <c r="AL798" s="285">
        <f t="shared" si="1937"/>
        <v>0</v>
      </c>
      <c r="AM798" s="285">
        <f t="shared" si="1937"/>
        <v>0</v>
      </c>
      <c r="AN798" s="285">
        <f t="shared" si="1937"/>
        <v>0</v>
      </c>
      <c r="AO798" s="285">
        <f t="shared" si="1937"/>
        <v>0</v>
      </c>
      <c r="AP798" s="285">
        <f t="shared" si="1937"/>
        <v>0</v>
      </c>
      <c r="AQ798" s="285">
        <f t="shared" si="1937"/>
        <v>0</v>
      </c>
      <c r="AR798" s="285">
        <f t="shared" si="1937"/>
        <v>0</v>
      </c>
      <c r="AS798" s="339"/>
    </row>
    <row r="799" spans="2:46" ht="20.25" customHeight="1">
      <c r="B799" s="322" t="s">
        <v>590</v>
      </c>
      <c r="C799" s="340"/>
      <c r="D799" s="341"/>
      <c r="E799" s="341"/>
      <c r="F799" s="341"/>
      <c r="G799" s="341"/>
      <c r="H799" s="341"/>
      <c r="I799" s="341"/>
      <c r="J799" s="341"/>
      <c r="K799" s="341"/>
      <c r="L799" s="341"/>
      <c r="M799" s="341"/>
      <c r="N799" s="341"/>
      <c r="O799" s="341"/>
      <c r="P799" s="341"/>
      <c r="Q799" s="341"/>
      <c r="R799" s="341"/>
      <c r="S799" s="341"/>
      <c r="T799" s="341"/>
      <c r="U799" s="341"/>
      <c r="V799" s="325"/>
      <c r="W799" s="326"/>
      <c r="X799" s="341"/>
      <c r="Y799" s="341"/>
      <c r="Z799" s="341"/>
      <c r="AA799" s="341"/>
      <c r="AB799" s="341"/>
      <c r="AC799" s="341"/>
      <c r="AD799" s="341"/>
      <c r="AE799" s="342"/>
      <c r="AF799" s="342"/>
      <c r="AG799" s="342"/>
      <c r="AH799" s="342"/>
      <c r="AI799" s="342"/>
      <c r="AJ799" s="342"/>
      <c r="AK799" s="342"/>
      <c r="AL799" s="342"/>
      <c r="AM799" s="342"/>
      <c r="AN799" s="342"/>
      <c r="AO799" s="342"/>
      <c r="AP799" s="342"/>
      <c r="AQ799" s="342"/>
      <c r="AR799" s="342"/>
      <c r="AS799" s="342"/>
    </row>
    <row r="802" spans="1:45" ht="15.75">
      <c r="B802" s="241" t="s">
        <v>326</v>
      </c>
      <c r="C802" s="242"/>
      <c r="D802" s="511" t="s">
        <v>523</v>
      </c>
      <c r="E802" s="217"/>
      <c r="F802" s="511"/>
      <c r="G802" s="217"/>
      <c r="H802" s="217"/>
      <c r="I802" s="217"/>
      <c r="J802" s="217"/>
      <c r="K802" s="217"/>
      <c r="L802" s="217"/>
      <c r="M802" s="217"/>
      <c r="N802" s="217"/>
      <c r="O802" s="217"/>
      <c r="P802" s="217"/>
      <c r="Q802" s="217"/>
      <c r="R802" s="242"/>
      <c r="S802" s="217"/>
      <c r="T802" s="217"/>
      <c r="U802" s="217"/>
      <c r="V802" s="217"/>
      <c r="W802" s="217"/>
      <c r="X802" s="217"/>
      <c r="Y802" s="217"/>
      <c r="Z802" s="217"/>
      <c r="AA802" s="217"/>
      <c r="AB802" s="217"/>
      <c r="AC802" s="217"/>
      <c r="AD802" s="217"/>
      <c r="AE802" s="231"/>
      <c r="AF802" s="229"/>
      <c r="AG802" s="229"/>
      <c r="AH802" s="229"/>
      <c r="AI802" s="229"/>
      <c r="AJ802" s="229"/>
      <c r="AK802" s="229"/>
      <c r="AL802" s="229"/>
      <c r="AM802" s="229"/>
      <c r="AN802" s="229"/>
      <c r="AO802" s="229"/>
      <c r="AP802" s="229"/>
      <c r="AQ802" s="229"/>
      <c r="AR802" s="229"/>
    </row>
    <row r="803" spans="1:45" ht="33" customHeight="1">
      <c r="B803" s="827" t="s">
        <v>211</v>
      </c>
      <c r="C803" s="829" t="s">
        <v>33</v>
      </c>
      <c r="D803" s="244" t="s">
        <v>421</v>
      </c>
      <c r="E803" s="833" t="s">
        <v>209</v>
      </c>
      <c r="F803" s="834"/>
      <c r="G803" s="834"/>
      <c r="H803" s="834"/>
      <c r="I803" s="834"/>
      <c r="J803" s="834"/>
      <c r="K803" s="834"/>
      <c r="L803" s="834"/>
      <c r="M803" s="834"/>
      <c r="N803" s="834"/>
      <c r="O803" s="834"/>
      <c r="P803" s="835"/>
      <c r="Q803" s="831" t="s">
        <v>213</v>
      </c>
      <c r="R803" s="244" t="s">
        <v>422</v>
      </c>
      <c r="S803" s="824" t="s">
        <v>212</v>
      </c>
      <c r="T803" s="825"/>
      <c r="U803" s="825"/>
      <c r="V803" s="825"/>
      <c r="W803" s="825"/>
      <c r="X803" s="825"/>
      <c r="Y803" s="825"/>
      <c r="Z803" s="825"/>
      <c r="AA803" s="825"/>
      <c r="AB803" s="825"/>
      <c r="AC803" s="825"/>
      <c r="AD803" s="836"/>
      <c r="AE803" s="824" t="s">
        <v>242</v>
      </c>
      <c r="AF803" s="825"/>
      <c r="AG803" s="825"/>
      <c r="AH803" s="825"/>
      <c r="AI803" s="825"/>
      <c r="AJ803" s="825"/>
      <c r="AK803" s="825"/>
      <c r="AL803" s="825"/>
      <c r="AM803" s="825"/>
      <c r="AN803" s="825"/>
      <c r="AO803" s="825"/>
      <c r="AP803" s="825"/>
      <c r="AQ803" s="825"/>
      <c r="AR803" s="825"/>
      <c r="AS803" s="826"/>
    </row>
    <row r="804" spans="1:45" ht="65.25" customHeight="1">
      <c r="B804" s="828"/>
      <c r="C804" s="830"/>
      <c r="D804" s="245">
        <v>2019</v>
      </c>
      <c r="E804" s="245">
        <v>2020</v>
      </c>
      <c r="F804" s="245">
        <v>2021</v>
      </c>
      <c r="G804" s="245">
        <v>2022</v>
      </c>
      <c r="H804" s="245">
        <v>2023</v>
      </c>
      <c r="I804" s="245">
        <v>2024</v>
      </c>
      <c r="J804" s="245">
        <v>2025</v>
      </c>
      <c r="K804" s="245">
        <v>2026</v>
      </c>
      <c r="L804" s="245">
        <v>2027</v>
      </c>
      <c r="M804" s="245">
        <v>2028</v>
      </c>
      <c r="N804" s="245">
        <v>2029</v>
      </c>
      <c r="O804" s="245">
        <v>2030</v>
      </c>
      <c r="P804" s="245">
        <v>2031</v>
      </c>
      <c r="Q804" s="832"/>
      <c r="R804" s="245">
        <v>2019</v>
      </c>
      <c r="S804" s="245">
        <v>2020</v>
      </c>
      <c r="T804" s="245">
        <v>2021</v>
      </c>
      <c r="U804" s="245">
        <v>2022</v>
      </c>
      <c r="V804" s="245">
        <v>2023</v>
      </c>
      <c r="W804" s="245">
        <v>2024</v>
      </c>
      <c r="X804" s="245">
        <v>2025</v>
      </c>
      <c r="Y804" s="245">
        <v>2026</v>
      </c>
      <c r="Z804" s="245">
        <v>2027</v>
      </c>
      <c r="AA804" s="245">
        <v>2028</v>
      </c>
      <c r="AB804" s="245">
        <v>2029</v>
      </c>
      <c r="AC804" s="245">
        <v>2030</v>
      </c>
      <c r="AD804" s="245">
        <v>2031</v>
      </c>
      <c r="AE804" s="245" t="str">
        <f>'1.  LRAMVA Summary'!$D$53</f>
        <v>Residential</v>
      </c>
      <c r="AF804" s="245" t="str">
        <f>'1.  LRAMVA Summary'!$E$53</f>
        <v>GS&lt;50 kW</v>
      </c>
      <c r="AG804" s="245" t="str">
        <f>'1.  LRAMVA Summary'!$F$53</f>
        <v>General Service 50 to 4,999 kW</v>
      </c>
      <c r="AH804" s="245" t="str">
        <f>'1.  LRAMVA Summary'!$G$53</f>
        <v>Large Use</v>
      </c>
      <c r="AI804" s="245" t="str">
        <f>'1.  LRAMVA Summary'!$H$53</f>
        <v>Large Use 2</v>
      </c>
      <c r="AJ804" s="245" t="str">
        <f>'1.  LRAMVA Summary'!$I$53</f>
        <v>Street Lighting</v>
      </c>
      <c r="AK804" s="245" t="str">
        <f>'1.  LRAMVA Summary'!$J$53</f>
        <v>Unmetered Scattered Load</v>
      </c>
      <c r="AL804" s="245" t="str">
        <f>'1.  LRAMVA Summary'!$K$53</f>
        <v/>
      </c>
      <c r="AM804" s="245" t="str">
        <f>'1.  LRAMVA Summary'!$L$53</f>
        <v/>
      </c>
      <c r="AN804" s="245" t="str">
        <f>'1.  LRAMVA Summary'!$M$53</f>
        <v/>
      </c>
      <c r="AO804" s="245" t="str">
        <f>'1.  LRAMVA Summary'!$N$53</f>
        <v/>
      </c>
      <c r="AP804" s="245" t="str">
        <f>'1.  LRAMVA Summary'!$O$53</f>
        <v/>
      </c>
      <c r="AQ804" s="245" t="str">
        <f>'1.  LRAMVA Summary'!$P$53</f>
        <v/>
      </c>
      <c r="AR804" s="245" t="str">
        <f>'1.  LRAMVA Summary'!$Q$53</f>
        <v/>
      </c>
      <c r="AS804" s="247" t="str">
        <f>'1.  LRAMVA Summary'!$R$53</f>
        <v>Total</v>
      </c>
    </row>
    <row r="805" spans="1:45" ht="15.75" customHeight="1">
      <c r="A805" s="464"/>
      <c r="B805" s="454" t="s">
        <v>501</v>
      </c>
      <c r="C805" s="249"/>
      <c r="D805" s="249"/>
      <c r="E805" s="249"/>
      <c r="F805" s="249"/>
      <c r="G805" s="249"/>
      <c r="H805" s="249"/>
      <c r="I805" s="249"/>
      <c r="J805" s="249"/>
      <c r="K805" s="249"/>
      <c r="L805" s="249"/>
      <c r="M805" s="249"/>
      <c r="N805" s="249"/>
      <c r="O805" s="249"/>
      <c r="P805" s="249"/>
      <c r="Q805" s="250"/>
      <c r="R805" s="249"/>
      <c r="S805" s="249"/>
      <c r="T805" s="249"/>
      <c r="U805" s="249"/>
      <c r="V805" s="249"/>
      <c r="W805" s="249"/>
      <c r="X805" s="249"/>
      <c r="Y805" s="249"/>
      <c r="Z805" s="249"/>
      <c r="AA805" s="249"/>
      <c r="AB805" s="249"/>
      <c r="AC805" s="249"/>
      <c r="AD805" s="249"/>
      <c r="AE805" s="251" t="str">
        <f>'1.  LRAMVA Summary'!$D$54</f>
        <v>kWh</v>
      </c>
      <c r="AF805" s="251" t="str">
        <f>'1.  LRAMVA Summary'!$E$54</f>
        <v>kWh</v>
      </c>
      <c r="AG805" s="251" t="str">
        <f>'1.  LRAMVA Summary'!$F$54</f>
        <v>kW</v>
      </c>
      <c r="AH805" s="251" t="str">
        <f>'1.  LRAMVA Summary'!$G$54</f>
        <v>kW</v>
      </c>
      <c r="AI805" s="251" t="str">
        <f>'1.  LRAMVA Summary'!$H$54</f>
        <v>kW</v>
      </c>
      <c r="AJ805" s="251" t="str">
        <f>'1.  LRAMVA Summary'!$I$54</f>
        <v>kW</v>
      </c>
      <c r="AK805" s="251" t="str">
        <f>'1.  LRAMVA Summary'!$J$54</f>
        <v>kWh</v>
      </c>
      <c r="AL805" s="251">
        <f>'1.  LRAMVA Summary'!$K$54</f>
        <v>0</v>
      </c>
      <c r="AM805" s="251">
        <f>'1.  LRAMVA Summary'!$L$54</f>
        <v>0</v>
      </c>
      <c r="AN805" s="251">
        <f>'1.  LRAMVA Summary'!$M$54</f>
        <v>0</v>
      </c>
      <c r="AO805" s="251">
        <f>'1.  LRAMVA Summary'!$N$54</f>
        <v>0</v>
      </c>
      <c r="AP805" s="251">
        <f>'1.  LRAMVA Summary'!$O$54</f>
        <v>0</v>
      </c>
      <c r="AQ805" s="251">
        <f>'1.  LRAMVA Summary'!$P$54</f>
        <v>0</v>
      </c>
      <c r="AR805" s="251">
        <f>'1.  LRAMVA Summary'!$Q$54</f>
        <v>0</v>
      </c>
      <c r="AS805" s="252"/>
    </row>
    <row r="806" spans="1:45" ht="15.75" outlineLevel="1">
      <c r="A806" s="464"/>
      <c r="B806" s="443" t="s">
        <v>494</v>
      </c>
      <c r="C806" s="249"/>
      <c r="D806" s="249"/>
      <c r="E806" s="249"/>
      <c r="F806" s="249"/>
      <c r="G806" s="249"/>
      <c r="H806" s="249"/>
      <c r="I806" s="249"/>
      <c r="J806" s="249"/>
      <c r="K806" s="249"/>
      <c r="L806" s="249"/>
      <c r="M806" s="249"/>
      <c r="N806" s="249"/>
      <c r="O806" s="249"/>
      <c r="P806" s="249"/>
      <c r="Q806" s="250"/>
      <c r="R806" s="249"/>
      <c r="S806" s="249"/>
      <c r="T806" s="249"/>
      <c r="U806" s="249"/>
      <c r="V806" s="249"/>
      <c r="W806" s="249"/>
      <c r="X806" s="249"/>
      <c r="Y806" s="249"/>
      <c r="Z806" s="249"/>
      <c r="AA806" s="249"/>
      <c r="AB806" s="249"/>
      <c r="AC806" s="249"/>
      <c r="AD806" s="249"/>
      <c r="AE806" s="681"/>
      <c r="AF806" s="681"/>
      <c r="AG806" s="681"/>
      <c r="AH806" s="681"/>
      <c r="AI806" s="681"/>
      <c r="AJ806" s="681"/>
      <c r="AK806" s="681"/>
      <c r="AL806" s="681"/>
      <c r="AM806" s="681"/>
      <c r="AN806" s="681"/>
      <c r="AO806" s="681"/>
      <c r="AP806" s="681"/>
      <c r="AQ806" s="681"/>
      <c r="AR806" s="681"/>
      <c r="AS806" s="682"/>
    </row>
    <row r="807" spans="1:45" outlineLevel="1">
      <c r="A807" s="464">
        <v>1</v>
      </c>
      <c r="B807" s="379" t="s">
        <v>95</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1"/>
      <c r="AF807" s="361"/>
      <c r="AG807" s="361"/>
      <c r="AH807" s="361"/>
      <c r="AI807" s="361"/>
      <c r="AJ807" s="361"/>
      <c r="AK807" s="361"/>
      <c r="AL807" s="361"/>
      <c r="AM807" s="361"/>
      <c r="AN807" s="361"/>
      <c r="AO807" s="361"/>
      <c r="AP807" s="361"/>
      <c r="AQ807" s="361"/>
      <c r="AR807" s="361"/>
      <c r="AS807" s="256">
        <f>SUM(AE807:AR807)</f>
        <v>0</v>
      </c>
    </row>
    <row r="808" spans="1:45"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1938">AF807</f>
        <v>0</v>
      </c>
      <c r="AG808" s="362">
        <f t="shared" ref="AG808" si="1939">AG807</f>
        <v>0</v>
      </c>
      <c r="AH808" s="362">
        <f t="shared" ref="AH808" si="1940">AH807</f>
        <v>0</v>
      </c>
      <c r="AI808" s="362">
        <f t="shared" ref="AI808" si="1941">AI807</f>
        <v>0</v>
      </c>
      <c r="AJ808" s="362">
        <f t="shared" ref="AJ808" si="1942">AJ807</f>
        <v>0</v>
      </c>
      <c r="AK808" s="362">
        <f t="shared" ref="AK808" si="1943">AK807</f>
        <v>0</v>
      </c>
      <c r="AL808" s="362">
        <f t="shared" ref="AL808" si="1944">AL807</f>
        <v>0</v>
      </c>
      <c r="AM808" s="362">
        <f t="shared" ref="AM808" si="1945">AM807</f>
        <v>0</v>
      </c>
      <c r="AN808" s="362">
        <f t="shared" ref="AN808" si="1946">AN807</f>
        <v>0</v>
      </c>
      <c r="AO808" s="362">
        <f t="shared" ref="AO808" si="1947">AO807</f>
        <v>0</v>
      </c>
      <c r="AP808" s="362">
        <f t="shared" ref="AP808" si="1948">AP807</f>
        <v>0</v>
      </c>
      <c r="AQ808" s="362">
        <f t="shared" ref="AQ808" si="1949">AQ807</f>
        <v>0</v>
      </c>
      <c r="AR808" s="362">
        <f t="shared" ref="AR808" si="1950">AR807</f>
        <v>0</v>
      </c>
      <c r="AS808" s="257"/>
    </row>
    <row r="809" spans="1:45" ht="15.75" outlineLevel="1">
      <c r="A809" s="464"/>
      <c r="B809" s="258"/>
      <c r="C809" s="259"/>
      <c r="D809" s="259"/>
      <c r="E809" s="259"/>
      <c r="F809" s="259"/>
      <c r="G809" s="259"/>
      <c r="H809" s="259"/>
      <c r="I809" s="259"/>
      <c r="J809" s="660"/>
      <c r="K809" s="259"/>
      <c r="L809" s="259"/>
      <c r="M809" s="259"/>
      <c r="N809" s="259"/>
      <c r="O809" s="259"/>
      <c r="P809" s="259"/>
      <c r="Q809" s="260"/>
      <c r="R809" s="259"/>
      <c r="S809" s="259"/>
      <c r="T809" s="259"/>
      <c r="U809" s="259"/>
      <c r="V809" s="259"/>
      <c r="W809" s="259"/>
      <c r="X809" s="259"/>
      <c r="Y809" s="259"/>
      <c r="Z809" s="259"/>
      <c r="AA809" s="259"/>
      <c r="AB809" s="259"/>
      <c r="AC809" s="259"/>
      <c r="AD809" s="259"/>
      <c r="AE809" s="363"/>
      <c r="AF809" s="364"/>
      <c r="AG809" s="364"/>
      <c r="AH809" s="364"/>
      <c r="AI809" s="364"/>
      <c r="AJ809" s="364"/>
      <c r="AK809" s="364"/>
      <c r="AL809" s="364"/>
      <c r="AM809" s="364"/>
      <c r="AN809" s="364"/>
      <c r="AO809" s="364"/>
      <c r="AP809" s="364"/>
      <c r="AQ809" s="364"/>
      <c r="AR809" s="364"/>
      <c r="AS809" s="262"/>
    </row>
    <row r="810" spans="1:45" outlineLevel="1">
      <c r="A810" s="464">
        <v>2</v>
      </c>
      <c r="B810" s="379" t="s">
        <v>96</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1"/>
      <c r="AF810" s="361"/>
      <c r="AG810" s="361"/>
      <c r="AH810" s="361"/>
      <c r="AI810" s="361"/>
      <c r="AJ810" s="361"/>
      <c r="AK810" s="361"/>
      <c r="AL810" s="361"/>
      <c r="AM810" s="361"/>
      <c r="AN810" s="361"/>
      <c r="AO810" s="361"/>
      <c r="AP810" s="361"/>
      <c r="AQ810" s="361"/>
      <c r="AR810" s="361"/>
      <c r="AS810" s="256">
        <f>SUM(AE810:AR810)</f>
        <v>0</v>
      </c>
    </row>
    <row r="811" spans="1:45"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1951">AF810</f>
        <v>0</v>
      </c>
      <c r="AG811" s="362">
        <f t="shared" ref="AG811" si="1952">AG810</f>
        <v>0</v>
      </c>
      <c r="AH811" s="362">
        <f t="shared" ref="AH811" si="1953">AH810</f>
        <v>0</v>
      </c>
      <c r="AI811" s="362">
        <f t="shared" ref="AI811" si="1954">AI810</f>
        <v>0</v>
      </c>
      <c r="AJ811" s="362">
        <f t="shared" ref="AJ811" si="1955">AJ810</f>
        <v>0</v>
      </c>
      <c r="AK811" s="362">
        <f t="shared" ref="AK811" si="1956">AK810</f>
        <v>0</v>
      </c>
      <c r="AL811" s="362">
        <f t="shared" ref="AL811" si="1957">AL810</f>
        <v>0</v>
      </c>
      <c r="AM811" s="362">
        <f t="shared" ref="AM811" si="1958">AM810</f>
        <v>0</v>
      </c>
      <c r="AN811" s="362">
        <f t="shared" ref="AN811" si="1959">AN810</f>
        <v>0</v>
      </c>
      <c r="AO811" s="362">
        <f t="shared" ref="AO811" si="1960">AO810</f>
        <v>0</v>
      </c>
      <c r="AP811" s="362">
        <f t="shared" ref="AP811" si="1961">AP810</f>
        <v>0</v>
      </c>
      <c r="AQ811" s="362">
        <f t="shared" ref="AQ811" si="1962">AQ810</f>
        <v>0</v>
      </c>
      <c r="AR811" s="362">
        <f t="shared" ref="AR811" si="1963">AR810</f>
        <v>0</v>
      </c>
      <c r="AS811" s="257"/>
    </row>
    <row r="812" spans="1:45" ht="15.75" outlineLevel="1">
      <c r="A812" s="464"/>
      <c r="B812" s="258"/>
      <c r="C812" s="259"/>
      <c r="D812" s="264"/>
      <c r="E812" s="264"/>
      <c r="F812" s="264"/>
      <c r="G812" s="264"/>
      <c r="H812" s="264"/>
      <c r="I812" s="264"/>
      <c r="J812" s="264"/>
      <c r="K812" s="264"/>
      <c r="L812" s="264"/>
      <c r="M812" s="264"/>
      <c r="N812" s="264"/>
      <c r="O812" s="264"/>
      <c r="P812" s="264"/>
      <c r="Q812" s="260"/>
      <c r="R812" s="264"/>
      <c r="S812" s="264"/>
      <c r="T812" s="264"/>
      <c r="U812" s="264"/>
      <c r="V812" s="264"/>
      <c r="W812" s="264"/>
      <c r="X812" s="264"/>
      <c r="Y812" s="264"/>
      <c r="Z812" s="264"/>
      <c r="AA812" s="264"/>
      <c r="AB812" s="264"/>
      <c r="AC812" s="264"/>
      <c r="AD812" s="264"/>
      <c r="AE812" s="363"/>
      <c r="AF812" s="364"/>
      <c r="AG812" s="364"/>
      <c r="AH812" s="364"/>
      <c r="AI812" s="364"/>
      <c r="AJ812" s="364"/>
      <c r="AK812" s="364"/>
      <c r="AL812" s="364"/>
      <c r="AM812" s="364"/>
      <c r="AN812" s="364"/>
      <c r="AO812" s="364"/>
      <c r="AP812" s="364"/>
      <c r="AQ812" s="364"/>
      <c r="AR812" s="364"/>
      <c r="AS812" s="262"/>
    </row>
    <row r="813" spans="1:45" outlineLevel="1">
      <c r="A813" s="464">
        <v>3</v>
      </c>
      <c r="B813" s="379" t="s">
        <v>97</v>
      </c>
      <c r="C813" s="251" t="s">
        <v>25</v>
      </c>
      <c r="D813" s="255"/>
      <c r="E813" s="255"/>
      <c r="F813" s="255"/>
      <c r="G813" s="255"/>
      <c r="H813" s="255"/>
      <c r="I813" s="255"/>
      <c r="J813" s="255"/>
      <c r="K813" s="255"/>
      <c r="L813" s="255"/>
      <c r="M813" s="255"/>
      <c r="N813" s="255"/>
      <c r="O813" s="255"/>
      <c r="P813" s="255"/>
      <c r="Q813" s="251"/>
      <c r="R813" s="255"/>
      <c r="S813" s="255"/>
      <c r="T813" s="255"/>
      <c r="U813" s="255"/>
      <c r="V813" s="255"/>
      <c r="W813" s="255"/>
      <c r="X813" s="255"/>
      <c r="Y813" s="255"/>
      <c r="Z813" s="255"/>
      <c r="AA813" s="255"/>
      <c r="AB813" s="255"/>
      <c r="AC813" s="255"/>
      <c r="AD813" s="255"/>
      <c r="AE813" s="361"/>
      <c r="AF813" s="361"/>
      <c r="AG813" s="361"/>
      <c r="AH813" s="361"/>
      <c r="AI813" s="361"/>
      <c r="AJ813" s="361"/>
      <c r="AK813" s="361"/>
      <c r="AL813" s="361"/>
      <c r="AM813" s="361"/>
      <c r="AN813" s="361"/>
      <c r="AO813" s="361"/>
      <c r="AP813" s="361"/>
      <c r="AQ813" s="361"/>
      <c r="AR813" s="361"/>
      <c r="AS813" s="256">
        <f>SUM(AE813:AR813)</f>
        <v>0</v>
      </c>
    </row>
    <row r="814" spans="1:45" outlineLevel="1">
      <c r="A814" s="464"/>
      <c r="B814" s="254" t="s">
        <v>341</v>
      </c>
      <c r="C814" s="251" t="s">
        <v>163</v>
      </c>
      <c r="D814" s="255"/>
      <c r="E814" s="255"/>
      <c r="F814" s="255"/>
      <c r="G814" s="255"/>
      <c r="H814" s="255"/>
      <c r="I814" s="255"/>
      <c r="J814" s="255"/>
      <c r="K814" s="255"/>
      <c r="L814" s="255"/>
      <c r="M814" s="255"/>
      <c r="N814" s="255"/>
      <c r="O814" s="255"/>
      <c r="P814" s="255"/>
      <c r="Q814" s="414"/>
      <c r="R814" s="255"/>
      <c r="S814" s="255"/>
      <c r="T814" s="255"/>
      <c r="U814" s="255"/>
      <c r="V814" s="255"/>
      <c r="W814" s="255"/>
      <c r="X814" s="255"/>
      <c r="Y814" s="255"/>
      <c r="Z814" s="255"/>
      <c r="AA814" s="255"/>
      <c r="AB814" s="255"/>
      <c r="AC814" s="255"/>
      <c r="AD814" s="255"/>
      <c r="AE814" s="362">
        <f>AE813</f>
        <v>0</v>
      </c>
      <c r="AF814" s="362">
        <f t="shared" ref="AF814" si="1964">AF813</f>
        <v>0</v>
      </c>
      <c r="AG814" s="362">
        <f t="shared" ref="AG814" si="1965">AG813</f>
        <v>0</v>
      </c>
      <c r="AH814" s="362">
        <f t="shared" ref="AH814" si="1966">AH813</f>
        <v>0</v>
      </c>
      <c r="AI814" s="362">
        <f t="shared" ref="AI814" si="1967">AI813</f>
        <v>0</v>
      </c>
      <c r="AJ814" s="362">
        <f t="shared" ref="AJ814" si="1968">AJ813</f>
        <v>0</v>
      </c>
      <c r="AK814" s="362">
        <f t="shared" ref="AK814" si="1969">AK813</f>
        <v>0</v>
      </c>
      <c r="AL814" s="362">
        <f t="shared" ref="AL814" si="1970">AL813</f>
        <v>0</v>
      </c>
      <c r="AM814" s="362">
        <f t="shared" ref="AM814" si="1971">AM813</f>
        <v>0</v>
      </c>
      <c r="AN814" s="362">
        <f t="shared" ref="AN814" si="1972">AN813</f>
        <v>0</v>
      </c>
      <c r="AO814" s="362">
        <f t="shared" ref="AO814" si="1973">AO813</f>
        <v>0</v>
      </c>
      <c r="AP814" s="362">
        <f t="shared" ref="AP814" si="1974">AP813</f>
        <v>0</v>
      </c>
      <c r="AQ814" s="362">
        <f t="shared" ref="AQ814" si="1975">AQ813</f>
        <v>0</v>
      </c>
      <c r="AR814" s="362">
        <f t="shared" ref="AR814" si="1976">AR813</f>
        <v>0</v>
      </c>
      <c r="AS814" s="257"/>
    </row>
    <row r="815" spans="1:45" outlineLevel="1">
      <c r="A815" s="464"/>
      <c r="B815" s="254"/>
      <c r="C815" s="265"/>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c r="AA815" s="251"/>
      <c r="AB815" s="251"/>
      <c r="AC815" s="251"/>
      <c r="AD815" s="251"/>
      <c r="AE815" s="363"/>
      <c r="AF815" s="363"/>
      <c r="AG815" s="363"/>
      <c r="AH815" s="363"/>
      <c r="AI815" s="363"/>
      <c r="AJ815" s="363"/>
      <c r="AK815" s="363"/>
      <c r="AL815" s="363"/>
      <c r="AM815" s="363"/>
      <c r="AN815" s="363"/>
      <c r="AO815" s="363"/>
      <c r="AP815" s="363"/>
      <c r="AQ815" s="363"/>
      <c r="AR815" s="363"/>
      <c r="AS815" s="266"/>
    </row>
    <row r="816" spans="1:45" outlineLevel="1">
      <c r="A816" s="464">
        <v>4</v>
      </c>
      <c r="B816" s="273" t="s">
        <v>665</v>
      </c>
      <c r="C816" s="251" t="s">
        <v>25</v>
      </c>
      <c r="D816" s="255"/>
      <c r="E816" s="255"/>
      <c r="F816" s="255"/>
      <c r="G816" s="255"/>
      <c r="H816" s="255"/>
      <c r="I816" s="255"/>
      <c r="J816" s="255"/>
      <c r="K816" s="255"/>
      <c r="L816" s="255"/>
      <c r="M816" s="255"/>
      <c r="N816" s="255"/>
      <c r="O816" s="255"/>
      <c r="P816" s="255"/>
      <c r="Q816" s="251"/>
      <c r="R816" s="255"/>
      <c r="S816" s="255"/>
      <c r="T816" s="255"/>
      <c r="U816" s="255"/>
      <c r="V816" s="255"/>
      <c r="W816" s="255"/>
      <c r="X816" s="255"/>
      <c r="Y816" s="255"/>
      <c r="Z816" s="255"/>
      <c r="AA816" s="255"/>
      <c r="AB816" s="255"/>
      <c r="AC816" s="255"/>
      <c r="AD816" s="255"/>
      <c r="AE816" s="366"/>
      <c r="AF816" s="366"/>
      <c r="AG816" s="366"/>
      <c r="AH816" s="366"/>
      <c r="AI816" s="366"/>
      <c r="AJ816" s="366"/>
      <c r="AK816" s="366"/>
      <c r="AL816" s="361"/>
      <c r="AM816" s="361"/>
      <c r="AN816" s="361"/>
      <c r="AO816" s="361"/>
      <c r="AP816" s="361"/>
      <c r="AQ816" s="361"/>
      <c r="AR816" s="361"/>
      <c r="AS816" s="256">
        <f>SUM(AE816:AR816)</f>
        <v>0</v>
      </c>
    </row>
    <row r="817" spans="1:45" outlineLevel="1">
      <c r="A817" s="464"/>
      <c r="B817" s="254" t="s">
        <v>341</v>
      </c>
      <c r="C817" s="251" t="s">
        <v>163</v>
      </c>
      <c r="D817" s="255"/>
      <c r="E817" s="255"/>
      <c r="F817" s="255"/>
      <c r="G817" s="255"/>
      <c r="H817" s="255"/>
      <c r="I817" s="255"/>
      <c r="J817" s="255"/>
      <c r="K817" s="255"/>
      <c r="L817" s="255"/>
      <c r="M817" s="255"/>
      <c r="N817" s="255"/>
      <c r="O817" s="255"/>
      <c r="P817" s="255"/>
      <c r="Q817" s="414"/>
      <c r="R817" s="255"/>
      <c r="S817" s="255"/>
      <c r="T817" s="255"/>
      <c r="U817" s="255"/>
      <c r="V817" s="255"/>
      <c r="W817" s="255"/>
      <c r="X817" s="255"/>
      <c r="Y817" s="255"/>
      <c r="Z817" s="255"/>
      <c r="AA817" s="255"/>
      <c r="AB817" s="255"/>
      <c r="AC817" s="255"/>
      <c r="AD817" s="255"/>
      <c r="AE817" s="362">
        <f>AE816</f>
        <v>0</v>
      </c>
      <c r="AF817" s="362">
        <f t="shared" ref="AF817" si="1977">AF816</f>
        <v>0</v>
      </c>
      <c r="AG817" s="362">
        <f t="shared" ref="AG817" si="1978">AG816</f>
        <v>0</v>
      </c>
      <c r="AH817" s="362">
        <f t="shared" ref="AH817" si="1979">AH816</f>
        <v>0</v>
      </c>
      <c r="AI817" s="362">
        <f t="shared" ref="AI817" si="1980">AI816</f>
        <v>0</v>
      </c>
      <c r="AJ817" s="362">
        <f t="shared" ref="AJ817" si="1981">AJ816</f>
        <v>0</v>
      </c>
      <c r="AK817" s="362">
        <f t="shared" ref="AK817" si="1982">AK816</f>
        <v>0</v>
      </c>
      <c r="AL817" s="362">
        <f t="shared" ref="AL817" si="1983">AL816</f>
        <v>0</v>
      </c>
      <c r="AM817" s="362">
        <f t="shared" ref="AM817" si="1984">AM816</f>
        <v>0</v>
      </c>
      <c r="AN817" s="362">
        <f t="shared" ref="AN817" si="1985">AN816</f>
        <v>0</v>
      </c>
      <c r="AO817" s="362">
        <f t="shared" ref="AO817" si="1986">AO816</f>
        <v>0</v>
      </c>
      <c r="AP817" s="362">
        <f t="shared" ref="AP817" si="1987">AP816</f>
        <v>0</v>
      </c>
      <c r="AQ817" s="362">
        <f t="shared" ref="AQ817" si="1988">AQ816</f>
        <v>0</v>
      </c>
      <c r="AR817" s="362">
        <f t="shared" ref="AR817" si="1989">AR816</f>
        <v>0</v>
      </c>
      <c r="AS817" s="257"/>
    </row>
    <row r="818" spans="1:45" outlineLevel="1">
      <c r="A818" s="464"/>
      <c r="B818" s="254"/>
      <c r="C818" s="265"/>
      <c r="D818" s="264"/>
      <c r="E818" s="264"/>
      <c r="F818" s="264"/>
      <c r="G818" s="264"/>
      <c r="H818" s="264"/>
      <c r="I818" s="264"/>
      <c r="J818" s="264"/>
      <c r="K818" s="264"/>
      <c r="L818" s="264"/>
      <c r="M818" s="264"/>
      <c r="N818" s="264"/>
      <c r="O818" s="264"/>
      <c r="P818" s="264"/>
      <c r="Q818" s="251"/>
      <c r="R818" s="264"/>
      <c r="S818" s="264"/>
      <c r="T818" s="264"/>
      <c r="U818" s="264"/>
      <c r="V818" s="264"/>
      <c r="W818" s="264"/>
      <c r="X818" s="264"/>
      <c r="Y818" s="264"/>
      <c r="Z818" s="264"/>
      <c r="AA818" s="264"/>
      <c r="AB818" s="264"/>
      <c r="AC818" s="264"/>
      <c r="AD818" s="264"/>
      <c r="AE818" s="363"/>
      <c r="AF818" s="363"/>
      <c r="AG818" s="363"/>
      <c r="AH818" s="363"/>
      <c r="AI818" s="363"/>
      <c r="AJ818" s="363"/>
      <c r="AK818" s="363"/>
      <c r="AL818" s="363"/>
      <c r="AM818" s="363"/>
      <c r="AN818" s="363"/>
      <c r="AO818" s="363"/>
      <c r="AP818" s="363"/>
      <c r="AQ818" s="363"/>
      <c r="AR818" s="363"/>
      <c r="AS818" s="266"/>
    </row>
    <row r="819" spans="1:45" ht="15.75" customHeight="1" outlineLevel="1">
      <c r="A819" s="464">
        <v>5</v>
      </c>
      <c r="B819" s="379" t="s">
        <v>98</v>
      </c>
      <c r="C819" s="251" t="s">
        <v>25</v>
      </c>
      <c r="D819" s="255"/>
      <c r="E819" s="255"/>
      <c r="F819" s="255"/>
      <c r="G819" s="255"/>
      <c r="H819" s="255"/>
      <c r="I819" s="255"/>
      <c r="J819" s="255"/>
      <c r="K819" s="255"/>
      <c r="L819" s="255"/>
      <c r="M819" s="255"/>
      <c r="N819" s="255"/>
      <c r="O819" s="255"/>
      <c r="P819" s="255"/>
      <c r="Q819" s="251"/>
      <c r="R819" s="255"/>
      <c r="S819" s="255"/>
      <c r="T819" s="255"/>
      <c r="U819" s="255"/>
      <c r="V819" s="255"/>
      <c r="W819" s="255"/>
      <c r="X819" s="255"/>
      <c r="Y819" s="255"/>
      <c r="Z819" s="255"/>
      <c r="AA819" s="255"/>
      <c r="AB819" s="255"/>
      <c r="AC819" s="255"/>
      <c r="AD819" s="255"/>
      <c r="AE819" s="366"/>
      <c r="AF819" s="366"/>
      <c r="AG819" s="366"/>
      <c r="AH819" s="366"/>
      <c r="AI819" s="366"/>
      <c r="AJ819" s="366"/>
      <c r="AK819" s="366"/>
      <c r="AL819" s="361"/>
      <c r="AM819" s="361"/>
      <c r="AN819" s="361"/>
      <c r="AO819" s="361"/>
      <c r="AP819" s="361"/>
      <c r="AQ819" s="361"/>
      <c r="AR819" s="361"/>
      <c r="AS819" s="256">
        <f>SUM(AE819:AR819)</f>
        <v>0</v>
      </c>
    </row>
    <row r="820" spans="1:45" ht="20.25" customHeight="1" outlineLevel="1">
      <c r="A820" s="464"/>
      <c r="B820" s="254" t="s">
        <v>341</v>
      </c>
      <c r="C820" s="251" t="s">
        <v>163</v>
      </c>
      <c r="D820" s="255"/>
      <c r="E820" s="255"/>
      <c r="F820" s="255"/>
      <c r="G820" s="255"/>
      <c r="H820" s="255"/>
      <c r="I820" s="255"/>
      <c r="J820" s="255"/>
      <c r="K820" s="255"/>
      <c r="L820" s="255"/>
      <c r="M820" s="255"/>
      <c r="N820" s="255"/>
      <c r="O820" s="255"/>
      <c r="P820" s="255"/>
      <c r="Q820" s="414"/>
      <c r="R820" s="255"/>
      <c r="S820" s="255"/>
      <c r="T820" s="255"/>
      <c r="U820" s="255"/>
      <c r="V820" s="255"/>
      <c r="W820" s="255"/>
      <c r="X820" s="255"/>
      <c r="Y820" s="255"/>
      <c r="Z820" s="255"/>
      <c r="AA820" s="255"/>
      <c r="AB820" s="255"/>
      <c r="AC820" s="255"/>
      <c r="AD820" s="255"/>
      <c r="AE820" s="362">
        <f>AE819</f>
        <v>0</v>
      </c>
      <c r="AF820" s="362">
        <f t="shared" ref="AF820" si="1990">AF819</f>
        <v>0</v>
      </c>
      <c r="AG820" s="362">
        <f t="shared" ref="AG820" si="1991">AG819</f>
        <v>0</v>
      </c>
      <c r="AH820" s="362">
        <f t="shared" ref="AH820" si="1992">AH819</f>
        <v>0</v>
      </c>
      <c r="AI820" s="362">
        <f t="shared" ref="AI820" si="1993">AI819</f>
        <v>0</v>
      </c>
      <c r="AJ820" s="362">
        <f t="shared" ref="AJ820" si="1994">AJ819</f>
        <v>0</v>
      </c>
      <c r="AK820" s="362">
        <f t="shared" ref="AK820" si="1995">AK819</f>
        <v>0</v>
      </c>
      <c r="AL820" s="362">
        <f t="shared" ref="AL820" si="1996">AL819</f>
        <v>0</v>
      </c>
      <c r="AM820" s="362">
        <f t="shared" ref="AM820" si="1997">AM819</f>
        <v>0</v>
      </c>
      <c r="AN820" s="362">
        <f t="shared" ref="AN820" si="1998">AN819</f>
        <v>0</v>
      </c>
      <c r="AO820" s="362">
        <f t="shared" ref="AO820" si="1999">AO819</f>
        <v>0</v>
      </c>
      <c r="AP820" s="362">
        <f t="shared" ref="AP820" si="2000">AP819</f>
        <v>0</v>
      </c>
      <c r="AQ820" s="362">
        <f t="shared" ref="AQ820" si="2001">AQ819</f>
        <v>0</v>
      </c>
      <c r="AR820" s="362">
        <f t="shared" ref="AR820" si="2002">AR819</f>
        <v>0</v>
      </c>
      <c r="AS820" s="257"/>
    </row>
    <row r="821" spans="1:45" outlineLevel="1">
      <c r="A821" s="464"/>
      <c r="B821" s="254"/>
      <c r="C821" s="25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c r="AA821" s="251"/>
      <c r="AB821" s="251"/>
      <c r="AC821" s="251"/>
      <c r="AD821" s="251"/>
      <c r="AE821" s="373"/>
      <c r="AF821" s="374"/>
      <c r="AG821" s="374"/>
      <c r="AH821" s="374"/>
      <c r="AI821" s="374"/>
      <c r="AJ821" s="374"/>
      <c r="AK821" s="374"/>
      <c r="AL821" s="374"/>
      <c r="AM821" s="374"/>
      <c r="AN821" s="374"/>
      <c r="AO821" s="374"/>
      <c r="AP821" s="374"/>
      <c r="AQ821" s="374"/>
      <c r="AR821" s="374"/>
      <c r="AS821" s="257"/>
    </row>
    <row r="822" spans="1:45" ht="15.75" outlineLevel="1">
      <c r="A822" s="464"/>
      <c r="B822" s="278" t="s">
        <v>495</v>
      </c>
      <c r="C822" s="249"/>
      <c r="D822" s="249"/>
      <c r="E822" s="249"/>
      <c r="F822" s="249"/>
      <c r="G822" s="249"/>
      <c r="H822" s="249"/>
      <c r="I822" s="249"/>
      <c r="J822" s="249"/>
      <c r="K822" s="249"/>
      <c r="L822" s="249"/>
      <c r="M822" s="249"/>
      <c r="N822" s="249"/>
      <c r="O822" s="249"/>
      <c r="P822" s="249"/>
      <c r="Q822" s="250"/>
      <c r="R822" s="249"/>
      <c r="S822" s="249"/>
      <c r="T822" s="249"/>
      <c r="U822" s="249"/>
      <c r="V822" s="249"/>
      <c r="W822" s="249"/>
      <c r="X822" s="249"/>
      <c r="Y822" s="249"/>
      <c r="Z822" s="249"/>
      <c r="AA822" s="249"/>
      <c r="AB822" s="249"/>
      <c r="AC822" s="249"/>
      <c r="AD822" s="249"/>
      <c r="AE822" s="365"/>
      <c r="AF822" s="365"/>
      <c r="AG822" s="365"/>
      <c r="AH822" s="365"/>
      <c r="AI822" s="365"/>
      <c r="AJ822" s="365"/>
      <c r="AK822" s="365"/>
      <c r="AL822" s="365"/>
      <c r="AM822" s="365"/>
      <c r="AN822" s="365"/>
      <c r="AO822" s="365"/>
      <c r="AP822" s="365"/>
      <c r="AQ822" s="365"/>
      <c r="AR822" s="365"/>
      <c r="AS822" s="252"/>
    </row>
    <row r="823" spans="1:45" outlineLevel="1">
      <c r="A823" s="464">
        <v>6</v>
      </c>
      <c r="B823" s="379" t="s">
        <v>99</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003">AF823</f>
        <v>0</v>
      </c>
      <c r="AG824" s="362">
        <f t="shared" ref="AG824" si="2004">AG823</f>
        <v>0</v>
      </c>
      <c r="AH824" s="362">
        <f t="shared" ref="AH824" si="2005">AH823</f>
        <v>0</v>
      </c>
      <c r="AI824" s="362">
        <f t="shared" ref="AI824" si="2006">AI823</f>
        <v>0</v>
      </c>
      <c r="AJ824" s="362">
        <f t="shared" ref="AJ824" si="2007">AJ823</f>
        <v>0</v>
      </c>
      <c r="AK824" s="362">
        <f t="shared" ref="AK824" si="2008">AK823</f>
        <v>0</v>
      </c>
      <c r="AL824" s="362">
        <f t="shared" ref="AL824" si="2009">AL823</f>
        <v>0</v>
      </c>
      <c r="AM824" s="362">
        <f t="shared" ref="AM824" si="2010">AM823</f>
        <v>0</v>
      </c>
      <c r="AN824" s="362">
        <f t="shared" ref="AN824" si="2011">AN823</f>
        <v>0</v>
      </c>
      <c r="AO824" s="362">
        <f t="shared" ref="AO824" si="2012">AO823</f>
        <v>0</v>
      </c>
      <c r="AP824" s="362">
        <f t="shared" ref="AP824" si="2013">AP823</f>
        <v>0</v>
      </c>
      <c r="AQ824" s="362">
        <f t="shared" ref="AQ824" si="2014">AQ823</f>
        <v>0</v>
      </c>
      <c r="AR824" s="362">
        <f t="shared" ref="AR824" si="2015">AR823</f>
        <v>0</v>
      </c>
      <c r="AS824" s="270"/>
    </row>
    <row r="825" spans="1:45" outlineLevel="1">
      <c r="A825" s="464"/>
      <c r="B825" s="269"/>
      <c r="C825" s="271"/>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1"/>
      <c r="AA825" s="251"/>
      <c r="AB825" s="251"/>
      <c r="AC825" s="251"/>
      <c r="AD825" s="251"/>
      <c r="AE825" s="367"/>
      <c r="AF825" s="367"/>
      <c r="AG825" s="367"/>
      <c r="AH825" s="367"/>
      <c r="AI825" s="367"/>
      <c r="AJ825" s="367"/>
      <c r="AK825" s="367"/>
      <c r="AL825" s="367"/>
      <c r="AM825" s="367"/>
      <c r="AN825" s="367"/>
      <c r="AO825" s="367"/>
      <c r="AP825" s="367"/>
      <c r="AQ825" s="367"/>
      <c r="AR825" s="367"/>
      <c r="AS825" s="272"/>
    </row>
    <row r="826" spans="1:45" ht="30" outlineLevel="1">
      <c r="A826" s="464">
        <v>7</v>
      </c>
      <c r="B826" s="379" t="s">
        <v>100</v>
      </c>
      <c r="C826" s="251" t="s">
        <v>25</v>
      </c>
      <c r="D826" s="255"/>
      <c r="E826" s="255"/>
      <c r="F826" s="255"/>
      <c r="G826" s="255"/>
      <c r="H826" s="255"/>
      <c r="I826" s="255"/>
      <c r="J826" s="255"/>
      <c r="K826" s="255"/>
      <c r="L826" s="255"/>
      <c r="M826" s="255"/>
      <c r="N826" s="255"/>
      <c r="O826" s="255"/>
      <c r="P826" s="255"/>
      <c r="Q826" s="255">
        <v>12</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outlineLevel="1">
      <c r="A827" s="464"/>
      <c r="B827" s="254" t="s">
        <v>341</v>
      </c>
      <c r="C827" s="251" t="s">
        <v>163</v>
      </c>
      <c r="D827" s="255"/>
      <c r="E827" s="255"/>
      <c r="F827" s="255"/>
      <c r="G827" s="255"/>
      <c r="H827" s="255"/>
      <c r="I827" s="255"/>
      <c r="J827" s="255"/>
      <c r="K827" s="255"/>
      <c r="L827" s="255"/>
      <c r="M827" s="255"/>
      <c r="N827" s="255"/>
      <c r="O827" s="255"/>
      <c r="P827" s="255"/>
      <c r="Q827" s="255">
        <f>Q826</f>
        <v>12</v>
      </c>
      <c r="R827" s="255"/>
      <c r="S827" s="255"/>
      <c r="T827" s="255"/>
      <c r="U827" s="255"/>
      <c r="V827" s="255"/>
      <c r="W827" s="255"/>
      <c r="X827" s="255"/>
      <c r="Y827" s="255"/>
      <c r="Z827" s="255"/>
      <c r="AA827" s="255"/>
      <c r="AB827" s="255"/>
      <c r="AC827" s="255"/>
      <c r="AD827" s="255"/>
      <c r="AE827" s="362">
        <f>AE826</f>
        <v>0</v>
      </c>
      <c r="AF827" s="362">
        <f t="shared" ref="AF827" si="2016">AF826</f>
        <v>0</v>
      </c>
      <c r="AG827" s="362">
        <f t="shared" ref="AG827" si="2017">AG826</f>
        <v>0</v>
      </c>
      <c r="AH827" s="362">
        <f t="shared" ref="AH827" si="2018">AH826</f>
        <v>0</v>
      </c>
      <c r="AI827" s="362">
        <f t="shared" ref="AI827" si="2019">AI826</f>
        <v>0</v>
      </c>
      <c r="AJ827" s="362">
        <f t="shared" ref="AJ827" si="2020">AJ826</f>
        <v>0</v>
      </c>
      <c r="AK827" s="362">
        <f t="shared" ref="AK827" si="2021">AK826</f>
        <v>0</v>
      </c>
      <c r="AL827" s="362">
        <f t="shared" ref="AL827" si="2022">AL826</f>
        <v>0</v>
      </c>
      <c r="AM827" s="362">
        <f t="shared" ref="AM827" si="2023">AM826</f>
        <v>0</v>
      </c>
      <c r="AN827" s="362">
        <f t="shared" ref="AN827" si="2024">AN826</f>
        <v>0</v>
      </c>
      <c r="AO827" s="362">
        <f t="shared" ref="AO827" si="2025">AO826</f>
        <v>0</v>
      </c>
      <c r="AP827" s="362">
        <f t="shared" ref="AP827" si="2026">AP826</f>
        <v>0</v>
      </c>
      <c r="AQ827" s="362">
        <f t="shared" ref="AQ827" si="2027">AQ826</f>
        <v>0</v>
      </c>
      <c r="AR827" s="362">
        <f t="shared" ref="AR827" si="2028">AR826</f>
        <v>0</v>
      </c>
      <c r="AS827" s="270"/>
    </row>
    <row r="828" spans="1:45" outlineLevel="1">
      <c r="A828" s="464"/>
      <c r="B828" s="273"/>
      <c r="C828" s="271"/>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c r="AA828" s="251"/>
      <c r="AB828" s="251"/>
      <c r="AC828" s="251"/>
      <c r="AD828" s="251"/>
      <c r="AE828" s="367"/>
      <c r="AF828" s="368"/>
      <c r="AG828" s="367"/>
      <c r="AH828" s="367"/>
      <c r="AI828" s="367"/>
      <c r="AJ828" s="367"/>
      <c r="AK828" s="367"/>
      <c r="AL828" s="367"/>
      <c r="AM828" s="367"/>
      <c r="AN828" s="367"/>
      <c r="AO828" s="367"/>
      <c r="AP828" s="367"/>
      <c r="AQ828" s="367"/>
      <c r="AR828" s="367"/>
      <c r="AS828" s="272"/>
    </row>
    <row r="829" spans="1:45" outlineLevel="1">
      <c r="A829" s="464">
        <v>8</v>
      </c>
      <c r="B829" s="379" t="s">
        <v>101</v>
      </c>
      <c r="C829" s="251" t="s">
        <v>25</v>
      </c>
      <c r="D829" s="255"/>
      <c r="E829" s="255"/>
      <c r="F829" s="255"/>
      <c r="G829" s="255"/>
      <c r="H829" s="255"/>
      <c r="I829" s="255"/>
      <c r="J829" s="255"/>
      <c r="K829" s="255"/>
      <c r="L829" s="255"/>
      <c r="M829" s="255"/>
      <c r="N829" s="255"/>
      <c r="O829" s="255"/>
      <c r="P829" s="255"/>
      <c r="Q829" s="255">
        <v>12</v>
      </c>
      <c r="R829" s="255"/>
      <c r="S829" s="255"/>
      <c r="T829" s="255"/>
      <c r="U829" s="255"/>
      <c r="V829" s="255"/>
      <c r="W829" s="255"/>
      <c r="X829" s="255"/>
      <c r="Y829" s="255"/>
      <c r="Z829" s="255"/>
      <c r="AA829" s="255"/>
      <c r="AB829" s="255"/>
      <c r="AC829" s="255"/>
      <c r="AD829" s="255"/>
      <c r="AE829" s="366"/>
      <c r="AF829" s="366"/>
      <c r="AG829" s="366"/>
      <c r="AH829" s="366"/>
      <c r="AI829" s="366"/>
      <c r="AJ829" s="366"/>
      <c r="AK829" s="366"/>
      <c r="AL829" s="366"/>
      <c r="AM829" s="366"/>
      <c r="AN829" s="366"/>
      <c r="AO829" s="366"/>
      <c r="AP829" s="366"/>
      <c r="AQ829" s="366"/>
      <c r="AR829" s="366"/>
      <c r="AS829" s="256">
        <f>SUM(AE829:AR829)</f>
        <v>0</v>
      </c>
    </row>
    <row r="830" spans="1:45" outlineLevel="1">
      <c r="A830" s="464"/>
      <c r="B830" s="254" t="s">
        <v>341</v>
      </c>
      <c r="C830" s="251" t="s">
        <v>163</v>
      </c>
      <c r="D830" s="255"/>
      <c r="E830" s="255"/>
      <c r="F830" s="255"/>
      <c r="G830" s="255"/>
      <c r="H830" s="255"/>
      <c r="I830" s="255"/>
      <c r="J830" s="255"/>
      <c r="K830" s="255"/>
      <c r="L830" s="255"/>
      <c r="M830" s="255"/>
      <c r="N830" s="255"/>
      <c r="O830" s="255"/>
      <c r="P830" s="255"/>
      <c r="Q830" s="255">
        <f>Q829</f>
        <v>12</v>
      </c>
      <c r="R830" s="255"/>
      <c r="S830" s="255"/>
      <c r="T830" s="255"/>
      <c r="U830" s="255"/>
      <c r="V830" s="255"/>
      <c r="W830" s="255"/>
      <c r="X830" s="255"/>
      <c r="Y830" s="255"/>
      <c r="Z830" s="255"/>
      <c r="AA830" s="255"/>
      <c r="AB830" s="255"/>
      <c r="AC830" s="255"/>
      <c r="AD830" s="255"/>
      <c r="AE830" s="362">
        <f>AE829</f>
        <v>0</v>
      </c>
      <c r="AF830" s="362">
        <f t="shared" ref="AF830" si="2029">AF829</f>
        <v>0</v>
      </c>
      <c r="AG830" s="362">
        <f t="shared" ref="AG830" si="2030">AG829</f>
        <v>0</v>
      </c>
      <c r="AH830" s="362">
        <f t="shared" ref="AH830" si="2031">AH829</f>
        <v>0</v>
      </c>
      <c r="AI830" s="362">
        <f t="shared" ref="AI830" si="2032">AI829</f>
        <v>0</v>
      </c>
      <c r="AJ830" s="362">
        <f t="shared" ref="AJ830" si="2033">AJ829</f>
        <v>0</v>
      </c>
      <c r="AK830" s="362">
        <f t="shared" ref="AK830" si="2034">AK829</f>
        <v>0</v>
      </c>
      <c r="AL830" s="362">
        <f t="shared" ref="AL830" si="2035">AL829</f>
        <v>0</v>
      </c>
      <c r="AM830" s="362">
        <f t="shared" ref="AM830" si="2036">AM829</f>
        <v>0</v>
      </c>
      <c r="AN830" s="362">
        <f t="shared" ref="AN830" si="2037">AN829</f>
        <v>0</v>
      </c>
      <c r="AO830" s="362">
        <f t="shared" ref="AO830" si="2038">AO829</f>
        <v>0</v>
      </c>
      <c r="AP830" s="362">
        <f t="shared" ref="AP830" si="2039">AP829</f>
        <v>0</v>
      </c>
      <c r="AQ830" s="362">
        <f t="shared" ref="AQ830" si="2040">AQ829</f>
        <v>0</v>
      </c>
      <c r="AR830" s="362">
        <f t="shared" ref="AR830" si="2041">AR829</f>
        <v>0</v>
      </c>
      <c r="AS830" s="270"/>
    </row>
    <row r="831" spans="1:45" outlineLevel="1">
      <c r="A831" s="464"/>
      <c r="B831" s="273"/>
      <c r="C831" s="271"/>
      <c r="D831" s="275"/>
      <c r="E831" s="275"/>
      <c r="F831" s="275"/>
      <c r="G831" s="275"/>
      <c r="H831" s="275"/>
      <c r="I831" s="275"/>
      <c r="J831" s="275"/>
      <c r="K831" s="275"/>
      <c r="L831" s="275"/>
      <c r="M831" s="275"/>
      <c r="N831" s="275"/>
      <c r="O831" s="275"/>
      <c r="P831" s="275"/>
      <c r="Q831" s="251"/>
      <c r="R831" s="275"/>
      <c r="S831" s="275"/>
      <c r="T831" s="275"/>
      <c r="U831" s="275"/>
      <c r="V831" s="275"/>
      <c r="W831" s="275"/>
      <c r="X831" s="275"/>
      <c r="Y831" s="275"/>
      <c r="Z831" s="275"/>
      <c r="AA831" s="275"/>
      <c r="AB831" s="275"/>
      <c r="AC831" s="275"/>
      <c r="AD831" s="275"/>
      <c r="AE831" s="367"/>
      <c r="AF831" s="368"/>
      <c r="AG831" s="367"/>
      <c r="AH831" s="367"/>
      <c r="AI831" s="367"/>
      <c r="AJ831" s="367"/>
      <c r="AK831" s="367"/>
      <c r="AL831" s="367"/>
      <c r="AM831" s="367"/>
      <c r="AN831" s="367"/>
      <c r="AO831" s="367"/>
      <c r="AP831" s="367"/>
      <c r="AQ831" s="367"/>
      <c r="AR831" s="367"/>
      <c r="AS831" s="272"/>
    </row>
    <row r="832" spans="1:45" outlineLevel="1">
      <c r="A832" s="464">
        <v>9</v>
      </c>
      <c r="B832" s="379" t="s">
        <v>102</v>
      </c>
      <c r="C832" s="251" t="s">
        <v>25</v>
      </c>
      <c r="D832" s="255"/>
      <c r="E832" s="255"/>
      <c r="F832" s="255"/>
      <c r="G832" s="255"/>
      <c r="H832" s="255"/>
      <c r="I832" s="255"/>
      <c r="J832" s="255"/>
      <c r="K832" s="255"/>
      <c r="L832" s="255"/>
      <c r="M832" s="255"/>
      <c r="N832" s="255"/>
      <c r="O832" s="255"/>
      <c r="P832" s="255"/>
      <c r="Q832" s="255">
        <v>12</v>
      </c>
      <c r="R832" s="255"/>
      <c r="S832" s="255"/>
      <c r="T832" s="255"/>
      <c r="U832" s="255"/>
      <c r="V832" s="255"/>
      <c r="W832" s="255"/>
      <c r="X832" s="255"/>
      <c r="Y832" s="255"/>
      <c r="Z832" s="255"/>
      <c r="AA832" s="255"/>
      <c r="AB832" s="255"/>
      <c r="AC832" s="255"/>
      <c r="AD832" s="255"/>
      <c r="AE832" s="366"/>
      <c r="AF832" s="366"/>
      <c r="AG832" s="366"/>
      <c r="AH832" s="366"/>
      <c r="AI832" s="366"/>
      <c r="AJ832" s="366"/>
      <c r="AK832" s="366"/>
      <c r="AL832" s="366"/>
      <c r="AM832" s="366"/>
      <c r="AN832" s="366"/>
      <c r="AO832" s="366"/>
      <c r="AP832" s="366"/>
      <c r="AQ832" s="366"/>
      <c r="AR832" s="366"/>
      <c r="AS832" s="256">
        <f>SUM(AE832:AR832)</f>
        <v>0</v>
      </c>
    </row>
    <row r="833" spans="1:45" outlineLevel="1">
      <c r="A833" s="464"/>
      <c r="B833" s="254" t="s">
        <v>341</v>
      </c>
      <c r="C833" s="251" t="s">
        <v>163</v>
      </c>
      <c r="D833" s="255"/>
      <c r="E833" s="255"/>
      <c r="F833" s="255"/>
      <c r="G833" s="255"/>
      <c r="H833" s="255"/>
      <c r="I833" s="255"/>
      <c r="J833" s="255"/>
      <c r="K833" s="255"/>
      <c r="L833" s="255"/>
      <c r="M833" s="255"/>
      <c r="N833" s="255"/>
      <c r="O833" s="255"/>
      <c r="P833" s="255"/>
      <c r="Q833" s="255">
        <f>Q832</f>
        <v>12</v>
      </c>
      <c r="R833" s="255"/>
      <c r="S833" s="255"/>
      <c r="T833" s="255"/>
      <c r="U833" s="255"/>
      <c r="V833" s="255"/>
      <c r="W833" s="255"/>
      <c r="X833" s="255"/>
      <c r="Y833" s="255"/>
      <c r="Z833" s="255"/>
      <c r="AA833" s="255"/>
      <c r="AB833" s="255"/>
      <c r="AC833" s="255"/>
      <c r="AD833" s="255"/>
      <c r="AE833" s="362">
        <f>AE832</f>
        <v>0</v>
      </c>
      <c r="AF833" s="362">
        <f t="shared" ref="AF833" si="2042">AF832</f>
        <v>0</v>
      </c>
      <c r="AG833" s="362">
        <f t="shared" ref="AG833" si="2043">AG832</f>
        <v>0</v>
      </c>
      <c r="AH833" s="362">
        <f t="shared" ref="AH833" si="2044">AH832</f>
        <v>0</v>
      </c>
      <c r="AI833" s="362">
        <f t="shared" ref="AI833" si="2045">AI832</f>
        <v>0</v>
      </c>
      <c r="AJ833" s="362">
        <f t="shared" ref="AJ833" si="2046">AJ832</f>
        <v>0</v>
      </c>
      <c r="AK833" s="362">
        <f t="shared" ref="AK833" si="2047">AK832</f>
        <v>0</v>
      </c>
      <c r="AL833" s="362">
        <f t="shared" ref="AL833" si="2048">AL832</f>
        <v>0</v>
      </c>
      <c r="AM833" s="362">
        <f t="shared" ref="AM833" si="2049">AM832</f>
        <v>0</v>
      </c>
      <c r="AN833" s="362">
        <f t="shared" ref="AN833" si="2050">AN832</f>
        <v>0</v>
      </c>
      <c r="AO833" s="362">
        <f t="shared" ref="AO833" si="2051">AO832</f>
        <v>0</v>
      </c>
      <c r="AP833" s="362">
        <f t="shared" ref="AP833" si="2052">AP832</f>
        <v>0</v>
      </c>
      <c r="AQ833" s="362">
        <f t="shared" ref="AQ833" si="2053">AQ832</f>
        <v>0</v>
      </c>
      <c r="AR833" s="362">
        <f t="shared" ref="AR833" si="2054">AR832</f>
        <v>0</v>
      </c>
      <c r="AS833" s="270"/>
    </row>
    <row r="834" spans="1:45" outlineLevel="1">
      <c r="A834" s="464"/>
      <c r="B834" s="273"/>
      <c r="C834" s="271"/>
      <c r="D834" s="275"/>
      <c r="E834" s="275"/>
      <c r="F834" s="275"/>
      <c r="G834" s="275"/>
      <c r="H834" s="275"/>
      <c r="I834" s="275"/>
      <c r="J834" s="275"/>
      <c r="K834" s="275"/>
      <c r="L834" s="275"/>
      <c r="M834" s="275"/>
      <c r="N834" s="275"/>
      <c r="O834" s="275"/>
      <c r="P834" s="275"/>
      <c r="Q834" s="251"/>
      <c r="R834" s="275"/>
      <c r="S834" s="275"/>
      <c r="T834" s="275"/>
      <c r="U834" s="275"/>
      <c r="V834" s="275"/>
      <c r="W834" s="275"/>
      <c r="X834" s="275"/>
      <c r="Y834" s="275"/>
      <c r="Z834" s="275"/>
      <c r="AA834" s="275"/>
      <c r="AB834" s="275"/>
      <c r="AC834" s="275"/>
      <c r="AD834" s="275"/>
      <c r="AE834" s="367"/>
      <c r="AF834" s="367"/>
      <c r="AG834" s="367"/>
      <c r="AH834" s="367"/>
      <c r="AI834" s="367"/>
      <c r="AJ834" s="367"/>
      <c r="AK834" s="367"/>
      <c r="AL834" s="367"/>
      <c r="AM834" s="367"/>
      <c r="AN834" s="367"/>
      <c r="AO834" s="367"/>
      <c r="AP834" s="367"/>
      <c r="AQ834" s="367"/>
      <c r="AR834" s="367"/>
      <c r="AS834" s="272"/>
    </row>
    <row r="835" spans="1:45" outlineLevel="1">
      <c r="A835" s="464">
        <v>10</v>
      </c>
      <c r="B835" s="379" t="s">
        <v>103</v>
      </c>
      <c r="C835" s="251" t="s">
        <v>25</v>
      </c>
      <c r="D835" s="255"/>
      <c r="E835" s="255"/>
      <c r="F835" s="255"/>
      <c r="G835" s="255"/>
      <c r="H835" s="255"/>
      <c r="I835" s="255"/>
      <c r="J835" s="255"/>
      <c r="K835" s="255"/>
      <c r="L835" s="255"/>
      <c r="M835" s="255"/>
      <c r="N835" s="255"/>
      <c r="O835" s="255"/>
      <c r="P835" s="255"/>
      <c r="Q835" s="255">
        <v>3</v>
      </c>
      <c r="R835" s="255"/>
      <c r="S835" s="255"/>
      <c r="T835" s="255"/>
      <c r="U835" s="255"/>
      <c r="V835" s="255"/>
      <c r="W835" s="255"/>
      <c r="X835" s="255"/>
      <c r="Y835" s="255"/>
      <c r="Z835" s="255"/>
      <c r="AA835" s="255"/>
      <c r="AB835" s="255"/>
      <c r="AC835" s="255"/>
      <c r="AD835" s="255"/>
      <c r="AE835" s="366"/>
      <c r="AF835" s="366"/>
      <c r="AG835" s="366"/>
      <c r="AH835" s="366"/>
      <c r="AI835" s="366"/>
      <c r="AJ835" s="366"/>
      <c r="AK835" s="366"/>
      <c r="AL835" s="366"/>
      <c r="AM835" s="366"/>
      <c r="AN835" s="366"/>
      <c r="AO835" s="366"/>
      <c r="AP835" s="366"/>
      <c r="AQ835" s="366"/>
      <c r="AR835" s="366"/>
      <c r="AS835" s="256">
        <f>SUM(AE835:AR835)</f>
        <v>0</v>
      </c>
    </row>
    <row r="836" spans="1:45" outlineLevel="1">
      <c r="A836" s="464"/>
      <c r="B836" s="254" t="s">
        <v>341</v>
      </c>
      <c r="C836" s="251" t="s">
        <v>163</v>
      </c>
      <c r="D836" s="255"/>
      <c r="E836" s="255"/>
      <c r="F836" s="255"/>
      <c r="G836" s="255"/>
      <c r="H836" s="255"/>
      <c r="I836" s="255"/>
      <c r="J836" s="255"/>
      <c r="K836" s="255"/>
      <c r="L836" s="255"/>
      <c r="M836" s="255"/>
      <c r="N836" s="255"/>
      <c r="O836" s="255"/>
      <c r="P836" s="255"/>
      <c r="Q836" s="255">
        <f>Q835</f>
        <v>3</v>
      </c>
      <c r="R836" s="255"/>
      <c r="S836" s="255"/>
      <c r="T836" s="255"/>
      <c r="U836" s="255"/>
      <c r="V836" s="255"/>
      <c r="W836" s="255"/>
      <c r="X836" s="255"/>
      <c r="Y836" s="255"/>
      <c r="Z836" s="255"/>
      <c r="AA836" s="255"/>
      <c r="AB836" s="255"/>
      <c r="AC836" s="255"/>
      <c r="AD836" s="255"/>
      <c r="AE836" s="362">
        <f>AE835</f>
        <v>0</v>
      </c>
      <c r="AF836" s="362">
        <f t="shared" ref="AF836" si="2055">AF835</f>
        <v>0</v>
      </c>
      <c r="AG836" s="362">
        <f t="shared" ref="AG836" si="2056">AG835</f>
        <v>0</v>
      </c>
      <c r="AH836" s="362">
        <f t="shared" ref="AH836" si="2057">AH835</f>
        <v>0</v>
      </c>
      <c r="AI836" s="362">
        <f t="shared" ref="AI836" si="2058">AI835</f>
        <v>0</v>
      </c>
      <c r="AJ836" s="362">
        <f t="shared" ref="AJ836" si="2059">AJ835</f>
        <v>0</v>
      </c>
      <c r="AK836" s="362">
        <f t="shared" ref="AK836" si="2060">AK835</f>
        <v>0</v>
      </c>
      <c r="AL836" s="362">
        <f t="shared" ref="AL836" si="2061">AL835</f>
        <v>0</v>
      </c>
      <c r="AM836" s="362">
        <f t="shared" ref="AM836" si="2062">AM835</f>
        <v>0</v>
      </c>
      <c r="AN836" s="362">
        <f t="shared" ref="AN836" si="2063">AN835</f>
        <v>0</v>
      </c>
      <c r="AO836" s="362">
        <f t="shared" ref="AO836" si="2064">AO835</f>
        <v>0</v>
      </c>
      <c r="AP836" s="362">
        <f t="shared" ref="AP836" si="2065">AP835</f>
        <v>0</v>
      </c>
      <c r="AQ836" s="362">
        <f t="shared" ref="AQ836" si="2066">AQ835</f>
        <v>0</v>
      </c>
      <c r="AR836" s="362">
        <f t="shared" ref="AR836" si="2067">AR835</f>
        <v>0</v>
      </c>
      <c r="AS836" s="270"/>
    </row>
    <row r="837" spans="1:45" outlineLevel="1">
      <c r="A837" s="464"/>
      <c r="B837" s="273"/>
      <c r="C837" s="271"/>
      <c r="D837" s="275"/>
      <c r="E837" s="275"/>
      <c r="F837" s="275"/>
      <c r="G837" s="275"/>
      <c r="H837" s="275"/>
      <c r="I837" s="275"/>
      <c r="J837" s="275"/>
      <c r="K837" s="275"/>
      <c r="L837" s="275"/>
      <c r="M837" s="275"/>
      <c r="N837" s="275"/>
      <c r="O837" s="275"/>
      <c r="P837" s="275"/>
      <c r="Q837" s="251"/>
      <c r="R837" s="275"/>
      <c r="S837" s="275"/>
      <c r="T837" s="275"/>
      <c r="U837" s="275"/>
      <c r="V837" s="275"/>
      <c r="W837" s="275"/>
      <c r="X837" s="275"/>
      <c r="Y837" s="275"/>
      <c r="Z837" s="275"/>
      <c r="AA837" s="275"/>
      <c r="AB837" s="275"/>
      <c r="AC837" s="275"/>
      <c r="AD837" s="275"/>
      <c r="AE837" s="367"/>
      <c r="AF837" s="368"/>
      <c r="AG837" s="367"/>
      <c r="AH837" s="367"/>
      <c r="AI837" s="367"/>
      <c r="AJ837" s="367"/>
      <c r="AK837" s="367"/>
      <c r="AL837" s="367"/>
      <c r="AM837" s="367"/>
      <c r="AN837" s="367"/>
      <c r="AO837" s="367"/>
      <c r="AP837" s="367"/>
      <c r="AQ837" s="367"/>
      <c r="AR837" s="367"/>
      <c r="AS837" s="272"/>
    </row>
    <row r="838" spans="1:45" ht="15.75" outlineLevel="1">
      <c r="A838" s="464"/>
      <c r="B838" s="248" t="s">
        <v>10</v>
      </c>
      <c r="C838" s="249"/>
      <c r="D838" s="249"/>
      <c r="E838" s="249"/>
      <c r="F838" s="249"/>
      <c r="G838" s="249"/>
      <c r="H838" s="249"/>
      <c r="I838" s="249"/>
      <c r="J838" s="249"/>
      <c r="K838" s="249"/>
      <c r="L838" s="249"/>
      <c r="M838" s="249"/>
      <c r="N838" s="249"/>
      <c r="O838" s="249"/>
      <c r="P838" s="249"/>
      <c r="Q838" s="250"/>
      <c r="R838" s="249"/>
      <c r="S838" s="249"/>
      <c r="T838" s="249"/>
      <c r="U838" s="249"/>
      <c r="V838" s="249"/>
      <c r="W838" s="249"/>
      <c r="X838" s="249"/>
      <c r="Y838" s="249"/>
      <c r="Z838" s="249"/>
      <c r="AA838" s="249"/>
      <c r="AB838" s="249"/>
      <c r="AC838" s="249"/>
      <c r="AD838" s="249"/>
      <c r="AE838" s="365"/>
      <c r="AF838" s="365"/>
      <c r="AG838" s="365"/>
      <c r="AH838" s="365"/>
      <c r="AI838" s="365"/>
      <c r="AJ838" s="365"/>
      <c r="AK838" s="365"/>
      <c r="AL838" s="365"/>
      <c r="AM838" s="365"/>
      <c r="AN838" s="365"/>
      <c r="AO838" s="365"/>
      <c r="AP838" s="365"/>
      <c r="AQ838" s="365"/>
      <c r="AR838" s="365"/>
      <c r="AS838" s="252"/>
    </row>
    <row r="839" spans="1:45" ht="30" outlineLevel="1">
      <c r="A839" s="464">
        <v>11</v>
      </c>
      <c r="B839" s="379" t="s">
        <v>104</v>
      </c>
      <c r="C839" s="251" t="s">
        <v>25</v>
      </c>
      <c r="D839" s="255"/>
      <c r="E839" s="255"/>
      <c r="F839" s="255"/>
      <c r="G839" s="255"/>
      <c r="H839" s="255"/>
      <c r="I839" s="255"/>
      <c r="J839" s="255"/>
      <c r="K839" s="255"/>
      <c r="L839" s="255"/>
      <c r="M839" s="255"/>
      <c r="N839" s="255"/>
      <c r="O839" s="255"/>
      <c r="P839" s="255"/>
      <c r="Q839" s="255">
        <v>12</v>
      </c>
      <c r="R839" s="255"/>
      <c r="S839" s="255"/>
      <c r="T839" s="255"/>
      <c r="U839" s="255"/>
      <c r="V839" s="255"/>
      <c r="W839" s="255"/>
      <c r="X839" s="255"/>
      <c r="Y839" s="255"/>
      <c r="Z839" s="255"/>
      <c r="AA839" s="255"/>
      <c r="AB839" s="255"/>
      <c r="AC839" s="255"/>
      <c r="AD839" s="255"/>
      <c r="AE839" s="377"/>
      <c r="AF839" s="366"/>
      <c r="AG839" s="366"/>
      <c r="AH839" s="366"/>
      <c r="AI839" s="366"/>
      <c r="AJ839" s="366"/>
      <c r="AK839" s="366"/>
      <c r="AL839" s="366"/>
      <c r="AM839" s="366"/>
      <c r="AN839" s="366"/>
      <c r="AO839" s="366"/>
      <c r="AP839" s="366"/>
      <c r="AQ839" s="366"/>
      <c r="AR839" s="366"/>
      <c r="AS839" s="256">
        <f>SUM(AE839:AR839)</f>
        <v>0</v>
      </c>
    </row>
    <row r="840" spans="1:45" outlineLevel="1">
      <c r="A840" s="464"/>
      <c r="B840" s="254" t="s">
        <v>341</v>
      </c>
      <c r="C840" s="251" t="s">
        <v>163</v>
      </c>
      <c r="D840" s="255"/>
      <c r="E840" s="255"/>
      <c r="F840" s="255"/>
      <c r="G840" s="255"/>
      <c r="H840" s="255"/>
      <c r="I840" s="255"/>
      <c r="J840" s="255"/>
      <c r="K840" s="255"/>
      <c r="L840" s="255"/>
      <c r="M840" s="255"/>
      <c r="N840" s="255"/>
      <c r="O840" s="255"/>
      <c r="P840" s="255"/>
      <c r="Q840" s="255">
        <f>Q839</f>
        <v>12</v>
      </c>
      <c r="R840" s="255"/>
      <c r="S840" s="255"/>
      <c r="T840" s="255"/>
      <c r="U840" s="255"/>
      <c r="V840" s="255"/>
      <c r="W840" s="255"/>
      <c r="X840" s="255"/>
      <c r="Y840" s="255"/>
      <c r="Z840" s="255"/>
      <c r="AA840" s="255"/>
      <c r="AB840" s="255"/>
      <c r="AC840" s="255"/>
      <c r="AD840" s="255"/>
      <c r="AE840" s="362">
        <f>AE839</f>
        <v>0</v>
      </c>
      <c r="AF840" s="362">
        <f t="shared" ref="AF840" si="2068">AF839</f>
        <v>0</v>
      </c>
      <c r="AG840" s="362">
        <f t="shared" ref="AG840" si="2069">AG839</f>
        <v>0</v>
      </c>
      <c r="AH840" s="362">
        <f t="shared" ref="AH840" si="2070">AH839</f>
        <v>0</v>
      </c>
      <c r="AI840" s="362">
        <f t="shared" ref="AI840" si="2071">AI839</f>
        <v>0</v>
      </c>
      <c r="AJ840" s="362">
        <f t="shared" ref="AJ840" si="2072">AJ839</f>
        <v>0</v>
      </c>
      <c r="AK840" s="362">
        <f t="shared" ref="AK840" si="2073">AK839</f>
        <v>0</v>
      </c>
      <c r="AL840" s="362">
        <f t="shared" ref="AL840" si="2074">AL839</f>
        <v>0</v>
      </c>
      <c r="AM840" s="362">
        <f t="shared" ref="AM840" si="2075">AM839</f>
        <v>0</v>
      </c>
      <c r="AN840" s="362">
        <f t="shared" ref="AN840" si="2076">AN839</f>
        <v>0</v>
      </c>
      <c r="AO840" s="362">
        <f t="shared" ref="AO840" si="2077">AO839</f>
        <v>0</v>
      </c>
      <c r="AP840" s="362">
        <f t="shared" ref="AP840" si="2078">AP839</f>
        <v>0</v>
      </c>
      <c r="AQ840" s="362">
        <f t="shared" ref="AQ840" si="2079">AQ839</f>
        <v>0</v>
      </c>
      <c r="AR840" s="362">
        <f t="shared" ref="AR840" si="2080">AR839</f>
        <v>0</v>
      </c>
      <c r="AS840" s="257"/>
    </row>
    <row r="841" spans="1:45" outlineLevel="1">
      <c r="A841" s="464"/>
      <c r="B841" s="274"/>
      <c r="C841" s="265"/>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c r="AA841" s="251"/>
      <c r="AB841" s="251"/>
      <c r="AC841" s="251"/>
      <c r="AD841" s="251"/>
      <c r="AE841" s="363"/>
      <c r="AF841" s="372"/>
      <c r="AG841" s="372"/>
      <c r="AH841" s="372"/>
      <c r="AI841" s="372"/>
      <c r="AJ841" s="372"/>
      <c r="AK841" s="372"/>
      <c r="AL841" s="372"/>
      <c r="AM841" s="372"/>
      <c r="AN841" s="372"/>
      <c r="AO841" s="372"/>
      <c r="AP841" s="372"/>
      <c r="AQ841" s="372"/>
      <c r="AR841" s="372"/>
      <c r="AS841" s="266"/>
    </row>
    <row r="842" spans="1:45" ht="30" outlineLevel="1">
      <c r="A842" s="464">
        <v>12</v>
      </c>
      <c r="B842" s="379" t="s">
        <v>105</v>
      </c>
      <c r="C842" s="251" t="s">
        <v>25</v>
      </c>
      <c r="D842" s="255"/>
      <c r="E842" s="255"/>
      <c r="F842" s="255"/>
      <c r="G842" s="255"/>
      <c r="H842" s="255"/>
      <c r="I842" s="255"/>
      <c r="J842" s="255"/>
      <c r="K842" s="255"/>
      <c r="L842" s="255"/>
      <c r="M842" s="255"/>
      <c r="N842" s="255"/>
      <c r="O842" s="255"/>
      <c r="P842" s="255"/>
      <c r="Q842" s="255">
        <v>12</v>
      </c>
      <c r="R842" s="255"/>
      <c r="S842" s="255"/>
      <c r="T842" s="255"/>
      <c r="U842" s="255"/>
      <c r="V842" s="255"/>
      <c r="W842" s="255"/>
      <c r="X842" s="255"/>
      <c r="Y842" s="255"/>
      <c r="Z842" s="255"/>
      <c r="AA842" s="255"/>
      <c r="AB842" s="255"/>
      <c r="AC842" s="255"/>
      <c r="AD842" s="255"/>
      <c r="AE842" s="361"/>
      <c r="AF842" s="366"/>
      <c r="AG842" s="366"/>
      <c r="AH842" s="366"/>
      <c r="AI842" s="366"/>
      <c r="AJ842" s="366"/>
      <c r="AK842" s="366"/>
      <c r="AL842" s="366"/>
      <c r="AM842" s="366"/>
      <c r="AN842" s="366"/>
      <c r="AO842" s="366"/>
      <c r="AP842" s="366"/>
      <c r="AQ842" s="366"/>
      <c r="AR842" s="366"/>
      <c r="AS842" s="256">
        <f>SUM(AE842:AR842)</f>
        <v>0</v>
      </c>
    </row>
    <row r="843" spans="1:45" outlineLevel="1">
      <c r="A843" s="464"/>
      <c r="B843" s="254" t="s">
        <v>341</v>
      </c>
      <c r="C843" s="251" t="s">
        <v>163</v>
      </c>
      <c r="D843" s="255"/>
      <c r="E843" s="255"/>
      <c r="F843" s="255"/>
      <c r="G843" s="255"/>
      <c r="H843" s="255"/>
      <c r="I843" s="255"/>
      <c r="J843" s="255"/>
      <c r="K843" s="255"/>
      <c r="L843" s="255"/>
      <c r="M843" s="255"/>
      <c r="N843" s="255"/>
      <c r="O843" s="255"/>
      <c r="P843" s="255"/>
      <c r="Q843" s="255">
        <f>Q842</f>
        <v>12</v>
      </c>
      <c r="R843" s="255"/>
      <c r="S843" s="255"/>
      <c r="T843" s="255"/>
      <c r="U843" s="255"/>
      <c r="V843" s="255"/>
      <c r="W843" s="255"/>
      <c r="X843" s="255"/>
      <c r="Y843" s="255"/>
      <c r="Z843" s="255"/>
      <c r="AA843" s="255"/>
      <c r="AB843" s="255"/>
      <c r="AC843" s="255"/>
      <c r="AD843" s="255"/>
      <c r="AE843" s="362">
        <f>AE842</f>
        <v>0</v>
      </c>
      <c r="AF843" s="362">
        <f t="shared" ref="AF843" si="2081">AF842</f>
        <v>0</v>
      </c>
      <c r="AG843" s="362">
        <f t="shared" ref="AG843" si="2082">AG842</f>
        <v>0</v>
      </c>
      <c r="AH843" s="362">
        <f t="shared" ref="AH843" si="2083">AH842</f>
        <v>0</v>
      </c>
      <c r="AI843" s="362">
        <f t="shared" ref="AI843" si="2084">AI842</f>
        <v>0</v>
      </c>
      <c r="AJ843" s="362">
        <f t="shared" ref="AJ843" si="2085">AJ842</f>
        <v>0</v>
      </c>
      <c r="AK843" s="362">
        <f t="shared" ref="AK843" si="2086">AK842</f>
        <v>0</v>
      </c>
      <c r="AL843" s="362">
        <f t="shared" ref="AL843" si="2087">AL842</f>
        <v>0</v>
      </c>
      <c r="AM843" s="362">
        <f t="shared" ref="AM843" si="2088">AM842</f>
        <v>0</v>
      </c>
      <c r="AN843" s="362">
        <f t="shared" ref="AN843" si="2089">AN842</f>
        <v>0</v>
      </c>
      <c r="AO843" s="362">
        <f t="shared" ref="AO843" si="2090">AO842</f>
        <v>0</v>
      </c>
      <c r="AP843" s="362">
        <f t="shared" ref="AP843" si="2091">AP842</f>
        <v>0</v>
      </c>
      <c r="AQ843" s="362">
        <f t="shared" ref="AQ843" si="2092">AQ842</f>
        <v>0</v>
      </c>
      <c r="AR843" s="362">
        <f t="shared" ref="AR843" si="2093">AR842</f>
        <v>0</v>
      </c>
      <c r="AS843" s="257"/>
    </row>
    <row r="844" spans="1:45" outlineLevel="1">
      <c r="A844" s="464"/>
      <c r="B844" s="274"/>
      <c r="C844" s="265"/>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373"/>
      <c r="AF844" s="373"/>
      <c r="AG844" s="363"/>
      <c r="AH844" s="363"/>
      <c r="AI844" s="363"/>
      <c r="AJ844" s="363"/>
      <c r="AK844" s="363"/>
      <c r="AL844" s="363"/>
      <c r="AM844" s="363"/>
      <c r="AN844" s="363"/>
      <c r="AO844" s="363"/>
      <c r="AP844" s="363"/>
      <c r="AQ844" s="363"/>
      <c r="AR844" s="363"/>
      <c r="AS844" s="266"/>
    </row>
    <row r="845" spans="1:45" ht="30" outlineLevel="1">
      <c r="A845" s="464">
        <v>13</v>
      </c>
      <c r="B845" s="379" t="s">
        <v>106</v>
      </c>
      <c r="C845" s="251" t="s">
        <v>25</v>
      </c>
      <c r="D845" s="255"/>
      <c r="E845" s="255"/>
      <c r="F845" s="255"/>
      <c r="G845" s="255"/>
      <c r="H845" s="255"/>
      <c r="I845" s="255"/>
      <c r="J845" s="255"/>
      <c r="K845" s="255"/>
      <c r="L845" s="255"/>
      <c r="M845" s="255"/>
      <c r="N845" s="255"/>
      <c r="O845" s="255"/>
      <c r="P845" s="255"/>
      <c r="Q845" s="255">
        <v>12</v>
      </c>
      <c r="R845" s="255"/>
      <c r="S845" s="255"/>
      <c r="T845" s="255"/>
      <c r="U845" s="255"/>
      <c r="V845" s="255"/>
      <c r="W845" s="255"/>
      <c r="X845" s="255"/>
      <c r="Y845" s="255"/>
      <c r="Z845" s="255"/>
      <c r="AA845" s="255"/>
      <c r="AB845" s="255"/>
      <c r="AC845" s="255"/>
      <c r="AD845" s="255"/>
      <c r="AE845" s="361"/>
      <c r="AF845" s="366"/>
      <c r="AG845" s="366"/>
      <c r="AH845" s="366"/>
      <c r="AI845" s="366"/>
      <c r="AJ845" s="366"/>
      <c r="AK845" s="366"/>
      <c r="AL845" s="366"/>
      <c r="AM845" s="366"/>
      <c r="AN845" s="366"/>
      <c r="AO845" s="366"/>
      <c r="AP845" s="366"/>
      <c r="AQ845" s="366"/>
      <c r="AR845" s="366"/>
      <c r="AS845" s="256">
        <f>SUM(AE845:AR845)</f>
        <v>0</v>
      </c>
    </row>
    <row r="846" spans="1:45" outlineLevel="1">
      <c r="A846" s="464"/>
      <c r="B846" s="254" t="s">
        <v>341</v>
      </c>
      <c r="C846" s="251" t="s">
        <v>163</v>
      </c>
      <c r="D846" s="255"/>
      <c r="E846" s="255"/>
      <c r="F846" s="255"/>
      <c r="G846" s="255"/>
      <c r="H846" s="255"/>
      <c r="I846" s="255"/>
      <c r="J846" s="255"/>
      <c r="K846" s="255"/>
      <c r="L846" s="255"/>
      <c r="M846" s="255"/>
      <c r="N846" s="255"/>
      <c r="O846" s="255"/>
      <c r="P846" s="255"/>
      <c r="Q846" s="255">
        <f>Q845</f>
        <v>12</v>
      </c>
      <c r="R846" s="255"/>
      <c r="S846" s="255"/>
      <c r="T846" s="255"/>
      <c r="U846" s="255"/>
      <c r="V846" s="255"/>
      <c r="W846" s="255"/>
      <c r="X846" s="255"/>
      <c r="Y846" s="255"/>
      <c r="Z846" s="255"/>
      <c r="AA846" s="255"/>
      <c r="AB846" s="255"/>
      <c r="AC846" s="255"/>
      <c r="AD846" s="255"/>
      <c r="AE846" s="362">
        <f>AE845</f>
        <v>0</v>
      </c>
      <c r="AF846" s="362">
        <f t="shared" ref="AF846" si="2094">AF845</f>
        <v>0</v>
      </c>
      <c r="AG846" s="362">
        <f t="shared" ref="AG846" si="2095">AG845</f>
        <v>0</v>
      </c>
      <c r="AH846" s="362">
        <f t="shared" ref="AH846" si="2096">AH845</f>
        <v>0</v>
      </c>
      <c r="AI846" s="362">
        <f t="shared" ref="AI846" si="2097">AI845</f>
        <v>0</v>
      </c>
      <c r="AJ846" s="362">
        <f t="shared" ref="AJ846" si="2098">AJ845</f>
        <v>0</v>
      </c>
      <c r="AK846" s="362">
        <f t="shared" ref="AK846" si="2099">AK845</f>
        <v>0</v>
      </c>
      <c r="AL846" s="362">
        <f t="shared" ref="AL846" si="2100">AL845</f>
        <v>0</v>
      </c>
      <c r="AM846" s="362">
        <f t="shared" ref="AM846" si="2101">AM845</f>
        <v>0</v>
      </c>
      <c r="AN846" s="362">
        <f t="shared" ref="AN846" si="2102">AN845</f>
        <v>0</v>
      </c>
      <c r="AO846" s="362">
        <f t="shared" ref="AO846" si="2103">AO845</f>
        <v>0</v>
      </c>
      <c r="AP846" s="362">
        <f t="shared" ref="AP846" si="2104">AP845</f>
        <v>0</v>
      </c>
      <c r="AQ846" s="362">
        <f t="shared" ref="AQ846" si="2105">AQ845</f>
        <v>0</v>
      </c>
      <c r="AR846" s="362">
        <f t="shared" ref="AR846" si="2106">AR845</f>
        <v>0</v>
      </c>
      <c r="AS846" s="266"/>
    </row>
    <row r="847" spans="1:45" outlineLevel="1">
      <c r="A847" s="464"/>
      <c r="B847" s="274"/>
      <c r="C847" s="265"/>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363"/>
      <c r="AF847" s="363"/>
      <c r="AG847" s="363"/>
      <c r="AH847" s="363"/>
      <c r="AI847" s="363"/>
      <c r="AJ847" s="363"/>
      <c r="AK847" s="363"/>
      <c r="AL847" s="363"/>
      <c r="AM847" s="363"/>
      <c r="AN847" s="363"/>
      <c r="AO847" s="363"/>
      <c r="AP847" s="363"/>
      <c r="AQ847" s="363"/>
      <c r="AR847" s="363"/>
      <c r="AS847" s="266"/>
    </row>
    <row r="848" spans="1:45" ht="15.75" outlineLevel="1">
      <c r="A848" s="464"/>
      <c r="B848" s="248" t="s">
        <v>107</v>
      </c>
      <c r="C848" s="249"/>
      <c r="D848" s="250"/>
      <c r="E848" s="250"/>
      <c r="F848" s="250"/>
      <c r="G848" s="250"/>
      <c r="H848" s="250"/>
      <c r="I848" s="250"/>
      <c r="J848" s="250"/>
      <c r="K848" s="250"/>
      <c r="L848" s="250"/>
      <c r="M848" s="250"/>
      <c r="N848" s="250"/>
      <c r="O848" s="250"/>
      <c r="P848" s="250"/>
      <c r="Q848" s="250"/>
      <c r="R848" s="250"/>
      <c r="S848" s="249"/>
      <c r="T848" s="249"/>
      <c r="U848" s="249"/>
      <c r="V848" s="249"/>
      <c r="W848" s="249"/>
      <c r="X848" s="249"/>
      <c r="Y848" s="249"/>
      <c r="Z848" s="249"/>
      <c r="AA848" s="249"/>
      <c r="AB848" s="249"/>
      <c r="AC848" s="249"/>
      <c r="AD848" s="249"/>
      <c r="AE848" s="365"/>
      <c r="AF848" s="365"/>
      <c r="AG848" s="365"/>
      <c r="AH848" s="365"/>
      <c r="AI848" s="365"/>
      <c r="AJ848" s="365"/>
      <c r="AK848" s="365"/>
      <c r="AL848" s="365"/>
      <c r="AM848" s="365"/>
      <c r="AN848" s="365"/>
      <c r="AO848" s="365"/>
      <c r="AP848" s="365"/>
      <c r="AQ848" s="365"/>
      <c r="AR848" s="365"/>
      <c r="AS848" s="252"/>
    </row>
    <row r="849" spans="1:45" outlineLevel="1">
      <c r="A849" s="464">
        <v>14</v>
      </c>
      <c r="B849" s="274" t="s">
        <v>108</v>
      </c>
      <c r="C849" s="251" t="s">
        <v>25</v>
      </c>
      <c r="D849" s="255"/>
      <c r="E849" s="255"/>
      <c r="F849" s="255"/>
      <c r="G849" s="255"/>
      <c r="H849" s="255"/>
      <c r="I849" s="255"/>
      <c r="J849" s="255"/>
      <c r="K849" s="255"/>
      <c r="L849" s="255"/>
      <c r="M849" s="255"/>
      <c r="N849" s="255"/>
      <c r="O849" s="255"/>
      <c r="P849" s="255"/>
      <c r="Q849" s="255">
        <v>12</v>
      </c>
      <c r="R849" s="255"/>
      <c r="S849" s="255"/>
      <c r="T849" s="255"/>
      <c r="U849" s="255"/>
      <c r="V849" s="255"/>
      <c r="W849" s="255"/>
      <c r="X849" s="255"/>
      <c r="Y849" s="255"/>
      <c r="Z849" s="255"/>
      <c r="AA849" s="255"/>
      <c r="AB849" s="255"/>
      <c r="AC849" s="255"/>
      <c r="AD849" s="255"/>
      <c r="AE849" s="366"/>
      <c r="AF849" s="366"/>
      <c r="AG849" s="366"/>
      <c r="AH849" s="366"/>
      <c r="AI849" s="366"/>
      <c r="AJ849" s="366"/>
      <c r="AK849" s="366"/>
      <c r="AL849" s="361"/>
      <c r="AM849" s="361"/>
      <c r="AN849" s="361"/>
      <c r="AO849" s="361"/>
      <c r="AP849" s="361"/>
      <c r="AQ849" s="361"/>
      <c r="AR849" s="361"/>
      <c r="AS849" s="256">
        <f>SUM(AE849:AR849)</f>
        <v>0</v>
      </c>
    </row>
    <row r="850" spans="1:45" outlineLevel="1">
      <c r="A850" s="464"/>
      <c r="B850" s="254" t="s">
        <v>341</v>
      </c>
      <c r="C850" s="251" t="s">
        <v>163</v>
      </c>
      <c r="D850" s="255"/>
      <c r="E850" s="255"/>
      <c r="F850" s="255"/>
      <c r="G850" s="255"/>
      <c r="H850" s="255"/>
      <c r="I850" s="255"/>
      <c r="J850" s="255"/>
      <c r="K850" s="255"/>
      <c r="L850" s="255"/>
      <c r="M850" s="255"/>
      <c r="N850" s="255"/>
      <c r="O850" s="255"/>
      <c r="P850" s="255"/>
      <c r="Q850" s="255">
        <f>Q849</f>
        <v>12</v>
      </c>
      <c r="R850" s="255"/>
      <c r="S850" s="255"/>
      <c r="T850" s="255"/>
      <c r="U850" s="255"/>
      <c r="V850" s="255"/>
      <c r="W850" s="255"/>
      <c r="X850" s="255"/>
      <c r="Y850" s="255"/>
      <c r="Z850" s="255"/>
      <c r="AA850" s="255"/>
      <c r="AB850" s="255"/>
      <c r="AC850" s="255"/>
      <c r="AD850" s="255"/>
      <c r="AE850" s="362">
        <f>AE849</f>
        <v>0</v>
      </c>
      <c r="AF850" s="362">
        <f t="shared" ref="AF850" si="2107">AF849</f>
        <v>0</v>
      </c>
      <c r="AG850" s="362">
        <f t="shared" ref="AG850" si="2108">AG849</f>
        <v>0</v>
      </c>
      <c r="AH850" s="362">
        <f t="shared" ref="AH850" si="2109">AH849</f>
        <v>0</v>
      </c>
      <c r="AI850" s="362">
        <f t="shared" ref="AI850" si="2110">AI849</f>
        <v>0</v>
      </c>
      <c r="AJ850" s="362">
        <f t="shared" ref="AJ850" si="2111">AJ849</f>
        <v>0</v>
      </c>
      <c r="AK850" s="362">
        <f t="shared" ref="AK850" si="2112">AK849</f>
        <v>0</v>
      </c>
      <c r="AL850" s="362">
        <f t="shared" ref="AL850" si="2113">AL849</f>
        <v>0</v>
      </c>
      <c r="AM850" s="362">
        <f t="shared" ref="AM850" si="2114">AM849</f>
        <v>0</v>
      </c>
      <c r="AN850" s="362">
        <f t="shared" ref="AN850" si="2115">AN849</f>
        <v>0</v>
      </c>
      <c r="AO850" s="362">
        <f t="shared" ref="AO850" si="2116">AO849</f>
        <v>0</v>
      </c>
      <c r="AP850" s="362">
        <f t="shared" ref="AP850" si="2117">AP849</f>
        <v>0</v>
      </c>
      <c r="AQ850" s="362">
        <f t="shared" ref="AQ850" si="2118">AQ849</f>
        <v>0</v>
      </c>
      <c r="AR850" s="362">
        <f t="shared" ref="AR850" si="2119">AR849</f>
        <v>0</v>
      </c>
      <c r="AS850" s="257"/>
    </row>
    <row r="851" spans="1:45" outlineLevel="1">
      <c r="A851" s="464"/>
      <c r="B851" s="274"/>
      <c r="C851" s="265"/>
      <c r="D851" s="251"/>
      <c r="E851" s="251"/>
      <c r="F851" s="251"/>
      <c r="G851" s="251"/>
      <c r="H851" s="251"/>
      <c r="I851" s="251"/>
      <c r="J851" s="251"/>
      <c r="K851" s="251"/>
      <c r="L851" s="251"/>
      <c r="M851" s="251"/>
      <c r="N851" s="251"/>
      <c r="O851" s="251"/>
      <c r="P851" s="251"/>
      <c r="Q851" s="414"/>
      <c r="R851" s="251"/>
      <c r="S851" s="251"/>
      <c r="T851" s="251"/>
      <c r="U851" s="251"/>
      <c r="V851" s="251"/>
      <c r="W851" s="251"/>
      <c r="X851" s="251"/>
      <c r="Y851" s="251"/>
      <c r="Z851" s="251"/>
      <c r="AA851" s="251"/>
      <c r="AB851" s="251"/>
      <c r="AC851" s="251"/>
      <c r="AD851" s="251"/>
      <c r="AE851" s="363"/>
      <c r="AF851" s="363"/>
      <c r="AG851" s="363"/>
      <c r="AH851" s="363"/>
      <c r="AI851" s="363"/>
      <c r="AJ851" s="363"/>
      <c r="AK851" s="363"/>
      <c r="AL851" s="363"/>
      <c r="AM851" s="363"/>
      <c r="AN851" s="363"/>
      <c r="AO851" s="363"/>
      <c r="AP851" s="363"/>
      <c r="AQ851" s="363"/>
      <c r="AR851" s="363"/>
      <c r="AS851" s="266"/>
    </row>
    <row r="852" spans="1:45" s="243" customFormat="1" ht="15.75" outlineLevel="1">
      <c r="A852" s="464"/>
      <c r="B852" s="248" t="s">
        <v>487</v>
      </c>
      <c r="C852" s="251"/>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c r="AA852" s="251"/>
      <c r="AB852" s="251"/>
      <c r="AC852" s="251"/>
      <c r="AD852" s="251"/>
      <c r="AE852" s="363"/>
      <c r="AF852" s="363"/>
      <c r="AG852" s="363"/>
      <c r="AH852" s="363"/>
      <c r="AI852" s="363"/>
      <c r="AJ852" s="363"/>
      <c r="AK852" s="367"/>
      <c r="AL852" s="367"/>
      <c r="AM852" s="367"/>
      <c r="AN852" s="367"/>
      <c r="AO852" s="367"/>
      <c r="AP852" s="367"/>
      <c r="AQ852" s="367"/>
      <c r="AR852" s="367"/>
      <c r="AS852" s="453"/>
    </row>
    <row r="853" spans="1:45" outlineLevel="1">
      <c r="A853" s="464">
        <v>15</v>
      </c>
      <c r="B853" s="254" t="s">
        <v>492</v>
      </c>
      <c r="C853" s="251" t="s">
        <v>25</v>
      </c>
      <c r="D853" s="255"/>
      <c r="E853" s="255"/>
      <c r="F853" s="255"/>
      <c r="G853" s="255"/>
      <c r="H853" s="255"/>
      <c r="I853" s="255"/>
      <c r="J853" s="255"/>
      <c r="K853" s="255"/>
      <c r="L853" s="255"/>
      <c r="M853" s="255"/>
      <c r="N853" s="255"/>
      <c r="O853" s="255"/>
      <c r="P853" s="255"/>
      <c r="Q853" s="255">
        <v>0</v>
      </c>
      <c r="R853" s="255"/>
      <c r="S853" s="255"/>
      <c r="T853" s="255"/>
      <c r="U853" s="255"/>
      <c r="V853" s="255"/>
      <c r="W853" s="255"/>
      <c r="X853" s="255"/>
      <c r="Y853" s="255"/>
      <c r="Z853" s="255"/>
      <c r="AA853" s="255"/>
      <c r="AB853" s="255"/>
      <c r="AC853" s="255"/>
      <c r="AD853" s="255"/>
      <c r="AE853" s="366"/>
      <c r="AF853" s="366"/>
      <c r="AG853" s="366"/>
      <c r="AH853" s="366"/>
      <c r="AI853" s="366"/>
      <c r="AJ853" s="366"/>
      <c r="AK853" s="366"/>
      <c r="AL853" s="361"/>
      <c r="AM853" s="361"/>
      <c r="AN853" s="361"/>
      <c r="AO853" s="361"/>
      <c r="AP853" s="361"/>
      <c r="AQ853" s="361"/>
      <c r="AR853" s="361"/>
      <c r="AS853" s="256">
        <f>SUM(AE853:AR853)</f>
        <v>0</v>
      </c>
    </row>
    <row r="854" spans="1:45" outlineLevel="1">
      <c r="A854" s="464"/>
      <c r="B854" s="254" t="s">
        <v>341</v>
      </c>
      <c r="C854" s="251" t="s">
        <v>163</v>
      </c>
      <c r="D854" s="255"/>
      <c r="E854" s="255"/>
      <c r="F854" s="255"/>
      <c r="G854" s="255"/>
      <c r="H854" s="255"/>
      <c r="I854" s="255"/>
      <c r="J854" s="255"/>
      <c r="K854" s="255"/>
      <c r="L854" s="255"/>
      <c r="M854" s="255"/>
      <c r="N854" s="255"/>
      <c r="O854" s="255"/>
      <c r="P854" s="255"/>
      <c r="Q854" s="255">
        <f>Q853</f>
        <v>0</v>
      </c>
      <c r="R854" s="255"/>
      <c r="S854" s="255"/>
      <c r="T854" s="255"/>
      <c r="U854" s="255"/>
      <c r="V854" s="255"/>
      <c r="W854" s="255"/>
      <c r="X854" s="255"/>
      <c r="Y854" s="255"/>
      <c r="Z854" s="255"/>
      <c r="AA854" s="255"/>
      <c r="AB854" s="255"/>
      <c r="AC854" s="255"/>
      <c r="AD854" s="255"/>
      <c r="AE854" s="362">
        <f>AE853</f>
        <v>0</v>
      </c>
      <c r="AF854" s="362">
        <f t="shared" ref="AF854:AR854" si="2120">AF853</f>
        <v>0</v>
      </c>
      <c r="AG854" s="362">
        <f t="shared" si="2120"/>
        <v>0</v>
      </c>
      <c r="AH854" s="362">
        <f t="shared" si="2120"/>
        <v>0</v>
      </c>
      <c r="AI854" s="362">
        <f t="shared" si="2120"/>
        <v>0</v>
      </c>
      <c r="AJ854" s="362">
        <f t="shared" si="2120"/>
        <v>0</v>
      </c>
      <c r="AK854" s="362">
        <f t="shared" si="2120"/>
        <v>0</v>
      </c>
      <c r="AL854" s="362">
        <f t="shared" si="2120"/>
        <v>0</v>
      </c>
      <c r="AM854" s="362">
        <f t="shared" si="2120"/>
        <v>0</v>
      </c>
      <c r="AN854" s="362">
        <f t="shared" si="2120"/>
        <v>0</v>
      </c>
      <c r="AO854" s="362">
        <f t="shared" si="2120"/>
        <v>0</v>
      </c>
      <c r="AP854" s="362">
        <f t="shared" si="2120"/>
        <v>0</v>
      </c>
      <c r="AQ854" s="362">
        <f t="shared" si="2120"/>
        <v>0</v>
      </c>
      <c r="AR854" s="362">
        <f t="shared" si="2120"/>
        <v>0</v>
      </c>
      <c r="AS854" s="257"/>
    </row>
    <row r="855" spans="1:45" outlineLevel="1">
      <c r="A855" s="464"/>
      <c r="B855" s="274"/>
      <c r="C855" s="265"/>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c r="AA855" s="251"/>
      <c r="AB855" s="251"/>
      <c r="AC855" s="251"/>
      <c r="AD855" s="251"/>
      <c r="AE855" s="363"/>
      <c r="AF855" s="363"/>
      <c r="AG855" s="363"/>
      <c r="AH855" s="363"/>
      <c r="AI855" s="363"/>
      <c r="AJ855" s="363"/>
      <c r="AK855" s="363"/>
      <c r="AL855" s="363"/>
      <c r="AM855" s="363"/>
      <c r="AN855" s="363"/>
      <c r="AO855" s="363"/>
      <c r="AP855" s="363"/>
      <c r="AQ855" s="363"/>
      <c r="AR855" s="363"/>
      <c r="AS855" s="266"/>
    </row>
    <row r="856" spans="1:45" s="243" customFormat="1" outlineLevel="1">
      <c r="A856" s="464">
        <v>16</v>
      </c>
      <c r="B856" s="283" t="s">
        <v>488</v>
      </c>
      <c r="C856" s="251" t="s">
        <v>25</v>
      </c>
      <c r="D856" s="255"/>
      <c r="E856" s="255"/>
      <c r="F856" s="255"/>
      <c r="G856" s="255"/>
      <c r="H856" s="255"/>
      <c r="I856" s="255"/>
      <c r="J856" s="255"/>
      <c r="K856" s="255"/>
      <c r="L856" s="255"/>
      <c r="M856" s="255"/>
      <c r="N856" s="255"/>
      <c r="O856" s="255"/>
      <c r="P856" s="255"/>
      <c r="Q856" s="255">
        <v>0</v>
      </c>
      <c r="R856" s="255"/>
      <c r="S856" s="255"/>
      <c r="T856" s="255"/>
      <c r="U856" s="255"/>
      <c r="V856" s="255"/>
      <c r="W856" s="255"/>
      <c r="X856" s="255"/>
      <c r="Y856" s="255"/>
      <c r="Z856" s="255"/>
      <c r="AA856" s="255"/>
      <c r="AB856" s="255"/>
      <c r="AC856" s="255"/>
      <c r="AD856" s="255"/>
      <c r="AE856" s="366"/>
      <c r="AF856" s="366"/>
      <c r="AG856" s="366"/>
      <c r="AH856" s="366"/>
      <c r="AI856" s="366"/>
      <c r="AJ856" s="366"/>
      <c r="AK856" s="366"/>
      <c r="AL856" s="361"/>
      <c r="AM856" s="361"/>
      <c r="AN856" s="361"/>
      <c r="AO856" s="361"/>
      <c r="AP856" s="361"/>
      <c r="AQ856" s="361"/>
      <c r="AR856" s="361"/>
      <c r="AS856" s="256">
        <f>SUM(AE856:AR856)</f>
        <v>0</v>
      </c>
    </row>
    <row r="857" spans="1:45" s="243" customFormat="1" outlineLevel="1">
      <c r="A857" s="464"/>
      <c r="B857" s="254" t="s">
        <v>341</v>
      </c>
      <c r="C857" s="251" t="s">
        <v>163</v>
      </c>
      <c r="D857" s="255"/>
      <c r="E857" s="255"/>
      <c r="F857" s="255"/>
      <c r="G857" s="255"/>
      <c r="H857" s="255"/>
      <c r="I857" s="255"/>
      <c r="J857" s="255"/>
      <c r="K857" s="255"/>
      <c r="L857" s="255"/>
      <c r="M857" s="255"/>
      <c r="N857" s="255"/>
      <c r="O857" s="255"/>
      <c r="P857" s="255"/>
      <c r="Q857" s="255">
        <f>Q856</f>
        <v>0</v>
      </c>
      <c r="R857" s="255"/>
      <c r="S857" s="255"/>
      <c r="T857" s="255"/>
      <c r="U857" s="255"/>
      <c r="V857" s="255"/>
      <c r="W857" s="255"/>
      <c r="X857" s="255"/>
      <c r="Y857" s="255"/>
      <c r="Z857" s="255"/>
      <c r="AA857" s="255"/>
      <c r="AB857" s="255"/>
      <c r="AC857" s="255"/>
      <c r="AD857" s="255"/>
      <c r="AE857" s="362">
        <f>AE856</f>
        <v>0</v>
      </c>
      <c r="AF857" s="362">
        <f t="shared" ref="AF857:AR857" si="2121">AF856</f>
        <v>0</v>
      </c>
      <c r="AG857" s="362">
        <f t="shared" si="2121"/>
        <v>0</v>
      </c>
      <c r="AH857" s="362">
        <f t="shared" si="2121"/>
        <v>0</v>
      </c>
      <c r="AI857" s="362">
        <f t="shared" si="2121"/>
        <v>0</v>
      </c>
      <c r="AJ857" s="362">
        <f t="shared" si="2121"/>
        <v>0</v>
      </c>
      <c r="AK857" s="362">
        <f t="shared" si="2121"/>
        <v>0</v>
      </c>
      <c r="AL857" s="362">
        <f t="shared" si="2121"/>
        <v>0</v>
      </c>
      <c r="AM857" s="362">
        <f t="shared" si="2121"/>
        <v>0</v>
      </c>
      <c r="AN857" s="362">
        <f t="shared" si="2121"/>
        <v>0</v>
      </c>
      <c r="AO857" s="362">
        <f t="shared" si="2121"/>
        <v>0</v>
      </c>
      <c r="AP857" s="362">
        <f t="shared" si="2121"/>
        <v>0</v>
      </c>
      <c r="AQ857" s="362">
        <f t="shared" si="2121"/>
        <v>0</v>
      </c>
      <c r="AR857" s="362">
        <f t="shared" si="2121"/>
        <v>0</v>
      </c>
      <c r="AS857" s="257"/>
    </row>
    <row r="858" spans="1:45" s="243" customFormat="1" outlineLevel="1">
      <c r="A858" s="464"/>
      <c r="B858" s="283"/>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c r="AA858" s="251"/>
      <c r="AB858" s="251"/>
      <c r="AC858" s="251"/>
      <c r="AD858" s="251"/>
      <c r="AE858" s="363"/>
      <c r="AF858" s="363"/>
      <c r="AG858" s="363"/>
      <c r="AH858" s="363"/>
      <c r="AI858" s="363"/>
      <c r="AJ858" s="363"/>
      <c r="AK858" s="367"/>
      <c r="AL858" s="367"/>
      <c r="AM858" s="367"/>
      <c r="AN858" s="367"/>
      <c r="AO858" s="367"/>
      <c r="AP858" s="367"/>
      <c r="AQ858" s="367"/>
      <c r="AR858" s="367"/>
      <c r="AS858" s="272"/>
    </row>
    <row r="859" spans="1:45" ht="15.75" outlineLevel="1">
      <c r="A859" s="464"/>
      <c r="B859" s="455" t="s">
        <v>493</v>
      </c>
      <c r="C859" s="279"/>
      <c r="D859" s="250"/>
      <c r="E859" s="249"/>
      <c r="F859" s="249"/>
      <c r="G859" s="249"/>
      <c r="H859" s="249"/>
      <c r="I859" s="249"/>
      <c r="J859" s="249"/>
      <c r="K859" s="249"/>
      <c r="L859" s="249"/>
      <c r="M859" s="249"/>
      <c r="N859" s="249"/>
      <c r="O859" s="249"/>
      <c r="P859" s="249"/>
      <c r="Q859" s="250"/>
      <c r="R859" s="249"/>
      <c r="S859" s="249"/>
      <c r="T859" s="249"/>
      <c r="U859" s="249"/>
      <c r="V859" s="249"/>
      <c r="W859" s="249"/>
      <c r="X859" s="249"/>
      <c r="Y859" s="249"/>
      <c r="Z859" s="249"/>
      <c r="AA859" s="249"/>
      <c r="AB859" s="249"/>
      <c r="AC859" s="249"/>
      <c r="AD859" s="249"/>
      <c r="AE859" s="365"/>
      <c r="AF859" s="365"/>
      <c r="AG859" s="365"/>
      <c r="AH859" s="365"/>
      <c r="AI859" s="365"/>
      <c r="AJ859" s="365"/>
      <c r="AK859" s="365"/>
      <c r="AL859" s="365"/>
      <c r="AM859" s="365"/>
      <c r="AN859" s="365"/>
      <c r="AO859" s="365"/>
      <c r="AP859" s="365"/>
      <c r="AQ859" s="365"/>
      <c r="AR859" s="365"/>
      <c r="AS859" s="252"/>
    </row>
    <row r="860" spans="1:45" outlineLevel="1">
      <c r="A860" s="464">
        <v>17</v>
      </c>
      <c r="B860" s="379" t="s">
        <v>112</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122">AF860</f>
        <v>0</v>
      </c>
      <c r="AG861" s="362">
        <f t="shared" si="2122"/>
        <v>0</v>
      </c>
      <c r="AH861" s="362">
        <f t="shared" si="2122"/>
        <v>0</v>
      </c>
      <c r="AI861" s="362">
        <f t="shared" si="2122"/>
        <v>0</v>
      </c>
      <c r="AJ861" s="362">
        <f t="shared" si="2122"/>
        <v>0</v>
      </c>
      <c r="AK861" s="362">
        <f t="shared" si="2122"/>
        <v>0</v>
      </c>
      <c r="AL861" s="362">
        <f t="shared" si="2122"/>
        <v>0</v>
      </c>
      <c r="AM861" s="362">
        <f t="shared" si="2122"/>
        <v>0</v>
      </c>
      <c r="AN861" s="362">
        <f t="shared" si="2122"/>
        <v>0</v>
      </c>
      <c r="AO861" s="362">
        <f t="shared" si="2122"/>
        <v>0</v>
      </c>
      <c r="AP861" s="362">
        <f t="shared" si="2122"/>
        <v>0</v>
      </c>
      <c r="AQ861" s="362">
        <f t="shared" si="2122"/>
        <v>0</v>
      </c>
      <c r="AR861" s="362">
        <f t="shared" si="2122"/>
        <v>0</v>
      </c>
      <c r="AS861" s="266"/>
    </row>
    <row r="862" spans="1:45" outlineLevel="1">
      <c r="A862" s="464"/>
      <c r="B862" s="254"/>
      <c r="C862" s="251"/>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1"/>
      <c r="AA862" s="251"/>
      <c r="AB862" s="251"/>
      <c r="AC862" s="251"/>
      <c r="AD862" s="251"/>
      <c r="AE862" s="373"/>
      <c r="AF862" s="376"/>
      <c r="AG862" s="376"/>
      <c r="AH862" s="376"/>
      <c r="AI862" s="376"/>
      <c r="AJ862" s="376"/>
      <c r="AK862" s="376"/>
      <c r="AL862" s="376"/>
      <c r="AM862" s="376"/>
      <c r="AN862" s="376"/>
      <c r="AO862" s="376"/>
      <c r="AP862" s="376"/>
      <c r="AQ862" s="376"/>
      <c r="AR862" s="376"/>
      <c r="AS862" s="266"/>
    </row>
    <row r="863" spans="1:45" outlineLevel="1">
      <c r="A863" s="464">
        <v>18</v>
      </c>
      <c r="B863" s="379" t="s">
        <v>109</v>
      </c>
      <c r="C863" s="251" t="s">
        <v>25</v>
      </c>
      <c r="D863" s="255"/>
      <c r="E863" s="255"/>
      <c r="F863" s="255"/>
      <c r="G863" s="255"/>
      <c r="H863" s="255"/>
      <c r="I863" s="255"/>
      <c r="J863" s="255"/>
      <c r="K863" s="255"/>
      <c r="L863" s="255"/>
      <c r="M863" s="255"/>
      <c r="N863" s="255"/>
      <c r="O863" s="255"/>
      <c r="P863" s="255"/>
      <c r="Q863" s="255">
        <v>12</v>
      </c>
      <c r="R863" s="255"/>
      <c r="S863" s="255"/>
      <c r="T863" s="255"/>
      <c r="U863" s="255"/>
      <c r="V863" s="255"/>
      <c r="W863" s="255"/>
      <c r="X863" s="255"/>
      <c r="Y863" s="255"/>
      <c r="Z863" s="255"/>
      <c r="AA863" s="255"/>
      <c r="AB863" s="255"/>
      <c r="AC863" s="255"/>
      <c r="AD863" s="255"/>
      <c r="AE863" s="377"/>
      <c r="AF863" s="361"/>
      <c r="AG863" s="361"/>
      <c r="AH863" s="361"/>
      <c r="AI863" s="361"/>
      <c r="AJ863" s="361"/>
      <c r="AK863" s="361"/>
      <c r="AL863" s="366"/>
      <c r="AM863" s="366"/>
      <c r="AN863" s="366"/>
      <c r="AO863" s="366"/>
      <c r="AP863" s="366"/>
      <c r="AQ863" s="366"/>
      <c r="AR863" s="366"/>
      <c r="AS863" s="256">
        <f>SUM(AE863:AR863)</f>
        <v>0</v>
      </c>
    </row>
    <row r="864" spans="1:45" outlineLevel="1">
      <c r="A864" s="464"/>
      <c r="B864" s="254" t="s">
        <v>341</v>
      </c>
      <c r="C864" s="251" t="s">
        <v>163</v>
      </c>
      <c r="D864" s="255"/>
      <c r="E864" s="255"/>
      <c r="F864" s="255"/>
      <c r="G864" s="255"/>
      <c r="H864" s="255"/>
      <c r="I864" s="255"/>
      <c r="J864" s="255"/>
      <c r="K864" s="255"/>
      <c r="L864" s="255"/>
      <c r="M864" s="255"/>
      <c r="N864" s="255"/>
      <c r="O864" s="255"/>
      <c r="P864" s="255"/>
      <c r="Q864" s="255">
        <f>Q863</f>
        <v>12</v>
      </c>
      <c r="R864" s="255"/>
      <c r="S864" s="255"/>
      <c r="T864" s="255"/>
      <c r="U864" s="255"/>
      <c r="V864" s="255"/>
      <c r="W864" s="255"/>
      <c r="X864" s="255"/>
      <c r="Y864" s="255"/>
      <c r="Z864" s="255"/>
      <c r="AA864" s="255"/>
      <c r="AB864" s="255"/>
      <c r="AC864" s="255"/>
      <c r="AD864" s="255"/>
      <c r="AE864" s="362">
        <f>AE863</f>
        <v>0</v>
      </c>
      <c r="AF864" s="362">
        <f t="shared" ref="AF864:AR864" si="2123">AF863</f>
        <v>0</v>
      </c>
      <c r="AG864" s="362">
        <f t="shared" si="2123"/>
        <v>0</v>
      </c>
      <c r="AH864" s="362">
        <f t="shared" si="2123"/>
        <v>0</v>
      </c>
      <c r="AI864" s="362">
        <f t="shared" si="2123"/>
        <v>0</v>
      </c>
      <c r="AJ864" s="362">
        <f t="shared" si="2123"/>
        <v>0</v>
      </c>
      <c r="AK864" s="362">
        <f t="shared" si="2123"/>
        <v>0</v>
      </c>
      <c r="AL864" s="362">
        <f t="shared" si="2123"/>
        <v>0</v>
      </c>
      <c r="AM864" s="362">
        <f t="shared" si="2123"/>
        <v>0</v>
      </c>
      <c r="AN864" s="362">
        <f t="shared" si="2123"/>
        <v>0</v>
      </c>
      <c r="AO864" s="362">
        <f t="shared" si="2123"/>
        <v>0</v>
      </c>
      <c r="AP864" s="362">
        <f t="shared" si="2123"/>
        <v>0</v>
      </c>
      <c r="AQ864" s="362">
        <f t="shared" si="2123"/>
        <v>0</v>
      </c>
      <c r="AR864" s="362">
        <f t="shared" si="2123"/>
        <v>0</v>
      </c>
      <c r="AS864" s="266"/>
    </row>
    <row r="865" spans="1:45" outlineLevel="1">
      <c r="A865" s="464"/>
      <c r="B865" s="281"/>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c r="AA865" s="251"/>
      <c r="AB865" s="251"/>
      <c r="AC865" s="251"/>
      <c r="AD865" s="251"/>
      <c r="AE865" s="374"/>
      <c r="AF865" s="375"/>
      <c r="AG865" s="375"/>
      <c r="AH865" s="375"/>
      <c r="AI865" s="375"/>
      <c r="AJ865" s="375"/>
      <c r="AK865" s="375"/>
      <c r="AL865" s="375"/>
      <c r="AM865" s="375"/>
      <c r="AN865" s="375"/>
      <c r="AO865" s="375"/>
      <c r="AP865" s="375"/>
      <c r="AQ865" s="375"/>
      <c r="AR865" s="375"/>
      <c r="AS865" s="257"/>
    </row>
    <row r="866" spans="1:45" outlineLevel="1">
      <c r="A866" s="464">
        <v>19</v>
      </c>
      <c r="B866" s="379" t="s">
        <v>111</v>
      </c>
      <c r="C866" s="251" t="s">
        <v>25</v>
      </c>
      <c r="D866" s="255"/>
      <c r="E866" s="255"/>
      <c r="F866" s="255"/>
      <c r="G866" s="255"/>
      <c r="H866" s="255"/>
      <c r="I866" s="255"/>
      <c r="J866" s="255"/>
      <c r="K866" s="255"/>
      <c r="L866" s="255"/>
      <c r="M866" s="255"/>
      <c r="N866" s="255"/>
      <c r="O866" s="255"/>
      <c r="P866" s="255"/>
      <c r="Q866" s="255">
        <v>12</v>
      </c>
      <c r="R866" s="255"/>
      <c r="S866" s="255"/>
      <c r="T866" s="255"/>
      <c r="U866" s="255"/>
      <c r="V866" s="255"/>
      <c r="W866" s="255"/>
      <c r="X866" s="255"/>
      <c r="Y866" s="255"/>
      <c r="Z866" s="255"/>
      <c r="AA866" s="255"/>
      <c r="AB866" s="255"/>
      <c r="AC866" s="255"/>
      <c r="AD866" s="255"/>
      <c r="AE866" s="377"/>
      <c r="AF866" s="361"/>
      <c r="AG866" s="361"/>
      <c r="AH866" s="361"/>
      <c r="AI866" s="361"/>
      <c r="AJ866" s="361"/>
      <c r="AK866" s="361"/>
      <c r="AL866" s="366"/>
      <c r="AM866" s="366"/>
      <c r="AN866" s="366"/>
      <c r="AO866" s="366"/>
      <c r="AP866" s="366"/>
      <c r="AQ866" s="366"/>
      <c r="AR866" s="366"/>
      <c r="AS866" s="256">
        <f>SUM(AE866:AR866)</f>
        <v>0</v>
      </c>
    </row>
    <row r="867" spans="1:45" outlineLevel="1">
      <c r="A867" s="464"/>
      <c r="B867" s="254" t="s">
        <v>341</v>
      </c>
      <c r="C867" s="251" t="s">
        <v>163</v>
      </c>
      <c r="D867" s="255"/>
      <c r="E867" s="255"/>
      <c r="F867" s="255"/>
      <c r="G867" s="255"/>
      <c r="H867" s="255"/>
      <c r="I867" s="255"/>
      <c r="J867" s="255"/>
      <c r="K867" s="255"/>
      <c r="L867" s="255"/>
      <c r="M867" s="255"/>
      <c r="N867" s="255"/>
      <c r="O867" s="255"/>
      <c r="P867" s="255"/>
      <c r="Q867" s="255">
        <f>Q866</f>
        <v>12</v>
      </c>
      <c r="R867" s="255"/>
      <c r="S867" s="255"/>
      <c r="T867" s="255"/>
      <c r="U867" s="255"/>
      <c r="V867" s="255"/>
      <c r="W867" s="255"/>
      <c r="X867" s="255"/>
      <c r="Y867" s="255"/>
      <c r="Z867" s="255"/>
      <c r="AA867" s="255"/>
      <c r="AB867" s="255"/>
      <c r="AC867" s="255"/>
      <c r="AD867" s="255"/>
      <c r="AE867" s="362">
        <f>AE866</f>
        <v>0</v>
      </c>
      <c r="AF867" s="362">
        <f t="shared" ref="AF867:AR867" si="2124">AF866</f>
        <v>0</v>
      </c>
      <c r="AG867" s="362">
        <f t="shared" si="2124"/>
        <v>0</v>
      </c>
      <c r="AH867" s="362">
        <f t="shared" si="2124"/>
        <v>0</v>
      </c>
      <c r="AI867" s="362">
        <f t="shared" si="2124"/>
        <v>0</v>
      </c>
      <c r="AJ867" s="362">
        <f t="shared" si="2124"/>
        <v>0</v>
      </c>
      <c r="AK867" s="362">
        <f t="shared" si="2124"/>
        <v>0</v>
      </c>
      <c r="AL867" s="362">
        <f t="shared" si="2124"/>
        <v>0</v>
      </c>
      <c r="AM867" s="362">
        <f t="shared" si="2124"/>
        <v>0</v>
      </c>
      <c r="AN867" s="362">
        <f t="shared" si="2124"/>
        <v>0</v>
      </c>
      <c r="AO867" s="362">
        <f t="shared" si="2124"/>
        <v>0</v>
      </c>
      <c r="AP867" s="362">
        <f t="shared" si="2124"/>
        <v>0</v>
      </c>
      <c r="AQ867" s="362">
        <f t="shared" si="2124"/>
        <v>0</v>
      </c>
      <c r="AR867" s="362">
        <f t="shared" si="2124"/>
        <v>0</v>
      </c>
      <c r="AS867" s="257"/>
    </row>
    <row r="868" spans="1:45" outlineLevel="1">
      <c r="A868" s="464"/>
      <c r="B868" s="281"/>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63"/>
      <c r="AF868" s="363"/>
      <c r="AG868" s="363"/>
      <c r="AH868" s="363"/>
      <c r="AI868" s="363"/>
      <c r="AJ868" s="363"/>
      <c r="AK868" s="363"/>
      <c r="AL868" s="363"/>
      <c r="AM868" s="363"/>
      <c r="AN868" s="363"/>
      <c r="AO868" s="363"/>
      <c r="AP868" s="363"/>
      <c r="AQ868" s="363"/>
      <c r="AR868" s="363"/>
      <c r="AS868" s="266"/>
    </row>
    <row r="869" spans="1:45" outlineLevel="1">
      <c r="A869" s="464">
        <v>20</v>
      </c>
      <c r="B869" s="379" t="s">
        <v>110</v>
      </c>
      <c r="C869" s="251" t="s">
        <v>25</v>
      </c>
      <c r="D869" s="255"/>
      <c r="E869" s="255"/>
      <c r="F869" s="255"/>
      <c r="G869" s="255"/>
      <c r="H869" s="255"/>
      <c r="I869" s="255"/>
      <c r="J869" s="255"/>
      <c r="K869" s="255"/>
      <c r="L869" s="255"/>
      <c r="M869" s="255"/>
      <c r="N869" s="255"/>
      <c r="O869" s="255"/>
      <c r="P869" s="255"/>
      <c r="Q869" s="255">
        <v>12</v>
      </c>
      <c r="R869" s="255"/>
      <c r="S869" s="255"/>
      <c r="T869" s="255"/>
      <c r="U869" s="255"/>
      <c r="V869" s="255"/>
      <c r="W869" s="255"/>
      <c r="X869" s="255"/>
      <c r="Y869" s="255"/>
      <c r="Z869" s="255"/>
      <c r="AA869" s="255"/>
      <c r="AB869" s="255"/>
      <c r="AC869" s="255"/>
      <c r="AD869" s="255"/>
      <c r="AE869" s="377"/>
      <c r="AF869" s="361"/>
      <c r="AG869" s="361"/>
      <c r="AH869" s="361"/>
      <c r="AI869" s="361"/>
      <c r="AJ869" s="361"/>
      <c r="AK869" s="361"/>
      <c r="AL869" s="366"/>
      <c r="AM869" s="366"/>
      <c r="AN869" s="366"/>
      <c r="AO869" s="366"/>
      <c r="AP869" s="366"/>
      <c r="AQ869" s="366"/>
      <c r="AR869" s="366"/>
      <c r="AS869" s="256">
        <f>SUM(AE869:AR869)</f>
        <v>0</v>
      </c>
    </row>
    <row r="870" spans="1:45" outlineLevel="1">
      <c r="A870" s="464"/>
      <c r="B870" s="254" t="s">
        <v>341</v>
      </c>
      <c r="C870" s="251" t="s">
        <v>163</v>
      </c>
      <c r="D870" s="255"/>
      <c r="E870" s="255"/>
      <c r="F870" s="255"/>
      <c r="G870" s="255"/>
      <c r="H870" s="255"/>
      <c r="I870" s="255"/>
      <c r="J870" s="255"/>
      <c r="K870" s="255"/>
      <c r="L870" s="255"/>
      <c r="M870" s="255"/>
      <c r="N870" s="255"/>
      <c r="O870" s="255"/>
      <c r="P870" s="255"/>
      <c r="Q870" s="255">
        <f>Q869</f>
        <v>12</v>
      </c>
      <c r="R870" s="255"/>
      <c r="S870" s="255"/>
      <c r="T870" s="255"/>
      <c r="U870" s="255"/>
      <c r="V870" s="255"/>
      <c r="W870" s="255"/>
      <c r="X870" s="255"/>
      <c r="Y870" s="255"/>
      <c r="Z870" s="255"/>
      <c r="AA870" s="255"/>
      <c r="AB870" s="255"/>
      <c r="AC870" s="255"/>
      <c r="AD870" s="255"/>
      <c r="AE870" s="362">
        <f>AE869</f>
        <v>0</v>
      </c>
      <c r="AF870" s="362">
        <f t="shared" ref="AF870:AR870" si="2125">AF869</f>
        <v>0</v>
      </c>
      <c r="AG870" s="362">
        <f t="shared" si="2125"/>
        <v>0</v>
      </c>
      <c r="AH870" s="362">
        <f t="shared" si="2125"/>
        <v>0</v>
      </c>
      <c r="AI870" s="362">
        <f t="shared" si="2125"/>
        <v>0</v>
      </c>
      <c r="AJ870" s="362">
        <f t="shared" si="2125"/>
        <v>0</v>
      </c>
      <c r="AK870" s="362">
        <f t="shared" si="2125"/>
        <v>0</v>
      </c>
      <c r="AL870" s="362">
        <f t="shared" si="2125"/>
        <v>0</v>
      </c>
      <c r="AM870" s="362">
        <f t="shared" si="2125"/>
        <v>0</v>
      </c>
      <c r="AN870" s="362">
        <f t="shared" si="2125"/>
        <v>0</v>
      </c>
      <c r="AO870" s="362">
        <f t="shared" si="2125"/>
        <v>0</v>
      </c>
      <c r="AP870" s="362">
        <f t="shared" si="2125"/>
        <v>0</v>
      </c>
      <c r="AQ870" s="362">
        <f t="shared" si="2125"/>
        <v>0</v>
      </c>
      <c r="AR870" s="362">
        <f t="shared" si="2125"/>
        <v>0</v>
      </c>
      <c r="AS870" s="266"/>
    </row>
    <row r="871" spans="1:45" ht="15.75" outlineLevel="1">
      <c r="A871" s="464"/>
      <c r="B871" s="282"/>
      <c r="C871" s="260"/>
      <c r="D871" s="251"/>
      <c r="E871" s="251"/>
      <c r="F871" s="251"/>
      <c r="G871" s="251"/>
      <c r="H871" s="251"/>
      <c r="I871" s="251"/>
      <c r="J871" s="251"/>
      <c r="K871" s="251"/>
      <c r="L871" s="251"/>
      <c r="M871" s="251"/>
      <c r="N871" s="251"/>
      <c r="O871" s="251"/>
      <c r="P871" s="251"/>
      <c r="Q871" s="260"/>
      <c r="R871" s="251"/>
      <c r="S871" s="251"/>
      <c r="T871" s="251"/>
      <c r="U871" s="251"/>
      <c r="V871" s="251"/>
      <c r="W871" s="251"/>
      <c r="X871" s="251"/>
      <c r="Y871" s="251"/>
      <c r="Z871" s="251"/>
      <c r="AA871" s="251"/>
      <c r="AB871" s="251"/>
      <c r="AC871" s="251"/>
      <c r="AD871" s="251"/>
      <c r="AE871" s="363"/>
      <c r="AF871" s="363"/>
      <c r="AG871" s="363"/>
      <c r="AH871" s="363"/>
      <c r="AI871" s="363"/>
      <c r="AJ871" s="363"/>
      <c r="AK871" s="363"/>
      <c r="AL871" s="363"/>
      <c r="AM871" s="363"/>
      <c r="AN871" s="363"/>
      <c r="AO871" s="363"/>
      <c r="AP871" s="363"/>
      <c r="AQ871" s="363"/>
      <c r="AR871" s="363"/>
      <c r="AS871" s="266"/>
    </row>
    <row r="872" spans="1:45" ht="15.75" outlineLevel="1">
      <c r="A872" s="464"/>
      <c r="B872" s="454" t="s">
        <v>500</v>
      </c>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c r="AA872" s="251"/>
      <c r="AB872" s="251"/>
      <c r="AC872" s="251"/>
      <c r="AD872" s="251"/>
      <c r="AE872" s="373"/>
      <c r="AF872" s="376"/>
      <c r="AG872" s="376"/>
      <c r="AH872" s="376"/>
      <c r="AI872" s="376"/>
      <c r="AJ872" s="376"/>
      <c r="AK872" s="376"/>
      <c r="AL872" s="376"/>
      <c r="AM872" s="376"/>
      <c r="AN872" s="376"/>
      <c r="AO872" s="376"/>
      <c r="AP872" s="376"/>
      <c r="AQ872" s="376"/>
      <c r="AR872" s="376"/>
      <c r="AS872" s="266"/>
    </row>
    <row r="873" spans="1:45" ht="15.75" outlineLevel="1">
      <c r="A873" s="464"/>
      <c r="B873" s="443" t="s">
        <v>496</v>
      </c>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outlineLevel="1">
      <c r="A874" s="464">
        <v>21</v>
      </c>
      <c r="B874" s="379" t="s">
        <v>113</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126">AF874</f>
        <v>0</v>
      </c>
      <c r="AG875" s="362">
        <f t="shared" ref="AG875" si="2127">AG874</f>
        <v>0</v>
      </c>
      <c r="AH875" s="362">
        <f t="shared" ref="AH875" si="2128">AH874</f>
        <v>0</v>
      </c>
      <c r="AI875" s="362">
        <f t="shared" ref="AI875" si="2129">AI874</f>
        <v>0</v>
      </c>
      <c r="AJ875" s="362">
        <f t="shared" ref="AJ875" si="2130">AJ874</f>
        <v>0</v>
      </c>
      <c r="AK875" s="362">
        <f t="shared" ref="AK875" si="2131">AK874</f>
        <v>0</v>
      </c>
      <c r="AL875" s="362">
        <f t="shared" ref="AL875" si="2132">AL874</f>
        <v>0</v>
      </c>
      <c r="AM875" s="362">
        <f t="shared" ref="AM875" si="2133">AM874</f>
        <v>0</v>
      </c>
      <c r="AN875" s="362">
        <f t="shared" ref="AN875" si="2134">AN874</f>
        <v>0</v>
      </c>
      <c r="AO875" s="362">
        <f t="shared" ref="AO875" si="2135">AO874</f>
        <v>0</v>
      </c>
      <c r="AP875" s="362">
        <f t="shared" ref="AP875" si="2136">AP874</f>
        <v>0</v>
      </c>
      <c r="AQ875" s="362">
        <f t="shared" ref="AQ875" si="2137">AQ874</f>
        <v>0</v>
      </c>
      <c r="AR875" s="362">
        <f t="shared" ref="AR875" si="2138">AR874</f>
        <v>0</v>
      </c>
      <c r="AS875" s="266"/>
    </row>
    <row r="876" spans="1:4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73"/>
      <c r="AF876" s="376"/>
      <c r="AG876" s="376"/>
      <c r="AH876" s="376"/>
      <c r="AI876" s="376"/>
      <c r="AJ876" s="376"/>
      <c r="AK876" s="376"/>
      <c r="AL876" s="376"/>
      <c r="AM876" s="376"/>
      <c r="AN876" s="376"/>
      <c r="AO876" s="376"/>
      <c r="AP876" s="376"/>
      <c r="AQ876" s="376"/>
      <c r="AR876" s="376"/>
      <c r="AS876" s="266"/>
    </row>
    <row r="877" spans="1:45" outlineLevel="1">
      <c r="A877" s="464">
        <v>22</v>
      </c>
      <c r="B877" s="379" t="s">
        <v>114</v>
      </c>
      <c r="C877" s="251" t="s">
        <v>25</v>
      </c>
      <c r="D877" s="255"/>
      <c r="E877" s="255"/>
      <c r="F877" s="255"/>
      <c r="G877" s="255"/>
      <c r="H877" s="255"/>
      <c r="I877" s="255"/>
      <c r="J877" s="255"/>
      <c r="K877" s="255"/>
      <c r="L877" s="255"/>
      <c r="M877" s="255"/>
      <c r="N877" s="255"/>
      <c r="O877" s="255"/>
      <c r="P877" s="255"/>
      <c r="Q877" s="251"/>
      <c r="R877" s="255"/>
      <c r="S877" s="255"/>
      <c r="T877" s="255"/>
      <c r="U877" s="255"/>
      <c r="V877" s="255"/>
      <c r="W877" s="255"/>
      <c r="X877" s="255"/>
      <c r="Y877" s="255"/>
      <c r="Z877" s="255"/>
      <c r="AA877" s="255"/>
      <c r="AB877" s="255"/>
      <c r="AC877" s="255"/>
      <c r="AD877" s="255"/>
      <c r="AE877" s="366"/>
      <c r="AF877" s="366"/>
      <c r="AG877" s="366"/>
      <c r="AH877" s="366"/>
      <c r="AI877" s="366"/>
      <c r="AJ877" s="366"/>
      <c r="AK877" s="366"/>
      <c r="AL877" s="361"/>
      <c r="AM877" s="361"/>
      <c r="AN877" s="361"/>
      <c r="AO877" s="361"/>
      <c r="AP877" s="361"/>
      <c r="AQ877" s="361"/>
      <c r="AR877" s="361"/>
      <c r="AS877" s="256">
        <f>SUM(AE877:AR877)</f>
        <v>0</v>
      </c>
    </row>
    <row r="878" spans="1:45" outlineLevel="1">
      <c r="A878" s="464"/>
      <c r="B878" s="254" t="s">
        <v>341</v>
      </c>
      <c r="C878" s="251" t="s">
        <v>163</v>
      </c>
      <c r="D878" s="255"/>
      <c r="E878" s="255"/>
      <c r="F878" s="255"/>
      <c r="G878" s="255"/>
      <c r="H878" s="255"/>
      <c r="I878" s="255"/>
      <c r="J878" s="255"/>
      <c r="K878" s="255"/>
      <c r="L878" s="255"/>
      <c r="M878" s="255"/>
      <c r="N878" s="255"/>
      <c r="O878" s="255"/>
      <c r="P878" s="255"/>
      <c r="Q878" s="251"/>
      <c r="R878" s="255"/>
      <c r="S878" s="255"/>
      <c r="T878" s="255"/>
      <c r="U878" s="255"/>
      <c r="V878" s="255"/>
      <c r="W878" s="255"/>
      <c r="X878" s="255"/>
      <c r="Y878" s="255"/>
      <c r="Z878" s="255"/>
      <c r="AA878" s="255"/>
      <c r="AB878" s="255"/>
      <c r="AC878" s="255"/>
      <c r="AD878" s="255"/>
      <c r="AE878" s="362">
        <f>AE877</f>
        <v>0</v>
      </c>
      <c r="AF878" s="362">
        <f t="shared" ref="AF878" si="2139">AF877</f>
        <v>0</v>
      </c>
      <c r="AG878" s="362">
        <f t="shared" ref="AG878" si="2140">AG877</f>
        <v>0</v>
      </c>
      <c r="AH878" s="362">
        <f t="shared" ref="AH878" si="2141">AH877</f>
        <v>0</v>
      </c>
      <c r="AI878" s="362">
        <f t="shared" ref="AI878" si="2142">AI877</f>
        <v>0</v>
      </c>
      <c r="AJ878" s="362">
        <f t="shared" ref="AJ878" si="2143">AJ877</f>
        <v>0</v>
      </c>
      <c r="AK878" s="362">
        <f t="shared" ref="AK878" si="2144">AK877</f>
        <v>0</v>
      </c>
      <c r="AL878" s="362">
        <f t="shared" ref="AL878" si="2145">AL877</f>
        <v>0</v>
      </c>
      <c r="AM878" s="362">
        <f t="shared" ref="AM878" si="2146">AM877</f>
        <v>0</v>
      </c>
      <c r="AN878" s="362">
        <f t="shared" ref="AN878" si="2147">AN877</f>
        <v>0</v>
      </c>
      <c r="AO878" s="362">
        <f t="shared" ref="AO878" si="2148">AO877</f>
        <v>0</v>
      </c>
      <c r="AP878" s="362">
        <f t="shared" ref="AP878" si="2149">AP877</f>
        <v>0</v>
      </c>
      <c r="AQ878" s="362">
        <f t="shared" ref="AQ878" si="2150">AQ877</f>
        <v>0</v>
      </c>
      <c r="AR878" s="362">
        <f t="shared" ref="AR878" si="2151">AR877</f>
        <v>0</v>
      </c>
      <c r="AS878" s="266"/>
    </row>
    <row r="879" spans="1:45" outlineLevel="1">
      <c r="A879" s="464"/>
      <c r="B879" s="254"/>
      <c r="C879" s="251"/>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1"/>
      <c r="AA879" s="251"/>
      <c r="AB879" s="251"/>
      <c r="AC879" s="251"/>
      <c r="AD879" s="251"/>
      <c r="AE879" s="373"/>
      <c r="AF879" s="376"/>
      <c r="AG879" s="376"/>
      <c r="AH879" s="376"/>
      <c r="AI879" s="376"/>
      <c r="AJ879" s="376"/>
      <c r="AK879" s="376"/>
      <c r="AL879" s="376"/>
      <c r="AM879" s="376"/>
      <c r="AN879" s="376"/>
      <c r="AO879" s="376"/>
      <c r="AP879" s="376"/>
      <c r="AQ879" s="376"/>
      <c r="AR879" s="376"/>
      <c r="AS879" s="266"/>
    </row>
    <row r="880" spans="1:45" outlineLevel="1">
      <c r="A880" s="464">
        <v>23</v>
      </c>
      <c r="B880" s="379" t="s">
        <v>115</v>
      </c>
      <c r="C880" s="251" t="s">
        <v>25</v>
      </c>
      <c r="D880" s="255"/>
      <c r="E880" s="255"/>
      <c r="F880" s="255"/>
      <c r="G880" s="255"/>
      <c r="H880" s="255"/>
      <c r="I880" s="255"/>
      <c r="J880" s="255"/>
      <c r="K880" s="255"/>
      <c r="L880" s="255"/>
      <c r="M880" s="255"/>
      <c r="N880" s="255"/>
      <c r="O880" s="255"/>
      <c r="P880" s="255"/>
      <c r="Q880" s="251"/>
      <c r="R880" s="255"/>
      <c r="S880" s="255"/>
      <c r="T880" s="255"/>
      <c r="U880" s="255"/>
      <c r="V880" s="255"/>
      <c r="W880" s="255"/>
      <c r="X880" s="255"/>
      <c r="Y880" s="255"/>
      <c r="Z880" s="255"/>
      <c r="AA880" s="255"/>
      <c r="AB880" s="255"/>
      <c r="AC880" s="255"/>
      <c r="AD880" s="255"/>
      <c r="AE880" s="366"/>
      <c r="AF880" s="366"/>
      <c r="AG880" s="366"/>
      <c r="AH880" s="366"/>
      <c r="AI880" s="366"/>
      <c r="AJ880" s="366"/>
      <c r="AK880" s="366"/>
      <c r="AL880" s="361"/>
      <c r="AM880" s="361"/>
      <c r="AN880" s="361"/>
      <c r="AO880" s="361"/>
      <c r="AP880" s="361"/>
      <c r="AQ880" s="361"/>
      <c r="AR880" s="361"/>
      <c r="AS880" s="256">
        <f>SUM(AE880:AR880)</f>
        <v>0</v>
      </c>
    </row>
    <row r="881" spans="1:45" outlineLevel="1">
      <c r="A881" s="464"/>
      <c r="B881" s="254" t="s">
        <v>341</v>
      </c>
      <c r="C881" s="251" t="s">
        <v>163</v>
      </c>
      <c r="D881" s="255"/>
      <c r="E881" s="255"/>
      <c r="F881" s="255"/>
      <c r="G881" s="255"/>
      <c r="H881" s="255"/>
      <c r="I881" s="255"/>
      <c r="J881" s="255"/>
      <c r="K881" s="255"/>
      <c r="L881" s="255"/>
      <c r="M881" s="255"/>
      <c r="N881" s="255"/>
      <c r="O881" s="255"/>
      <c r="P881" s="255"/>
      <c r="Q881" s="251"/>
      <c r="R881" s="255"/>
      <c r="S881" s="255"/>
      <c r="T881" s="255"/>
      <c r="U881" s="255"/>
      <c r="V881" s="255"/>
      <c r="W881" s="255"/>
      <c r="X881" s="255"/>
      <c r="Y881" s="255"/>
      <c r="Z881" s="255"/>
      <c r="AA881" s="255"/>
      <c r="AB881" s="255"/>
      <c r="AC881" s="255"/>
      <c r="AD881" s="255"/>
      <c r="AE881" s="362">
        <f>AE880</f>
        <v>0</v>
      </c>
      <c r="AF881" s="362">
        <f t="shared" ref="AF881" si="2152">AF880</f>
        <v>0</v>
      </c>
      <c r="AG881" s="362">
        <f t="shared" ref="AG881" si="2153">AG880</f>
        <v>0</v>
      </c>
      <c r="AH881" s="362">
        <f t="shared" ref="AH881" si="2154">AH880</f>
        <v>0</v>
      </c>
      <c r="AI881" s="362">
        <f t="shared" ref="AI881" si="2155">AI880</f>
        <v>0</v>
      </c>
      <c r="AJ881" s="362">
        <f t="shared" ref="AJ881" si="2156">AJ880</f>
        <v>0</v>
      </c>
      <c r="AK881" s="362">
        <f t="shared" ref="AK881" si="2157">AK880</f>
        <v>0</v>
      </c>
      <c r="AL881" s="362">
        <f t="shared" ref="AL881" si="2158">AL880</f>
        <v>0</v>
      </c>
      <c r="AM881" s="362">
        <f t="shared" ref="AM881" si="2159">AM880</f>
        <v>0</v>
      </c>
      <c r="AN881" s="362">
        <f t="shared" ref="AN881" si="2160">AN880</f>
        <v>0</v>
      </c>
      <c r="AO881" s="362">
        <f t="shared" ref="AO881" si="2161">AO880</f>
        <v>0</v>
      </c>
      <c r="AP881" s="362">
        <f t="shared" ref="AP881" si="2162">AP880</f>
        <v>0</v>
      </c>
      <c r="AQ881" s="362">
        <f t="shared" ref="AQ881" si="2163">AQ880</f>
        <v>0</v>
      </c>
      <c r="AR881" s="362">
        <f t="shared" ref="AR881" si="2164">AR880</f>
        <v>0</v>
      </c>
      <c r="AS881" s="266"/>
    </row>
    <row r="882" spans="1:45" outlineLevel="1">
      <c r="A882" s="464"/>
      <c r="B882" s="381"/>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c r="AA882" s="251"/>
      <c r="AB882" s="251"/>
      <c r="AC882" s="251"/>
      <c r="AD882" s="251"/>
      <c r="AE882" s="373"/>
      <c r="AF882" s="376"/>
      <c r="AG882" s="376"/>
      <c r="AH882" s="376"/>
      <c r="AI882" s="376"/>
      <c r="AJ882" s="376"/>
      <c r="AK882" s="376"/>
      <c r="AL882" s="376"/>
      <c r="AM882" s="376"/>
      <c r="AN882" s="376"/>
      <c r="AO882" s="376"/>
      <c r="AP882" s="376"/>
      <c r="AQ882" s="376"/>
      <c r="AR882" s="376"/>
      <c r="AS882" s="266"/>
    </row>
    <row r="883" spans="1:45" outlineLevel="1">
      <c r="A883" s="464">
        <v>24</v>
      </c>
      <c r="B883" s="379" t="s">
        <v>116</v>
      </c>
      <c r="C883" s="251" t="s">
        <v>25</v>
      </c>
      <c r="D883" s="255"/>
      <c r="E883" s="255"/>
      <c r="F883" s="255"/>
      <c r="G883" s="255"/>
      <c r="H883" s="255"/>
      <c r="I883" s="255"/>
      <c r="J883" s="255"/>
      <c r="K883" s="255"/>
      <c r="L883" s="255"/>
      <c r="M883" s="255"/>
      <c r="N883" s="255"/>
      <c r="O883" s="255"/>
      <c r="P883" s="255"/>
      <c r="Q883" s="251"/>
      <c r="R883" s="255"/>
      <c r="S883" s="255"/>
      <c r="T883" s="255"/>
      <c r="U883" s="255"/>
      <c r="V883" s="255"/>
      <c r="W883" s="255"/>
      <c r="X883" s="255"/>
      <c r="Y883" s="255"/>
      <c r="Z883" s="255"/>
      <c r="AA883" s="255"/>
      <c r="AB883" s="255"/>
      <c r="AC883" s="255"/>
      <c r="AD883" s="255"/>
      <c r="AE883" s="366"/>
      <c r="AF883" s="366"/>
      <c r="AG883" s="366"/>
      <c r="AH883" s="366"/>
      <c r="AI883" s="366"/>
      <c r="AJ883" s="366"/>
      <c r="AK883" s="366"/>
      <c r="AL883" s="361"/>
      <c r="AM883" s="361"/>
      <c r="AN883" s="361"/>
      <c r="AO883" s="361"/>
      <c r="AP883" s="361"/>
      <c r="AQ883" s="361"/>
      <c r="AR883" s="361"/>
      <c r="AS883" s="256">
        <f>SUM(AE883:AR883)</f>
        <v>0</v>
      </c>
    </row>
    <row r="884" spans="1:45" outlineLevel="1">
      <c r="A884" s="464"/>
      <c r="B884" s="254" t="s">
        <v>341</v>
      </c>
      <c r="C884" s="251" t="s">
        <v>163</v>
      </c>
      <c r="D884" s="255"/>
      <c r="E884" s="255"/>
      <c r="F884" s="255"/>
      <c r="G884" s="255"/>
      <c r="H884" s="255"/>
      <c r="I884" s="255"/>
      <c r="J884" s="255"/>
      <c r="K884" s="255"/>
      <c r="L884" s="255"/>
      <c r="M884" s="255"/>
      <c r="N884" s="255"/>
      <c r="O884" s="255"/>
      <c r="P884" s="255"/>
      <c r="Q884" s="251"/>
      <c r="R884" s="255"/>
      <c r="S884" s="255"/>
      <c r="T884" s="255"/>
      <c r="U884" s="255"/>
      <c r="V884" s="255"/>
      <c r="W884" s="255"/>
      <c r="X884" s="255"/>
      <c r="Y884" s="255"/>
      <c r="Z884" s="255"/>
      <c r="AA884" s="255"/>
      <c r="AB884" s="255"/>
      <c r="AC884" s="255"/>
      <c r="AD884" s="255"/>
      <c r="AE884" s="362">
        <f>AE883</f>
        <v>0</v>
      </c>
      <c r="AF884" s="362">
        <f t="shared" ref="AF884" si="2165">AF883</f>
        <v>0</v>
      </c>
      <c r="AG884" s="362">
        <f t="shared" ref="AG884" si="2166">AG883</f>
        <v>0</v>
      </c>
      <c r="AH884" s="362">
        <f t="shared" ref="AH884" si="2167">AH883</f>
        <v>0</v>
      </c>
      <c r="AI884" s="362">
        <f t="shared" ref="AI884" si="2168">AI883</f>
        <v>0</v>
      </c>
      <c r="AJ884" s="362">
        <f t="shared" ref="AJ884" si="2169">AJ883</f>
        <v>0</v>
      </c>
      <c r="AK884" s="362">
        <f t="shared" ref="AK884" si="2170">AK883</f>
        <v>0</v>
      </c>
      <c r="AL884" s="362">
        <f t="shared" ref="AL884" si="2171">AL883</f>
        <v>0</v>
      </c>
      <c r="AM884" s="362">
        <f t="shared" ref="AM884" si="2172">AM883</f>
        <v>0</v>
      </c>
      <c r="AN884" s="362">
        <f t="shared" ref="AN884" si="2173">AN883</f>
        <v>0</v>
      </c>
      <c r="AO884" s="362">
        <f t="shared" ref="AO884" si="2174">AO883</f>
        <v>0</v>
      </c>
      <c r="AP884" s="362">
        <f t="shared" ref="AP884" si="2175">AP883</f>
        <v>0</v>
      </c>
      <c r="AQ884" s="362">
        <f t="shared" ref="AQ884" si="2176">AQ883</f>
        <v>0</v>
      </c>
      <c r="AR884" s="362">
        <f t="shared" ref="AR884" si="2177">AR883</f>
        <v>0</v>
      </c>
      <c r="AS884" s="266"/>
    </row>
    <row r="885" spans="1:45" outlineLevel="1">
      <c r="A885" s="464"/>
      <c r="B885" s="254"/>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363"/>
      <c r="AF885" s="376"/>
      <c r="AG885" s="376"/>
      <c r="AH885" s="376"/>
      <c r="AI885" s="376"/>
      <c r="AJ885" s="376"/>
      <c r="AK885" s="376"/>
      <c r="AL885" s="376"/>
      <c r="AM885" s="376"/>
      <c r="AN885" s="376"/>
      <c r="AO885" s="376"/>
      <c r="AP885" s="376"/>
      <c r="AQ885" s="376"/>
      <c r="AR885" s="376"/>
      <c r="AS885" s="266"/>
    </row>
    <row r="886" spans="1:45" ht="15.75" outlineLevel="1">
      <c r="A886" s="464"/>
      <c r="B886" s="248" t="s">
        <v>497</v>
      </c>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outlineLevel="1">
      <c r="A887" s="464">
        <v>25</v>
      </c>
      <c r="B887" s="379" t="s">
        <v>117</v>
      </c>
      <c r="C887" s="251" t="s">
        <v>25</v>
      </c>
      <c r="D887" s="255">
        <v>130667.33333333334</v>
      </c>
      <c r="E887" s="255">
        <v>130667.33333333334</v>
      </c>
      <c r="F887" s="255">
        <v>130667.33333333334</v>
      </c>
      <c r="G887" s="255">
        <v>130667.33333333334</v>
      </c>
      <c r="H887" s="255">
        <v>130667.33333333334</v>
      </c>
      <c r="I887" s="255">
        <v>130667.33333333334</v>
      </c>
      <c r="J887" s="255">
        <v>130667.33333333334</v>
      </c>
      <c r="K887" s="255">
        <v>130667.33333333334</v>
      </c>
      <c r="L887" s="255">
        <v>130667.33333333334</v>
      </c>
      <c r="M887" s="255">
        <v>112854.81720430109</v>
      </c>
      <c r="N887" s="255">
        <v>0</v>
      </c>
      <c r="O887" s="255">
        <v>0</v>
      </c>
      <c r="P887" s="255">
        <v>0</v>
      </c>
      <c r="Q887" s="255">
        <v>12</v>
      </c>
      <c r="R887" s="255">
        <v>5.806451612903226</v>
      </c>
      <c r="S887" s="255">
        <v>5.806451612903226</v>
      </c>
      <c r="T887" s="255">
        <v>5.806451612903226</v>
      </c>
      <c r="U887" s="255">
        <v>5.806451612903226</v>
      </c>
      <c r="V887" s="255">
        <v>5.806451612903226</v>
      </c>
      <c r="W887" s="255">
        <v>5.806451612903226</v>
      </c>
      <c r="X887" s="255">
        <v>5.806451612903226</v>
      </c>
      <c r="Y887" s="255">
        <v>5.806451612903226</v>
      </c>
      <c r="Z887" s="255">
        <v>5.806451612903226</v>
      </c>
      <c r="AA887" s="255">
        <v>5.010752688172043</v>
      </c>
      <c r="AB887" s="255">
        <v>0</v>
      </c>
      <c r="AC887" s="255">
        <v>0</v>
      </c>
      <c r="AD887" s="255">
        <v>0</v>
      </c>
      <c r="AE887" s="377"/>
      <c r="AF887" s="366">
        <v>0.5</v>
      </c>
      <c r="AG887" s="366">
        <v>0.5</v>
      </c>
      <c r="AH887" s="366"/>
      <c r="AI887" s="366"/>
      <c r="AJ887" s="366"/>
      <c r="AK887" s="366"/>
      <c r="AL887" s="366"/>
      <c r="AM887" s="366"/>
      <c r="AN887" s="366"/>
      <c r="AO887" s="366"/>
      <c r="AP887" s="366"/>
      <c r="AQ887" s="366"/>
      <c r="AR887" s="366"/>
      <c r="AS887" s="256">
        <f>SUM(AE887:AR887)</f>
        <v>1</v>
      </c>
    </row>
    <row r="888" spans="1:45"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AO888" si="2178">AF887</f>
        <v>0.5</v>
      </c>
      <c r="AG888" s="362">
        <f t="shared" si="2178"/>
        <v>0.5</v>
      </c>
      <c r="AH888" s="362">
        <f t="shared" si="2178"/>
        <v>0</v>
      </c>
      <c r="AI888" s="362">
        <f t="shared" si="2178"/>
        <v>0</v>
      </c>
      <c r="AJ888" s="362">
        <f t="shared" si="2178"/>
        <v>0</v>
      </c>
      <c r="AK888" s="362">
        <f t="shared" si="2178"/>
        <v>0</v>
      </c>
      <c r="AL888" s="362">
        <f t="shared" si="2178"/>
        <v>0</v>
      </c>
      <c r="AM888" s="362">
        <f t="shared" si="2178"/>
        <v>0</v>
      </c>
      <c r="AN888" s="362">
        <f t="shared" si="2178"/>
        <v>0</v>
      </c>
      <c r="AO888" s="362">
        <f t="shared" si="2178"/>
        <v>0</v>
      </c>
      <c r="AP888" s="362">
        <f t="shared" ref="AP888" si="2179">AP887</f>
        <v>0</v>
      </c>
      <c r="AQ888" s="362">
        <f t="shared" ref="AQ888" si="2180">AQ887</f>
        <v>0</v>
      </c>
      <c r="AR888" s="362">
        <f t="shared" ref="AR888" si="2181">AR887</f>
        <v>0</v>
      </c>
      <c r="AS888" s="266"/>
    </row>
    <row r="889" spans="1:4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0" outlineLevel="1">
      <c r="A890" s="464">
        <v>26</v>
      </c>
      <c r="B890" s="379" t="s">
        <v>1126</v>
      </c>
      <c r="C890" s="251" t="s">
        <v>25</v>
      </c>
      <c r="D890" s="255">
        <v>15651543.459434502</v>
      </c>
      <c r="E890" s="255">
        <v>15651543.459434502</v>
      </c>
      <c r="F890" s="255">
        <v>15651543.459434502</v>
      </c>
      <c r="G890" s="255">
        <v>15651543.459434502</v>
      </c>
      <c r="H890" s="255">
        <v>15651543.459434502</v>
      </c>
      <c r="I890" s="255">
        <v>15651543.459434502</v>
      </c>
      <c r="J890" s="255">
        <v>15651543.459434502</v>
      </c>
      <c r="K890" s="255">
        <v>15651543.459434502</v>
      </c>
      <c r="L890" s="255">
        <v>15049619.212515289</v>
      </c>
      <c r="M890" s="255">
        <v>15049619.212515289</v>
      </c>
      <c r="N890" s="255">
        <v>14948830.605625002</v>
      </c>
      <c r="O890" s="255">
        <v>14948830.605625002</v>
      </c>
      <c r="P890" s="255">
        <v>2554102.7278538286</v>
      </c>
      <c r="Q890" s="255">
        <v>12</v>
      </c>
      <c r="R890" s="255">
        <v>2355.2447649684882</v>
      </c>
      <c r="S890" s="255">
        <v>2355.2447649684882</v>
      </c>
      <c r="T890" s="255">
        <v>2355.2447649684882</v>
      </c>
      <c r="U890" s="255">
        <v>2355.2447649684882</v>
      </c>
      <c r="V890" s="255">
        <v>2355.2447649684882</v>
      </c>
      <c r="W890" s="255">
        <v>2355.2447649684882</v>
      </c>
      <c r="X890" s="255">
        <v>2355.2447649684882</v>
      </c>
      <c r="Y890" s="255">
        <v>2355.2447649684882</v>
      </c>
      <c r="Z890" s="255">
        <v>2269.1144547932654</v>
      </c>
      <c r="AA890" s="255">
        <v>2269.1144547932654</v>
      </c>
      <c r="AB890" s="255">
        <v>2258.4434429131488</v>
      </c>
      <c r="AC890" s="255">
        <v>2258.4434429131488</v>
      </c>
      <c r="AD890" s="255">
        <v>272.87301807725527</v>
      </c>
      <c r="AE890" s="377"/>
      <c r="AF890" s="366">
        <v>0.11263218207054453</v>
      </c>
      <c r="AG890" s="366">
        <v>0.61178387746215968</v>
      </c>
      <c r="AH890" s="366"/>
      <c r="AI890" s="366">
        <v>0.20918602696142882</v>
      </c>
      <c r="AJ890" s="366">
        <v>0</v>
      </c>
      <c r="AK890" s="366">
        <v>4.1409266038894673E-4</v>
      </c>
      <c r="AL890" s="366"/>
      <c r="AM890" s="366"/>
      <c r="AN890" s="366"/>
      <c r="AO890" s="366"/>
      <c r="AP890" s="366"/>
      <c r="AQ890" s="366"/>
      <c r="AR890" s="366"/>
      <c r="AS890" s="256">
        <f>SUM(AE890:AR890)</f>
        <v>0.93401617915452195</v>
      </c>
    </row>
    <row r="891" spans="1:45" outlineLevel="1">
      <c r="A891" s="464"/>
      <c r="B891" s="254" t="s">
        <v>341</v>
      </c>
      <c r="C891" s="251" t="s">
        <v>163</v>
      </c>
      <c r="D891" s="255">
        <v>520192.47415438876</v>
      </c>
      <c r="E891" s="255">
        <v>520192.47415438876</v>
      </c>
      <c r="F891" s="255">
        <v>520192.47415438876</v>
      </c>
      <c r="G891" s="255">
        <v>520192.47415438876</v>
      </c>
      <c r="H891" s="255">
        <v>520192.47415438876</v>
      </c>
      <c r="I891" s="255">
        <v>520192.47415438876</v>
      </c>
      <c r="J891" s="255">
        <v>520192.47415438876</v>
      </c>
      <c r="K891" s="255">
        <v>520192.47415438876</v>
      </c>
      <c r="L891" s="255">
        <v>500187.00542410323</v>
      </c>
      <c r="M891" s="255">
        <v>500187.00542410323</v>
      </c>
      <c r="N891" s="255">
        <v>496837.20960871165</v>
      </c>
      <c r="O891" s="255">
        <v>496837.20960871165</v>
      </c>
      <c r="P891" s="255">
        <v>84887.795295733755</v>
      </c>
      <c r="Q891" s="255">
        <f>Q890</f>
        <v>12</v>
      </c>
      <c r="R891" s="255">
        <v>74.042256565126053</v>
      </c>
      <c r="S891" s="255">
        <v>74.042256565126053</v>
      </c>
      <c r="T891" s="255">
        <v>74.042256565126053</v>
      </c>
      <c r="U891" s="255">
        <v>74.042256565126053</v>
      </c>
      <c r="V891" s="255">
        <v>74.042256565126053</v>
      </c>
      <c r="W891" s="255">
        <v>74.042256565126053</v>
      </c>
      <c r="X891" s="255">
        <v>74.042256565126053</v>
      </c>
      <c r="Y891" s="255">
        <v>74.042256565126053</v>
      </c>
      <c r="Z891" s="255">
        <v>71.334562393003324</v>
      </c>
      <c r="AA891" s="255">
        <v>71.334562393003324</v>
      </c>
      <c r="AB891" s="255">
        <v>70.999095858404047</v>
      </c>
      <c r="AC891" s="255">
        <v>70.999095858404047</v>
      </c>
      <c r="AD891" s="255">
        <v>8.5783585276100727</v>
      </c>
      <c r="AE891" s="362">
        <f>AE890</f>
        <v>0</v>
      </c>
      <c r="AF891" s="362">
        <v>6.7772076440449275E-2</v>
      </c>
      <c r="AG891" s="362">
        <v>0.52565755190477492</v>
      </c>
      <c r="AH891" s="362">
        <v>0</v>
      </c>
      <c r="AI891" s="362">
        <v>8.76278763610433E-2</v>
      </c>
      <c r="AJ891" s="362">
        <v>0</v>
      </c>
      <c r="AK891" s="362">
        <v>0.30309277052306699</v>
      </c>
      <c r="AL891" s="362">
        <f t="shared" ref="AL891:AO891" si="2182">AL890</f>
        <v>0</v>
      </c>
      <c r="AM891" s="362">
        <f t="shared" si="2182"/>
        <v>0</v>
      </c>
      <c r="AN891" s="362">
        <f t="shared" si="2182"/>
        <v>0</v>
      </c>
      <c r="AO891" s="362">
        <f t="shared" si="2182"/>
        <v>0</v>
      </c>
      <c r="AP891" s="362">
        <f t="shared" ref="AP891" si="2183">AP890</f>
        <v>0</v>
      </c>
      <c r="AQ891" s="362">
        <f t="shared" ref="AQ891" si="2184">AQ890</f>
        <v>0</v>
      </c>
      <c r="AR891" s="362">
        <f t="shared" ref="AR891" si="2185">AR890</f>
        <v>0</v>
      </c>
      <c r="AS891" s="266"/>
    </row>
    <row r="892" spans="1:45" outlineLevel="1">
      <c r="A892" s="464"/>
      <c r="B892" s="254" t="s">
        <v>341</v>
      </c>
      <c r="C892" s="251" t="s">
        <v>163</v>
      </c>
      <c r="D892" s="255">
        <v>1734533.6880201651</v>
      </c>
      <c r="E892" s="255">
        <v>1734533.6880201651</v>
      </c>
      <c r="F892" s="255">
        <v>1734533.6880201651</v>
      </c>
      <c r="G892" s="255">
        <v>1734533.6880201651</v>
      </c>
      <c r="H892" s="255">
        <v>1734533.6880201651</v>
      </c>
      <c r="I892" s="255">
        <v>1734533.6880201651</v>
      </c>
      <c r="J892" s="255">
        <v>1734533.6880201651</v>
      </c>
      <c r="K892" s="255">
        <v>1734533.6880201651</v>
      </c>
      <c r="L892" s="255">
        <v>1667827.303015803</v>
      </c>
      <c r="M892" s="255">
        <v>1667827.303015803</v>
      </c>
      <c r="N892" s="255">
        <v>1656657.7187206233</v>
      </c>
      <c r="O892" s="255">
        <v>1656657.7187206233</v>
      </c>
      <c r="P892" s="255">
        <v>283050.50141596259</v>
      </c>
      <c r="Q892" s="255">
        <f>Q891</f>
        <v>12</v>
      </c>
      <c r="R892" s="255">
        <v>228.01587158613444</v>
      </c>
      <c r="S892" s="255">
        <v>228.01587158613444</v>
      </c>
      <c r="T892" s="255">
        <v>228.01587158613444</v>
      </c>
      <c r="U892" s="255">
        <v>228.01587158613444</v>
      </c>
      <c r="V892" s="255">
        <v>228.01587158613444</v>
      </c>
      <c r="W892" s="255">
        <v>228.01587158613444</v>
      </c>
      <c r="X892" s="255">
        <v>228.01587158613444</v>
      </c>
      <c r="Y892" s="255">
        <v>228.01587158613444</v>
      </c>
      <c r="Z892" s="255">
        <v>219.67742709123698</v>
      </c>
      <c r="AA892" s="255">
        <v>219.67742709123698</v>
      </c>
      <c r="AB892" s="255">
        <v>218.64434547240012</v>
      </c>
      <c r="AC892" s="255">
        <v>218.64434547240012</v>
      </c>
      <c r="AD892" s="255">
        <v>26.417372824542436</v>
      </c>
      <c r="AE892" s="362"/>
      <c r="AF892" s="362">
        <v>1.5530205630412765E-2</v>
      </c>
      <c r="AG892" s="362">
        <v>0.96646865509471602</v>
      </c>
      <c r="AH892" s="362"/>
      <c r="AI892" s="362"/>
      <c r="AJ892" s="362"/>
      <c r="AK892" s="362"/>
      <c r="AL892" s="362"/>
      <c r="AM892" s="362"/>
      <c r="AN892" s="362"/>
      <c r="AO892" s="362"/>
      <c r="AP892" s="362"/>
      <c r="AQ892" s="362"/>
      <c r="AR892" s="362"/>
      <c r="AS892" s="266"/>
    </row>
    <row r="893" spans="1:45" outlineLevel="1">
      <c r="A893" s="464"/>
      <c r="B893" s="254"/>
      <c r="C893" s="251"/>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1"/>
      <c r="AA893" s="251"/>
      <c r="AB893" s="251"/>
      <c r="AC893" s="251"/>
      <c r="AD893" s="251"/>
      <c r="AE893" s="363"/>
      <c r="AF893" s="376"/>
      <c r="AG893" s="376"/>
      <c r="AH893" s="376"/>
      <c r="AI893" s="376"/>
      <c r="AJ893" s="376"/>
      <c r="AK893" s="376"/>
      <c r="AL893" s="376"/>
      <c r="AM893" s="376"/>
      <c r="AN893" s="376"/>
      <c r="AO893" s="376"/>
      <c r="AP893" s="376"/>
      <c r="AQ893" s="376"/>
      <c r="AR893" s="376"/>
      <c r="AS893" s="266"/>
    </row>
    <row r="894" spans="1:45" outlineLevel="1">
      <c r="A894" s="464">
        <v>27</v>
      </c>
      <c r="B894" s="379" t="s">
        <v>119</v>
      </c>
      <c r="C894" s="251" t="s">
        <v>25</v>
      </c>
      <c r="D894" s="255">
        <v>431819.60714864929</v>
      </c>
      <c r="E894" s="255">
        <v>431819.60714864929</v>
      </c>
      <c r="F894" s="255">
        <v>415336.74180677085</v>
      </c>
      <c r="G894" s="255">
        <v>404798.99133598653</v>
      </c>
      <c r="H894" s="255">
        <v>376128.74623688863</v>
      </c>
      <c r="I894" s="255">
        <v>308121.19958378351</v>
      </c>
      <c r="J894" s="255">
        <v>260408.03154132696</v>
      </c>
      <c r="K894" s="255">
        <v>209325.34832219721</v>
      </c>
      <c r="L894" s="255">
        <v>167660.64478246364</v>
      </c>
      <c r="M894" s="255">
        <v>131909.07323549394</v>
      </c>
      <c r="N894" s="255">
        <v>102816.97132800793</v>
      </c>
      <c r="O894" s="255">
        <v>69512.645048044782</v>
      </c>
      <c r="P894" s="255">
        <v>46880.66164916128</v>
      </c>
      <c r="Q894" s="255">
        <v>12</v>
      </c>
      <c r="R894" s="255">
        <v>74.227527314994205</v>
      </c>
      <c r="S894" s="255">
        <v>74.227527314994205</v>
      </c>
      <c r="T894" s="255">
        <v>73.040238667183274</v>
      </c>
      <c r="U894" s="255">
        <v>72.02884463386286</v>
      </c>
      <c r="V894" s="255">
        <v>68.730820612165843</v>
      </c>
      <c r="W894" s="255">
        <v>60.771589306470375</v>
      </c>
      <c r="X894" s="255">
        <v>52.988252615265417</v>
      </c>
      <c r="Y894" s="255">
        <v>43.709811700891137</v>
      </c>
      <c r="Z894" s="255">
        <v>35.354817512592028</v>
      </c>
      <c r="AA894" s="255">
        <v>27.439559860519182</v>
      </c>
      <c r="AB894" s="255">
        <v>20.315827973653629</v>
      </c>
      <c r="AC894" s="255">
        <v>13.587858969391711</v>
      </c>
      <c r="AD894" s="255">
        <v>9.1465199535063952</v>
      </c>
      <c r="AE894" s="377"/>
      <c r="AF894" s="366">
        <v>1</v>
      </c>
      <c r="AG894" s="366"/>
      <c r="AH894" s="366"/>
      <c r="AI894" s="366"/>
      <c r="AJ894" s="366"/>
      <c r="AK894" s="366"/>
      <c r="AL894" s="366"/>
      <c r="AM894" s="366"/>
      <c r="AN894" s="366"/>
      <c r="AO894" s="366"/>
      <c r="AP894" s="366"/>
      <c r="AQ894" s="366"/>
      <c r="AR894" s="366"/>
      <c r="AS894" s="256">
        <f>SUM(AE894:AR894)</f>
        <v>1</v>
      </c>
    </row>
    <row r="895" spans="1:45" outlineLevel="1">
      <c r="A895" s="464"/>
      <c r="B895" s="254" t="s">
        <v>341</v>
      </c>
      <c r="C895" s="251" t="s">
        <v>163</v>
      </c>
      <c r="D895" s="255"/>
      <c r="E895" s="255"/>
      <c r="F895" s="255"/>
      <c r="G895" s="255"/>
      <c r="H895" s="255"/>
      <c r="I895" s="255"/>
      <c r="J895" s="255"/>
      <c r="K895" s="255"/>
      <c r="L895" s="255"/>
      <c r="M895" s="255"/>
      <c r="N895" s="255"/>
      <c r="O895" s="255"/>
      <c r="P895" s="255"/>
      <c r="Q895" s="255">
        <f>Q894</f>
        <v>12</v>
      </c>
      <c r="R895" s="255"/>
      <c r="S895" s="255"/>
      <c r="T895" s="255"/>
      <c r="U895" s="255"/>
      <c r="V895" s="255"/>
      <c r="W895" s="255"/>
      <c r="X895" s="255"/>
      <c r="Y895" s="255"/>
      <c r="Z895" s="255"/>
      <c r="AA895" s="255"/>
      <c r="AB895" s="255"/>
      <c r="AC895" s="255"/>
      <c r="AD895" s="255"/>
      <c r="AE895" s="362">
        <f>AE894</f>
        <v>0</v>
      </c>
      <c r="AF895" s="362">
        <f t="shared" ref="AF895:AO895" si="2186">AF894</f>
        <v>1</v>
      </c>
      <c r="AG895" s="362">
        <f t="shared" si="2186"/>
        <v>0</v>
      </c>
      <c r="AH895" s="362">
        <f t="shared" si="2186"/>
        <v>0</v>
      </c>
      <c r="AI895" s="362">
        <f t="shared" si="2186"/>
        <v>0</v>
      </c>
      <c r="AJ895" s="362">
        <f t="shared" si="2186"/>
        <v>0</v>
      </c>
      <c r="AK895" s="362">
        <f t="shared" si="2186"/>
        <v>0</v>
      </c>
      <c r="AL895" s="362">
        <f t="shared" si="2186"/>
        <v>0</v>
      </c>
      <c r="AM895" s="362">
        <f t="shared" si="2186"/>
        <v>0</v>
      </c>
      <c r="AN895" s="362">
        <f t="shared" si="2186"/>
        <v>0</v>
      </c>
      <c r="AO895" s="362">
        <f t="shared" si="2186"/>
        <v>0</v>
      </c>
      <c r="AP895" s="362">
        <f t="shared" ref="AP895" si="2187">AP894</f>
        <v>0</v>
      </c>
      <c r="AQ895" s="362">
        <f t="shared" ref="AQ895" si="2188">AQ894</f>
        <v>0</v>
      </c>
      <c r="AR895" s="362">
        <f t="shared" ref="AR895" si="2189">AR894</f>
        <v>0</v>
      </c>
      <c r="AS895" s="266"/>
    </row>
    <row r="896" spans="1:45" outlineLevel="1">
      <c r="A896" s="464"/>
      <c r="B896" s="254"/>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363"/>
      <c r="AF896" s="376"/>
      <c r="AG896" s="376"/>
      <c r="AH896" s="376"/>
      <c r="AI896" s="376"/>
      <c r="AJ896" s="376"/>
      <c r="AK896" s="376"/>
      <c r="AL896" s="376"/>
      <c r="AM896" s="376"/>
      <c r="AN896" s="376"/>
      <c r="AO896" s="376"/>
      <c r="AP896" s="376"/>
      <c r="AQ896" s="376"/>
      <c r="AR896" s="376"/>
      <c r="AS896" s="266"/>
    </row>
    <row r="897" spans="1:45" ht="30" outlineLevel="1">
      <c r="A897" s="464">
        <v>28</v>
      </c>
      <c r="B897" s="379" t="s">
        <v>120</v>
      </c>
      <c r="C897" s="251" t="s">
        <v>25</v>
      </c>
      <c r="D897" s="255">
        <v>174409.1924418924</v>
      </c>
      <c r="E897" s="255">
        <v>174409.1924418924</v>
      </c>
      <c r="F897" s="255">
        <v>174409.1924418924</v>
      </c>
      <c r="G897" s="255">
        <v>174409.1924418924</v>
      </c>
      <c r="H897" s="255">
        <v>174409.1924418924</v>
      </c>
      <c r="I897" s="255">
        <v>174409.1924418924</v>
      </c>
      <c r="J897" s="255">
        <v>174409.1924418924</v>
      </c>
      <c r="K897" s="255">
        <v>174409.1924418924</v>
      </c>
      <c r="L897" s="255">
        <v>174409.1924418924</v>
      </c>
      <c r="M897" s="255">
        <v>174409.1924418924</v>
      </c>
      <c r="N897" s="255">
        <v>174409.1924418924</v>
      </c>
      <c r="O897" s="255">
        <v>174409.1924418924</v>
      </c>
      <c r="P897" s="255">
        <v>174409.1924418924</v>
      </c>
      <c r="Q897" s="255">
        <v>12</v>
      </c>
      <c r="R897" s="255">
        <v>46.286210221793645</v>
      </c>
      <c r="S897" s="255">
        <v>46.286210221793645</v>
      </c>
      <c r="T897" s="255">
        <v>46.286210221793645</v>
      </c>
      <c r="U897" s="255">
        <v>46.286210221793645</v>
      </c>
      <c r="V897" s="255">
        <v>46.286210221793645</v>
      </c>
      <c r="W897" s="255">
        <v>46.286210221793645</v>
      </c>
      <c r="X897" s="255">
        <v>46.286210221793645</v>
      </c>
      <c r="Y897" s="255">
        <v>46.286210221793645</v>
      </c>
      <c r="Z897" s="255">
        <v>46.286210221793645</v>
      </c>
      <c r="AA897" s="255">
        <v>46.286210221793645</v>
      </c>
      <c r="AB897" s="255">
        <v>46.286210221793645</v>
      </c>
      <c r="AC897" s="255">
        <v>46.286210221793645</v>
      </c>
      <c r="AD897" s="255">
        <v>46.286210221793645</v>
      </c>
      <c r="AE897" s="377"/>
      <c r="AF897" s="366">
        <v>1</v>
      </c>
      <c r="AG897" s="366"/>
      <c r="AH897" s="366"/>
      <c r="AI897" s="366"/>
      <c r="AJ897" s="366"/>
      <c r="AK897" s="366"/>
      <c r="AL897" s="366"/>
      <c r="AM897" s="366"/>
      <c r="AN897" s="366"/>
      <c r="AO897" s="366"/>
      <c r="AP897" s="366"/>
      <c r="AQ897" s="366"/>
      <c r="AR897" s="366"/>
      <c r="AS897" s="256">
        <f>SUM(AE897:AR897)</f>
        <v>1</v>
      </c>
    </row>
    <row r="898" spans="1:45" outlineLevel="1">
      <c r="A898" s="464"/>
      <c r="B898" s="254" t="s">
        <v>341</v>
      </c>
      <c r="C898" s="251" t="s">
        <v>163</v>
      </c>
      <c r="D898" s="255">
        <v>632081.28540418786</v>
      </c>
      <c r="E898" s="255">
        <v>632081.28540418786</v>
      </c>
      <c r="F898" s="255">
        <v>632081.28540418786</v>
      </c>
      <c r="G898" s="255">
        <v>632081.28540418786</v>
      </c>
      <c r="H898" s="255">
        <v>632081.28540418786</v>
      </c>
      <c r="I898" s="255">
        <v>632081.28540418786</v>
      </c>
      <c r="J898" s="255">
        <v>632081.28540418786</v>
      </c>
      <c r="K898" s="255">
        <v>632081.28540418786</v>
      </c>
      <c r="L898" s="255">
        <v>632081.28540418786</v>
      </c>
      <c r="M898" s="255">
        <v>632081.28540418786</v>
      </c>
      <c r="N898" s="255">
        <v>632081.28540418786</v>
      </c>
      <c r="O898" s="255">
        <v>632081.28540418786</v>
      </c>
      <c r="P898" s="255">
        <v>632081.28540418786</v>
      </c>
      <c r="Q898" s="255">
        <f>Q897</f>
        <v>12</v>
      </c>
      <c r="R898" s="255">
        <v>46.746769527483131</v>
      </c>
      <c r="S898" s="255">
        <v>46.746769527483131</v>
      </c>
      <c r="T898" s="255">
        <v>46.746769527483131</v>
      </c>
      <c r="U898" s="255">
        <v>46.746769527483131</v>
      </c>
      <c r="V898" s="255">
        <v>46.746769527483131</v>
      </c>
      <c r="W898" s="255">
        <v>46.746769527483131</v>
      </c>
      <c r="X898" s="255">
        <v>46.746769527483131</v>
      </c>
      <c r="Y898" s="255">
        <v>46.746769527483131</v>
      </c>
      <c r="Z898" s="255">
        <v>46.746769527483131</v>
      </c>
      <c r="AA898" s="255">
        <v>46.746769527483131</v>
      </c>
      <c r="AB898" s="255">
        <v>46.746769527483131</v>
      </c>
      <c r="AC898" s="255">
        <v>46.746769527483131</v>
      </c>
      <c r="AD898" s="255">
        <v>46.746769527483131</v>
      </c>
      <c r="AE898" s="362">
        <f>AE897</f>
        <v>0</v>
      </c>
      <c r="AF898" s="362">
        <f t="shared" ref="AF898:AO898" si="2190">AF897</f>
        <v>1</v>
      </c>
      <c r="AG898" s="362">
        <f t="shared" si="2190"/>
        <v>0</v>
      </c>
      <c r="AH898" s="362">
        <f t="shared" si="2190"/>
        <v>0</v>
      </c>
      <c r="AI898" s="362">
        <f t="shared" si="2190"/>
        <v>0</v>
      </c>
      <c r="AJ898" s="362">
        <f t="shared" si="2190"/>
        <v>0</v>
      </c>
      <c r="AK898" s="362">
        <f t="shared" si="2190"/>
        <v>0</v>
      </c>
      <c r="AL898" s="362">
        <f t="shared" si="2190"/>
        <v>0</v>
      </c>
      <c r="AM898" s="362">
        <f t="shared" si="2190"/>
        <v>0</v>
      </c>
      <c r="AN898" s="362">
        <f t="shared" si="2190"/>
        <v>0</v>
      </c>
      <c r="AO898" s="362">
        <f t="shared" si="2190"/>
        <v>0</v>
      </c>
      <c r="AP898" s="362">
        <f t="shared" ref="AP898" si="2191">AP897</f>
        <v>0</v>
      </c>
      <c r="AQ898" s="362">
        <f t="shared" ref="AQ898" si="2192">AQ897</f>
        <v>0</v>
      </c>
      <c r="AR898" s="362">
        <f t="shared" ref="AR898" si="2193">AR897</f>
        <v>0</v>
      </c>
      <c r="AS898" s="266"/>
    </row>
    <row r="899" spans="1:45" outlineLevel="1">
      <c r="A899" s="464"/>
      <c r="B899" s="254" t="s">
        <v>341</v>
      </c>
      <c r="C899" s="251" t="s">
        <v>163</v>
      </c>
      <c r="D899" s="255">
        <v>396807.78550675174</v>
      </c>
      <c r="E899" s="255">
        <v>396807.78550675174</v>
      </c>
      <c r="F899" s="255">
        <v>396807.78550675174</v>
      </c>
      <c r="G899" s="255">
        <v>396807.78550675174</v>
      </c>
      <c r="H899" s="255">
        <v>396807.78550675174</v>
      </c>
      <c r="I899" s="255">
        <v>396807.78550675174</v>
      </c>
      <c r="J899" s="255">
        <v>396807.78550675174</v>
      </c>
      <c r="K899" s="255">
        <v>396807.78550675174</v>
      </c>
      <c r="L899" s="255">
        <v>396807.78550675174</v>
      </c>
      <c r="M899" s="255">
        <v>396807.78550675174</v>
      </c>
      <c r="N899" s="255">
        <v>396807.78550675174</v>
      </c>
      <c r="O899" s="255">
        <v>396807.78550675174</v>
      </c>
      <c r="P899" s="255">
        <v>396807.78550675174</v>
      </c>
      <c r="Q899" s="255">
        <f>Q898</f>
        <v>12</v>
      </c>
      <c r="R899" s="255">
        <v>171.1841369334619</v>
      </c>
      <c r="S899" s="255">
        <v>171.1841369334619</v>
      </c>
      <c r="T899" s="255">
        <v>171.1841369334619</v>
      </c>
      <c r="U899" s="255">
        <v>171.1841369334619</v>
      </c>
      <c r="V899" s="255">
        <v>171.1841369334619</v>
      </c>
      <c r="W899" s="255">
        <v>171.1841369334619</v>
      </c>
      <c r="X899" s="255">
        <v>171.1841369334619</v>
      </c>
      <c r="Y899" s="255">
        <v>171.1841369334619</v>
      </c>
      <c r="Z899" s="255">
        <v>171.1841369334619</v>
      </c>
      <c r="AA899" s="255">
        <v>171.1841369334619</v>
      </c>
      <c r="AB899" s="255">
        <v>171.1841369334619</v>
      </c>
      <c r="AC899" s="255">
        <v>171.1841369334619</v>
      </c>
      <c r="AD899" s="255">
        <v>171.1841369334619</v>
      </c>
      <c r="AE899" s="362"/>
      <c r="AF899" s="362"/>
      <c r="AG899" s="362">
        <v>1</v>
      </c>
      <c r="AH899" s="362"/>
      <c r="AI899" s="362"/>
      <c r="AJ899" s="362"/>
      <c r="AK899" s="362"/>
      <c r="AL899" s="362"/>
      <c r="AM899" s="362"/>
      <c r="AN899" s="362"/>
      <c r="AO899" s="362"/>
      <c r="AP899" s="362"/>
      <c r="AQ899" s="362"/>
      <c r="AR899" s="362"/>
      <c r="AS899" s="266"/>
    </row>
    <row r="900" spans="1:45" outlineLevel="1">
      <c r="A900" s="464"/>
      <c r="B900" s="254"/>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c r="AA900" s="251"/>
      <c r="AB900" s="251"/>
      <c r="AC900" s="251"/>
      <c r="AD900" s="251"/>
      <c r="AE900" s="363"/>
      <c r="AF900" s="376"/>
      <c r="AG900" s="376"/>
      <c r="AH900" s="376"/>
      <c r="AI900" s="376"/>
      <c r="AJ900" s="376"/>
      <c r="AK900" s="376"/>
      <c r="AL900" s="376"/>
      <c r="AM900" s="376"/>
      <c r="AN900" s="376"/>
      <c r="AO900" s="376"/>
      <c r="AP900" s="376"/>
      <c r="AQ900" s="376"/>
      <c r="AR900" s="376"/>
      <c r="AS900" s="266"/>
    </row>
    <row r="901" spans="1:45" outlineLevel="1">
      <c r="A901" s="464">
        <v>29</v>
      </c>
      <c r="B901" s="379" t="s">
        <v>124</v>
      </c>
      <c r="C901" s="251" t="s">
        <v>25</v>
      </c>
      <c r="D901" s="255">
        <v>896313.63562771806</v>
      </c>
      <c r="E901" s="255">
        <v>675772.15460759588</v>
      </c>
      <c r="F901" s="255">
        <v>345899.50394326542</v>
      </c>
      <c r="G901" s="255">
        <v>342974.73485687497</v>
      </c>
      <c r="H901" s="255">
        <v>342974.73485687497</v>
      </c>
      <c r="I901" s="255">
        <v>238867.22072600029</v>
      </c>
      <c r="J901" s="255">
        <v>238867.22072600029</v>
      </c>
      <c r="K901" s="255">
        <v>238867.22072600029</v>
      </c>
      <c r="L901" s="255">
        <v>191143.66794315234</v>
      </c>
      <c r="M901" s="255">
        <v>163357.61474576133</v>
      </c>
      <c r="N901" s="255">
        <v>102665.29525809127</v>
      </c>
      <c r="O901" s="255">
        <v>84132.297272980912</v>
      </c>
      <c r="P901" s="255">
        <v>46932.983815037864</v>
      </c>
      <c r="Q901" s="255">
        <v>12</v>
      </c>
      <c r="R901" s="255">
        <v>241.2411682594763</v>
      </c>
      <c r="S901" s="255">
        <v>208.37859425508944</v>
      </c>
      <c r="T901" s="255">
        <v>157.21754154371442</v>
      </c>
      <c r="U901" s="255">
        <v>94.479900262612233</v>
      </c>
      <c r="V901" s="255">
        <v>94.479900262612233</v>
      </c>
      <c r="W901" s="255">
        <v>53.401682757128654</v>
      </c>
      <c r="X901" s="255">
        <v>53.401682757128654</v>
      </c>
      <c r="Y901" s="255">
        <v>53.401682757128654</v>
      </c>
      <c r="Z901" s="255">
        <v>48.17354598370347</v>
      </c>
      <c r="AA901" s="255">
        <v>35.850080732058395</v>
      </c>
      <c r="AB901" s="255">
        <v>11.20315022876825</v>
      </c>
      <c r="AC901" s="255">
        <v>5.9750134553430669</v>
      </c>
      <c r="AD901" s="255">
        <v>5.6015751143841248</v>
      </c>
      <c r="AE901" s="377"/>
      <c r="AF901" s="366"/>
      <c r="AG901" s="366">
        <v>0.72413793103448276</v>
      </c>
      <c r="AH901" s="366">
        <v>0.13793103448275862</v>
      </c>
      <c r="AI901" s="366">
        <v>0.13793103448275862</v>
      </c>
      <c r="AJ901" s="366"/>
      <c r="AK901" s="366"/>
      <c r="AL901" s="366"/>
      <c r="AM901" s="366"/>
      <c r="AN901" s="366"/>
      <c r="AO901" s="366"/>
      <c r="AP901" s="366"/>
      <c r="AQ901" s="366"/>
      <c r="AR901" s="366"/>
      <c r="AS901" s="256">
        <f>SUM(AE901:AR901)</f>
        <v>1</v>
      </c>
    </row>
    <row r="902" spans="1:45" outlineLevel="1">
      <c r="A902" s="464"/>
      <c r="B902" s="254" t="s">
        <v>341</v>
      </c>
      <c r="C902" s="251" t="s">
        <v>163</v>
      </c>
      <c r="D902" s="255"/>
      <c r="E902" s="255"/>
      <c r="F902" s="255"/>
      <c r="G902" s="255"/>
      <c r="H902" s="255"/>
      <c r="I902" s="255"/>
      <c r="J902" s="255"/>
      <c r="K902" s="255"/>
      <c r="L902" s="255"/>
      <c r="M902" s="255"/>
      <c r="N902" s="255"/>
      <c r="O902" s="255"/>
      <c r="P902" s="255"/>
      <c r="Q902" s="255">
        <f>Q901</f>
        <v>12</v>
      </c>
      <c r="R902" s="255"/>
      <c r="S902" s="255"/>
      <c r="T902" s="255"/>
      <c r="U902" s="255"/>
      <c r="V902" s="255"/>
      <c r="W902" s="255"/>
      <c r="X902" s="255"/>
      <c r="Y902" s="255"/>
      <c r="Z902" s="255"/>
      <c r="AA902" s="255"/>
      <c r="AB902" s="255"/>
      <c r="AC902" s="255"/>
      <c r="AD902" s="255"/>
      <c r="AE902" s="362">
        <f>AE901</f>
        <v>0</v>
      </c>
      <c r="AF902" s="362">
        <f t="shared" ref="AF902:AO902" si="2194">AF901</f>
        <v>0</v>
      </c>
      <c r="AG902" s="362">
        <f t="shared" si="2194"/>
        <v>0.72413793103448276</v>
      </c>
      <c r="AH902" s="362">
        <f t="shared" si="2194"/>
        <v>0.13793103448275862</v>
      </c>
      <c r="AI902" s="362">
        <f t="shared" si="2194"/>
        <v>0.13793103448275862</v>
      </c>
      <c r="AJ902" s="362">
        <f t="shared" si="2194"/>
        <v>0</v>
      </c>
      <c r="AK902" s="362">
        <f t="shared" si="2194"/>
        <v>0</v>
      </c>
      <c r="AL902" s="362">
        <f t="shared" si="2194"/>
        <v>0</v>
      </c>
      <c r="AM902" s="362">
        <f t="shared" si="2194"/>
        <v>0</v>
      </c>
      <c r="AN902" s="362">
        <f t="shared" si="2194"/>
        <v>0</v>
      </c>
      <c r="AO902" s="362">
        <f t="shared" si="2194"/>
        <v>0</v>
      </c>
      <c r="AP902" s="362">
        <f t="shared" ref="AP902" si="2195">AP901</f>
        <v>0</v>
      </c>
      <c r="AQ902" s="362">
        <f t="shared" ref="AQ902" si="2196">AQ901</f>
        <v>0</v>
      </c>
      <c r="AR902" s="362">
        <f t="shared" ref="AR902" si="2197">AR901</f>
        <v>0</v>
      </c>
      <c r="AS902" s="266"/>
    </row>
    <row r="903" spans="1:45" outlineLevel="1">
      <c r="A903" s="464"/>
      <c r="B903" s="254"/>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c r="AA903" s="251"/>
      <c r="AB903" s="251"/>
      <c r="AC903" s="251"/>
      <c r="AD903" s="251"/>
      <c r="AE903" s="363"/>
      <c r="AF903" s="376"/>
      <c r="AG903" s="376"/>
      <c r="AH903" s="376"/>
      <c r="AI903" s="376"/>
      <c r="AJ903" s="376"/>
      <c r="AK903" s="376"/>
      <c r="AL903" s="376"/>
      <c r="AM903" s="376"/>
      <c r="AN903" s="376"/>
      <c r="AO903" s="376"/>
      <c r="AP903" s="376"/>
      <c r="AQ903" s="376"/>
      <c r="AR903" s="376"/>
      <c r="AS903" s="266"/>
    </row>
    <row r="904" spans="1:45" ht="30" outlineLevel="1">
      <c r="A904" s="464">
        <v>30</v>
      </c>
      <c r="B904" s="379" t="s">
        <v>122</v>
      </c>
      <c r="C904" s="251" t="s">
        <v>25</v>
      </c>
      <c r="D904" s="255">
        <v>2964635.5591453016</v>
      </c>
      <c r="E904" s="255">
        <v>2964635.5591453016</v>
      </c>
      <c r="F904" s="255">
        <v>2964635.5591453016</v>
      </c>
      <c r="G904" s="255">
        <v>2964635.5591453016</v>
      </c>
      <c r="H904" s="255">
        <v>2964635.5591453016</v>
      </c>
      <c r="I904" s="255">
        <v>2964635.5591453016</v>
      </c>
      <c r="J904" s="255">
        <v>2964635.5591453016</v>
      </c>
      <c r="K904" s="255">
        <v>2964635.5591453016</v>
      </c>
      <c r="L904" s="255">
        <v>2964635.5591453016</v>
      </c>
      <c r="M904" s="255">
        <v>2964635.5591453016</v>
      </c>
      <c r="N904" s="255">
        <v>2964635.5591453016</v>
      </c>
      <c r="O904" s="255">
        <v>2964635.5591453016</v>
      </c>
      <c r="P904" s="255">
        <v>2964635.5591453016</v>
      </c>
      <c r="Q904" s="255">
        <v>12</v>
      </c>
      <c r="R904" s="255">
        <v>179.26530612244898</v>
      </c>
      <c r="S904" s="255">
        <v>179.26530612244898</v>
      </c>
      <c r="T904" s="255">
        <v>179.26530612244898</v>
      </c>
      <c r="U904" s="255">
        <v>179.26530612244898</v>
      </c>
      <c r="V904" s="255">
        <v>179.26530612244898</v>
      </c>
      <c r="W904" s="255">
        <v>179.26530612244898</v>
      </c>
      <c r="X904" s="255">
        <v>179.26530612244898</v>
      </c>
      <c r="Y904" s="255">
        <v>179.26530612244898</v>
      </c>
      <c r="Z904" s="255">
        <v>179.26530612244898</v>
      </c>
      <c r="AA904" s="255">
        <v>179.26530612244898</v>
      </c>
      <c r="AB904" s="255">
        <v>179.26530612244898</v>
      </c>
      <c r="AC904" s="255">
        <v>179.26530612244898</v>
      </c>
      <c r="AD904" s="255">
        <v>179.26530612244898</v>
      </c>
      <c r="AE904" s="377"/>
      <c r="AF904" s="366"/>
      <c r="AG904" s="366"/>
      <c r="AH904" s="366">
        <v>1</v>
      </c>
      <c r="AI904" s="366"/>
      <c r="AJ904" s="366"/>
      <c r="AK904" s="366"/>
      <c r="AL904" s="366"/>
      <c r="AM904" s="366"/>
      <c r="AN904" s="366"/>
      <c r="AO904" s="366"/>
      <c r="AP904" s="366"/>
      <c r="AQ904" s="366"/>
      <c r="AR904" s="366"/>
      <c r="AS904" s="256">
        <f>SUM(AE904:AR904)</f>
        <v>1</v>
      </c>
    </row>
    <row r="905" spans="1:45" outlineLevel="1">
      <c r="A905" s="464"/>
      <c r="B905" s="254" t="s">
        <v>341</v>
      </c>
      <c r="C905" s="251" t="s">
        <v>163</v>
      </c>
      <c r="D905" s="255"/>
      <c r="E905" s="255"/>
      <c r="F905" s="255"/>
      <c r="G905" s="255"/>
      <c r="H905" s="255"/>
      <c r="I905" s="255"/>
      <c r="J905" s="255"/>
      <c r="K905" s="255"/>
      <c r="L905" s="255"/>
      <c r="M905" s="255"/>
      <c r="N905" s="255"/>
      <c r="O905" s="255"/>
      <c r="P905" s="255"/>
      <c r="Q905" s="255">
        <f>Q904</f>
        <v>12</v>
      </c>
      <c r="R905" s="255"/>
      <c r="S905" s="255"/>
      <c r="T905" s="255"/>
      <c r="U905" s="255"/>
      <c r="V905" s="255"/>
      <c r="W905" s="255"/>
      <c r="X905" s="255"/>
      <c r="Y905" s="255"/>
      <c r="Z905" s="255"/>
      <c r="AA905" s="255"/>
      <c r="AB905" s="255"/>
      <c r="AC905" s="255"/>
      <c r="AD905" s="255"/>
      <c r="AE905" s="362">
        <f>AE904</f>
        <v>0</v>
      </c>
      <c r="AF905" s="362">
        <f t="shared" ref="AF905:AO905" si="2198">AF904</f>
        <v>0</v>
      </c>
      <c r="AG905" s="362">
        <f t="shared" si="2198"/>
        <v>0</v>
      </c>
      <c r="AH905" s="362">
        <f t="shared" si="2198"/>
        <v>1</v>
      </c>
      <c r="AI905" s="362">
        <f t="shared" si="2198"/>
        <v>0</v>
      </c>
      <c r="AJ905" s="362">
        <f t="shared" si="2198"/>
        <v>0</v>
      </c>
      <c r="AK905" s="362">
        <f t="shared" si="2198"/>
        <v>0</v>
      </c>
      <c r="AL905" s="362">
        <f t="shared" si="2198"/>
        <v>0</v>
      </c>
      <c r="AM905" s="362">
        <f t="shared" si="2198"/>
        <v>0</v>
      </c>
      <c r="AN905" s="362">
        <f t="shared" si="2198"/>
        <v>0</v>
      </c>
      <c r="AO905" s="362">
        <f t="shared" si="2198"/>
        <v>0</v>
      </c>
      <c r="AP905" s="362">
        <f t="shared" ref="AP905" si="2199">AP904</f>
        <v>0</v>
      </c>
      <c r="AQ905" s="362">
        <f t="shared" ref="AQ905" si="2200">AQ904</f>
        <v>0</v>
      </c>
      <c r="AR905" s="362">
        <f t="shared" ref="AR905" si="2201">AR904</f>
        <v>0</v>
      </c>
      <c r="AS905" s="266"/>
    </row>
    <row r="906" spans="1:45" outlineLevel="1">
      <c r="A906" s="464"/>
      <c r="B906" s="254"/>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c r="AA906" s="251"/>
      <c r="AB906" s="251"/>
      <c r="AC906" s="251"/>
      <c r="AD906" s="251"/>
      <c r="AE906" s="363"/>
      <c r="AF906" s="376"/>
      <c r="AG906" s="376"/>
      <c r="AH906" s="376"/>
      <c r="AI906" s="376"/>
      <c r="AJ906" s="376"/>
      <c r="AK906" s="376"/>
      <c r="AL906" s="376"/>
      <c r="AM906" s="376"/>
      <c r="AN906" s="376"/>
      <c r="AO906" s="376"/>
      <c r="AP906" s="376"/>
      <c r="AQ906" s="376"/>
      <c r="AR906" s="376"/>
      <c r="AS906" s="266"/>
    </row>
    <row r="907" spans="1:45" outlineLevel="1">
      <c r="A907" s="464">
        <v>31</v>
      </c>
      <c r="B907" s="379" t="s">
        <v>1127</v>
      </c>
      <c r="C907" s="251" t="s">
        <v>25</v>
      </c>
      <c r="D907" s="255">
        <v>4893290.6887500612</v>
      </c>
      <c r="E907" s="255">
        <f>+D907</f>
        <v>4893290.6887500612</v>
      </c>
      <c r="F907" s="255">
        <f t="shared" ref="F907:O907" si="2202">+E907</f>
        <v>4893290.6887500612</v>
      </c>
      <c r="G907" s="255">
        <f t="shared" si="2202"/>
        <v>4893290.6887500612</v>
      </c>
      <c r="H907" s="255">
        <f t="shared" si="2202"/>
        <v>4893290.6887500612</v>
      </c>
      <c r="I907" s="255">
        <f t="shared" si="2202"/>
        <v>4893290.6887500612</v>
      </c>
      <c r="J907" s="255">
        <f t="shared" si="2202"/>
        <v>4893290.6887500612</v>
      </c>
      <c r="K907" s="255">
        <f t="shared" si="2202"/>
        <v>4893290.6887500612</v>
      </c>
      <c r="L907" s="255">
        <f t="shared" si="2202"/>
        <v>4893290.6887500612</v>
      </c>
      <c r="M907" s="255">
        <f t="shared" si="2202"/>
        <v>4893290.6887500612</v>
      </c>
      <c r="N907" s="255">
        <f t="shared" si="2202"/>
        <v>4893290.6887500612</v>
      </c>
      <c r="O907" s="255">
        <f t="shared" si="2202"/>
        <v>4893290.6887500612</v>
      </c>
      <c r="P907" s="255"/>
      <c r="Q907" s="255">
        <v>12</v>
      </c>
      <c r="R907" s="255">
        <f>(-'8.  Streetlighting'!F172-'8.  Streetlighting'!F205)/12</f>
        <v>1085.2033199684004</v>
      </c>
      <c r="S907" s="255">
        <f t="array" ref="S907:AD907">-TRANSPOSE('8.  Streetlighting'!F173:F184)/12-TRANSPOSE('8.  Streetlighting'!F206:F217)/12</f>
        <v>1183.858167238255</v>
      </c>
      <c r="T907" s="255">
        <v>1183.858167238255</v>
      </c>
      <c r="U907" s="255">
        <v>1183.858167238255</v>
      </c>
      <c r="V907" s="255">
        <v>1183.858167238255</v>
      </c>
      <c r="W907" s="255">
        <v>1183.858167238255</v>
      </c>
      <c r="X907" s="255">
        <v>1183.858167238255</v>
      </c>
      <c r="Y907" s="255">
        <v>1183.858167238255</v>
      </c>
      <c r="Z907" s="255">
        <v>1183.858167238255</v>
      </c>
      <c r="AA907" s="255">
        <v>1183.858167238255</v>
      </c>
      <c r="AB907" s="255">
        <v>1183.858167238255</v>
      </c>
      <c r="AC907" s="255">
        <v>1183.858167238255</v>
      </c>
      <c r="AD907" s="255">
        <v>0</v>
      </c>
      <c r="AE907" s="377"/>
      <c r="AF907" s="366"/>
      <c r="AG907" s="366"/>
      <c r="AH907" s="366"/>
      <c r="AI907" s="366"/>
      <c r="AJ907" s="366">
        <v>1</v>
      </c>
      <c r="AK907" s="366"/>
      <c r="AL907" s="366"/>
      <c r="AM907" s="366"/>
      <c r="AN907" s="366"/>
      <c r="AO907" s="366"/>
      <c r="AP907" s="366"/>
      <c r="AQ907" s="366"/>
      <c r="AR907" s="366"/>
      <c r="AS907" s="256">
        <f>SUM(AE907:AR907)</f>
        <v>1</v>
      </c>
    </row>
    <row r="908" spans="1:45" outlineLevel="1">
      <c r="A908" s="464"/>
      <c r="B908" s="254" t="s">
        <v>341</v>
      </c>
      <c r="C908" s="251" t="s">
        <v>163</v>
      </c>
      <c r="D908" s="255"/>
      <c r="E908" s="255"/>
      <c r="F908" s="255"/>
      <c r="G908" s="255"/>
      <c r="H908" s="255"/>
      <c r="I908" s="255"/>
      <c r="J908" s="255"/>
      <c r="K908" s="255"/>
      <c r="L908" s="255"/>
      <c r="M908" s="255"/>
      <c r="N908" s="255"/>
      <c r="O908" s="255"/>
      <c r="P908" s="255"/>
      <c r="Q908" s="255">
        <f>Q907</f>
        <v>12</v>
      </c>
      <c r="R908" s="255"/>
      <c r="S908" s="255"/>
      <c r="T908" s="255"/>
      <c r="U908" s="255"/>
      <c r="V908" s="255"/>
      <c r="W908" s="255"/>
      <c r="X908" s="255"/>
      <c r="Y908" s="255"/>
      <c r="Z908" s="255"/>
      <c r="AA908" s="255"/>
      <c r="AB908" s="255"/>
      <c r="AC908" s="255"/>
      <c r="AD908" s="255"/>
      <c r="AE908" s="362">
        <f>AE907</f>
        <v>0</v>
      </c>
      <c r="AF908" s="362">
        <f t="shared" ref="AF908:AO908" si="2203">AF907</f>
        <v>0</v>
      </c>
      <c r="AG908" s="362">
        <f t="shared" si="2203"/>
        <v>0</v>
      </c>
      <c r="AH908" s="362">
        <f t="shared" si="2203"/>
        <v>0</v>
      </c>
      <c r="AI908" s="362">
        <f t="shared" si="2203"/>
        <v>0</v>
      </c>
      <c r="AJ908" s="362">
        <f t="shared" si="2203"/>
        <v>1</v>
      </c>
      <c r="AK908" s="362">
        <f t="shared" si="2203"/>
        <v>0</v>
      </c>
      <c r="AL908" s="362">
        <f t="shared" si="2203"/>
        <v>0</v>
      </c>
      <c r="AM908" s="362">
        <f t="shared" si="2203"/>
        <v>0</v>
      </c>
      <c r="AN908" s="362">
        <f t="shared" si="2203"/>
        <v>0</v>
      </c>
      <c r="AO908" s="362">
        <f t="shared" si="2203"/>
        <v>0</v>
      </c>
      <c r="AP908" s="362">
        <f t="shared" ref="AP908" si="2204">AP907</f>
        <v>0</v>
      </c>
      <c r="AQ908" s="362">
        <f t="shared" ref="AQ908" si="2205">AQ907</f>
        <v>0</v>
      </c>
      <c r="AR908" s="362">
        <f t="shared" ref="AR908" si="2206">AR907</f>
        <v>0</v>
      </c>
      <c r="AS908" s="266"/>
    </row>
    <row r="909" spans="1:45" outlineLevel="1">
      <c r="A909" s="464"/>
      <c r="B909" s="379"/>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c r="AA909" s="251"/>
      <c r="AB909" s="251"/>
      <c r="AC909" s="251"/>
      <c r="AD909" s="251"/>
      <c r="AE909" s="363"/>
      <c r="AF909" s="376"/>
      <c r="AG909" s="376"/>
      <c r="AH909" s="376"/>
      <c r="AI909" s="376"/>
      <c r="AJ909" s="376"/>
      <c r="AK909" s="376"/>
      <c r="AL909" s="376"/>
      <c r="AM909" s="376"/>
      <c r="AN909" s="376"/>
      <c r="AO909" s="376"/>
      <c r="AP909" s="376"/>
      <c r="AQ909" s="376"/>
      <c r="AR909" s="376"/>
      <c r="AS909" s="266"/>
    </row>
    <row r="910" spans="1:45" ht="30" outlineLevel="1">
      <c r="A910" s="464">
        <v>32</v>
      </c>
      <c r="B910" s="379" t="s">
        <v>1128</v>
      </c>
      <c r="C910" s="251" t="s">
        <v>25</v>
      </c>
      <c r="D910" s="255">
        <v>1890015.032895542</v>
      </c>
      <c r="E910" s="255">
        <v>1905279.7219977458</v>
      </c>
      <c r="F910" s="255">
        <v>1905279.7219977458</v>
      </c>
      <c r="G910" s="255">
        <v>1905279.7219977458</v>
      </c>
      <c r="H910" s="255">
        <v>1905279.7219977458</v>
      </c>
      <c r="I910" s="255">
        <v>1821302.7237002926</v>
      </c>
      <c r="J910" s="255">
        <v>1821302.7237002926</v>
      </c>
      <c r="K910" s="255">
        <v>1821302.7237002926</v>
      </c>
      <c r="L910" s="255">
        <v>1807622.7668233858</v>
      </c>
      <c r="M910" s="255">
        <v>1807622.7668233858</v>
      </c>
      <c r="N910" s="255">
        <v>1778122.2787200436</v>
      </c>
      <c r="O910" s="255">
        <v>1666199.3249094039</v>
      </c>
      <c r="P910" s="255">
        <v>686164.66766675957</v>
      </c>
      <c r="Q910" s="255">
        <v>12</v>
      </c>
      <c r="R910" s="255">
        <v>368.04856092436984</v>
      </c>
      <c r="S910" s="255">
        <v>374.91206534262233</v>
      </c>
      <c r="T910" s="255">
        <v>374.91206534262233</v>
      </c>
      <c r="U910" s="255">
        <v>374.91206534262233</v>
      </c>
      <c r="V910" s="255">
        <v>374.91206534262233</v>
      </c>
      <c r="W910" s="255">
        <v>358.69589223709778</v>
      </c>
      <c r="X910" s="255">
        <v>358.69589223709778</v>
      </c>
      <c r="Y910" s="255">
        <v>358.69589223709778</v>
      </c>
      <c r="Z910" s="255">
        <v>358.12850920518895</v>
      </c>
      <c r="AA910" s="255">
        <v>358.12850920518895</v>
      </c>
      <c r="AB910" s="255">
        <v>351.59445299901262</v>
      </c>
      <c r="AC910" s="255">
        <v>311.84103540849441</v>
      </c>
      <c r="AD910" s="255">
        <v>118.03397331549361</v>
      </c>
      <c r="AE910" s="377"/>
      <c r="AF910" s="366">
        <v>0.12203646528913051</v>
      </c>
      <c r="AG910" s="366">
        <v>0.74682741116751272</v>
      </c>
      <c r="AH910" s="366">
        <v>9.4432796292209173E-2</v>
      </c>
      <c r="AI910" s="366">
        <v>1.3407636283381152E-2</v>
      </c>
      <c r="AJ910" s="366"/>
      <c r="AK910" s="366"/>
      <c r="AL910" s="366"/>
      <c r="AM910" s="366"/>
      <c r="AN910" s="366"/>
      <c r="AO910" s="366"/>
      <c r="AP910" s="366"/>
      <c r="AQ910" s="366"/>
      <c r="AR910" s="366"/>
      <c r="AS910" s="256">
        <f>SUM(AE910:AR910)</f>
        <v>0.97670430903223349</v>
      </c>
    </row>
    <row r="911" spans="1:45" outlineLevel="1">
      <c r="A911" s="464"/>
      <c r="B911" s="254" t="s">
        <v>341</v>
      </c>
      <c r="C911" s="251" t="s">
        <v>163</v>
      </c>
      <c r="D911" s="255">
        <v>24785.524257201698</v>
      </c>
      <c r="E911" s="255">
        <v>24985.704316850053</v>
      </c>
      <c r="F911" s="255">
        <v>24985.704316850053</v>
      </c>
      <c r="G911" s="255">
        <v>24985.704316850053</v>
      </c>
      <c r="H911" s="255">
        <v>24985.704316850053</v>
      </c>
      <c r="I911" s="255">
        <v>23884.435865477077</v>
      </c>
      <c r="J911" s="255">
        <v>23884.435865477077</v>
      </c>
      <c r="K911" s="255">
        <v>23884.435865477077</v>
      </c>
      <c r="L911" s="255">
        <v>23705.037872811066</v>
      </c>
      <c r="M911" s="255">
        <v>23705.037872811066</v>
      </c>
      <c r="N911" s="255">
        <v>23318.170545959976</v>
      </c>
      <c r="O911" s="255">
        <v>21850.420798826297</v>
      </c>
      <c r="P911" s="255">
        <v>8998.3152085484799</v>
      </c>
      <c r="Q911" s="255">
        <f>Q910</f>
        <v>12</v>
      </c>
      <c r="R911" s="255">
        <v>15.433508403361342</v>
      </c>
      <c r="S911" s="255">
        <v>15.721318122952598</v>
      </c>
      <c r="T911" s="255">
        <v>15.721318122952598</v>
      </c>
      <c r="U911" s="255">
        <v>15.721318122952598</v>
      </c>
      <c r="V911" s="255">
        <v>15.721318122952598</v>
      </c>
      <c r="W911" s="255">
        <v>15.041319692131662</v>
      </c>
      <c r="X911" s="255">
        <v>15.041319692131662</v>
      </c>
      <c r="Y911" s="255">
        <v>15.041319692131662</v>
      </c>
      <c r="Z911" s="255">
        <v>15.017527421978784</v>
      </c>
      <c r="AA911" s="255">
        <v>15.017527421978784</v>
      </c>
      <c r="AB911" s="255">
        <v>14.743532568927911</v>
      </c>
      <c r="AC911" s="255">
        <v>13.076538673055376</v>
      </c>
      <c r="AD911" s="255">
        <v>4.9495596843839724</v>
      </c>
      <c r="AE911" s="362">
        <f>AE910</f>
        <v>0</v>
      </c>
      <c r="AF911" s="362">
        <v>1</v>
      </c>
      <c r="AG911" s="362"/>
      <c r="AH911" s="362"/>
      <c r="AI911" s="362"/>
      <c r="AJ911" s="362">
        <f t="shared" ref="AJ911:AO911" si="2207">AJ910</f>
        <v>0</v>
      </c>
      <c r="AK911" s="362">
        <f t="shared" si="2207"/>
        <v>0</v>
      </c>
      <c r="AL911" s="362">
        <f t="shared" si="2207"/>
        <v>0</v>
      </c>
      <c r="AM911" s="362">
        <f t="shared" si="2207"/>
        <v>0</v>
      </c>
      <c r="AN911" s="362">
        <f t="shared" si="2207"/>
        <v>0</v>
      </c>
      <c r="AO911" s="362">
        <f t="shared" si="2207"/>
        <v>0</v>
      </c>
      <c r="AP911" s="362">
        <f t="shared" ref="AP911" si="2208">AP910</f>
        <v>0</v>
      </c>
      <c r="AQ911" s="362">
        <f t="shared" ref="AQ911" si="2209">AQ910</f>
        <v>0</v>
      </c>
      <c r="AR911" s="362">
        <f>AR910</f>
        <v>0</v>
      </c>
      <c r="AS911" s="266"/>
    </row>
    <row r="912" spans="1:45" outlineLevel="1">
      <c r="A912" s="464"/>
      <c r="B912" s="379"/>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15.75" outlineLevel="1">
      <c r="A913" s="464"/>
      <c r="B913" s="248" t="s">
        <v>498</v>
      </c>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c r="AA913" s="251"/>
      <c r="AB913" s="251"/>
      <c r="AC913" s="251"/>
      <c r="AD913" s="251"/>
      <c r="AE913" s="363"/>
      <c r="AF913" s="376"/>
      <c r="AG913" s="376"/>
      <c r="AH913" s="376"/>
      <c r="AI913" s="376"/>
      <c r="AJ913" s="376"/>
      <c r="AK913" s="376"/>
      <c r="AL913" s="376"/>
      <c r="AM913" s="376"/>
      <c r="AN913" s="376"/>
      <c r="AO913" s="376"/>
      <c r="AP913" s="376"/>
      <c r="AQ913" s="376"/>
      <c r="AR913" s="376"/>
      <c r="AS913" s="266"/>
    </row>
    <row r="914" spans="1:45" outlineLevel="1">
      <c r="A914" s="464">
        <v>33</v>
      </c>
      <c r="B914" s="379" t="s">
        <v>125</v>
      </c>
      <c r="C914" s="251" t="s">
        <v>25</v>
      </c>
      <c r="D914" s="255">
        <v>42537.083432294945</v>
      </c>
      <c r="E914" s="255">
        <v>42537.083432294945</v>
      </c>
      <c r="F914" s="255">
        <v>42537.083432294945</v>
      </c>
      <c r="G914" s="255">
        <v>38285.465747985254</v>
      </c>
      <c r="H914" s="255">
        <v>35191.674153819127</v>
      </c>
      <c r="I914" s="255">
        <v>34607.900806267731</v>
      </c>
      <c r="J914" s="255">
        <v>34607.900806267731</v>
      </c>
      <c r="K914" s="255">
        <v>34595.955279889262</v>
      </c>
      <c r="L914" s="255">
        <v>34435.200871277826</v>
      </c>
      <c r="M914" s="255">
        <v>34164.404918127948</v>
      </c>
      <c r="N914" s="255">
        <v>31308.687587963235</v>
      </c>
      <c r="O914" s="255">
        <v>29302.544993520736</v>
      </c>
      <c r="P914" s="255">
        <v>27475.89985261107</v>
      </c>
      <c r="Q914" s="255">
        <v>12</v>
      </c>
      <c r="R914" s="255">
        <v>6.8121906225980009</v>
      </c>
      <c r="S914" s="255">
        <v>6.8121906225980009</v>
      </c>
      <c r="T914" s="255">
        <v>6.8121906225980009</v>
      </c>
      <c r="U914" s="255">
        <v>5.8296631289540581</v>
      </c>
      <c r="V914" s="255">
        <v>5.1372151810526132</v>
      </c>
      <c r="W914" s="255">
        <v>5.1372151810526132</v>
      </c>
      <c r="X914" s="255">
        <v>5.1372151810526132</v>
      </c>
      <c r="Y914" s="255">
        <v>5.1372151810526132</v>
      </c>
      <c r="Z914" s="255">
        <v>5.1278577763512425</v>
      </c>
      <c r="AA914" s="255">
        <v>5.1185003716498718</v>
      </c>
      <c r="AB914" s="255">
        <v>4.3792654002415725</v>
      </c>
      <c r="AC914" s="255">
        <v>4.2295469250196378</v>
      </c>
      <c r="AD914" s="255">
        <v>4.164045092110042</v>
      </c>
      <c r="AE914" s="377"/>
      <c r="AF914" s="366">
        <v>0.65789514442809571</v>
      </c>
      <c r="AG914" s="366">
        <v>0.34337997847147472</v>
      </c>
      <c r="AH914" s="366"/>
      <c r="AI914" s="366"/>
      <c r="AJ914" s="366"/>
      <c r="AK914" s="366"/>
      <c r="AL914" s="366"/>
      <c r="AM914" s="366"/>
      <c r="AN914" s="366"/>
      <c r="AO914" s="366"/>
      <c r="AP914" s="366"/>
      <c r="AQ914" s="366"/>
      <c r="AR914" s="366"/>
      <c r="AS914" s="256">
        <f>SUM(AE914:AR914)</f>
        <v>1.0012751228995704</v>
      </c>
    </row>
    <row r="915" spans="1:45" outlineLevel="1">
      <c r="A915" s="464"/>
      <c r="B915" s="254" t="s">
        <v>341</v>
      </c>
      <c r="C915" s="251" t="s">
        <v>163</v>
      </c>
      <c r="D915" s="255"/>
      <c r="E915" s="255"/>
      <c r="F915" s="255"/>
      <c r="G915" s="255"/>
      <c r="H915" s="255"/>
      <c r="I915" s="255"/>
      <c r="J915" s="255"/>
      <c r="K915" s="255"/>
      <c r="L915" s="255"/>
      <c r="M915" s="255"/>
      <c r="N915" s="255"/>
      <c r="O915" s="255"/>
      <c r="P915" s="255"/>
      <c r="Q915" s="255">
        <f>Q914</f>
        <v>12</v>
      </c>
      <c r="R915" s="255"/>
      <c r="S915" s="255"/>
      <c r="T915" s="255"/>
      <c r="U915" s="255"/>
      <c r="V915" s="255"/>
      <c r="W915" s="255"/>
      <c r="X915" s="255"/>
      <c r="Y915" s="255"/>
      <c r="Z915" s="255"/>
      <c r="AA915" s="255"/>
      <c r="AB915" s="255"/>
      <c r="AC915" s="255"/>
      <c r="AD915" s="255"/>
      <c r="AE915" s="362">
        <f>AE914</f>
        <v>0</v>
      </c>
      <c r="AF915" s="362">
        <f t="shared" ref="AF915:AO915" si="2210">AF914</f>
        <v>0.65789514442809571</v>
      </c>
      <c r="AG915" s="362">
        <f t="shared" si="2210"/>
        <v>0.34337997847147472</v>
      </c>
      <c r="AH915" s="362">
        <f t="shared" si="2210"/>
        <v>0</v>
      </c>
      <c r="AI915" s="362">
        <f t="shared" si="2210"/>
        <v>0</v>
      </c>
      <c r="AJ915" s="362">
        <f t="shared" si="2210"/>
        <v>0</v>
      </c>
      <c r="AK915" s="362">
        <f t="shared" si="2210"/>
        <v>0</v>
      </c>
      <c r="AL915" s="362">
        <f t="shared" si="2210"/>
        <v>0</v>
      </c>
      <c r="AM915" s="362">
        <f t="shared" si="2210"/>
        <v>0</v>
      </c>
      <c r="AN915" s="362">
        <f t="shared" si="2210"/>
        <v>0</v>
      </c>
      <c r="AO915" s="362">
        <f t="shared" si="2210"/>
        <v>0</v>
      </c>
      <c r="AP915" s="362">
        <f t="shared" ref="AP915" si="2211">AP914</f>
        <v>0</v>
      </c>
      <c r="AQ915" s="362">
        <f t="shared" ref="AQ915" si="2212">AQ914</f>
        <v>0</v>
      </c>
      <c r="AR915" s="362">
        <f t="shared" ref="AR915" si="2213">AR914</f>
        <v>0</v>
      </c>
      <c r="AS915" s="266"/>
    </row>
    <row r="916" spans="1:45" outlineLevel="1">
      <c r="A916" s="464"/>
      <c r="B916" s="379"/>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363"/>
      <c r="AF916" s="376"/>
      <c r="AG916" s="376"/>
      <c r="AH916" s="376"/>
      <c r="AI916" s="376"/>
      <c r="AJ916" s="376"/>
      <c r="AK916" s="376"/>
      <c r="AL916" s="376"/>
      <c r="AM916" s="376"/>
      <c r="AN916" s="376"/>
      <c r="AO916" s="376"/>
      <c r="AP916" s="376"/>
      <c r="AQ916" s="376"/>
      <c r="AR916" s="376"/>
      <c r="AS916" s="266"/>
    </row>
    <row r="917" spans="1:45" outlineLevel="1">
      <c r="A917" s="464">
        <v>34</v>
      </c>
      <c r="B917" s="379" t="s">
        <v>126</v>
      </c>
      <c r="C917" s="251" t="s">
        <v>25</v>
      </c>
      <c r="D917" s="255"/>
      <c r="E917" s="255"/>
      <c r="F917" s="255"/>
      <c r="G917" s="255"/>
      <c r="H917" s="255"/>
      <c r="I917" s="255"/>
      <c r="J917" s="255"/>
      <c r="K917" s="255"/>
      <c r="L917" s="255"/>
      <c r="M917" s="255"/>
      <c r="N917" s="255"/>
      <c r="O917" s="255"/>
      <c r="P917" s="255"/>
      <c r="Q917" s="255">
        <v>0</v>
      </c>
      <c r="R917" s="255"/>
      <c r="S917" s="255"/>
      <c r="T917" s="255"/>
      <c r="U917" s="255"/>
      <c r="V917" s="255"/>
      <c r="W917" s="255"/>
      <c r="X917" s="255"/>
      <c r="Y917" s="255"/>
      <c r="Z917" s="255"/>
      <c r="AA917" s="255"/>
      <c r="AB917" s="255"/>
      <c r="AC917" s="255"/>
      <c r="AD917" s="255"/>
      <c r="AE917" s="377"/>
      <c r="AF917" s="366"/>
      <c r="AG917" s="366"/>
      <c r="AH917" s="366"/>
      <c r="AI917" s="366"/>
      <c r="AJ917" s="366"/>
      <c r="AK917" s="366"/>
      <c r="AL917" s="366"/>
      <c r="AM917" s="366"/>
      <c r="AN917" s="366"/>
      <c r="AO917" s="366"/>
      <c r="AP917" s="366"/>
      <c r="AQ917" s="366"/>
      <c r="AR917" s="366"/>
      <c r="AS917" s="256">
        <f>SUM(AE917:AR917)</f>
        <v>0</v>
      </c>
    </row>
    <row r="918" spans="1:45" outlineLevel="1">
      <c r="A918" s="464"/>
      <c r="B918" s="254" t="s">
        <v>341</v>
      </c>
      <c r="C918" s="251" t="s">
        <v>163</v>
      </c>
      <c r="D918" s="255"/>
      <c r="E918" s="255"/>
      <c r="F918" s="255"/>
      <c r="G918" s="255"/>
      <c r="H918" s="255"/>
      <c r="I918" s="255"/>
      <c r="J918" s="255"/>
      <c r="K918" s="255"/>
      <c r="L918" s="255"/>
      <c r="M918" s="255"/>
      <c r="N918" s="255"/>
      <c r="O918" s="255"/>
      <c r="P918" s="255"/>
      <c r="Q918" s="255">
        <f>Q917</f>
        <v>0</v>
      </c>
      <c r="R918" s="255"/>
      <c r="S918" s="255"/>
      <c r="T918" s="255"/>
      <c r="U918" s="255"/>
      <c r="V918" s="255"/>
      <c r="W918" s="255"/>
      <c r="X918" s="255"/>
      <c r="Y918" s="255"/>
      <c r="Z918" s="255"/>
      <c r="AA918" s="255"/>
      <c r="AB918" s="255"/>
      <c r="AC918" s="255"/>
      <c r="AD918" s="255"/>
      <c r="AE918" s="362">
        <f>AE917</f>
        <v>0</v>
      </c>
      <c r="AF918" s="362">
        <f t="shared" ref="AF918:AO918" si="2214">AF917</f>
        <v>0</v>
      </c>
      <c r="AG918" s="362">
        <f t="shared" si="2214"/>
        <v>0</v>
      </c>
      <c r="AH918" s="362">
        <f t="shared" si="2214"/>
        <v>0</v>
      </c>
      <c r="AI918" s="362">
        <f t="shared" si="2214"/>
        <v>0</v>
      </c>
      <c r="AJ918" s="362">
        <f t="shared" si="2214"/>
        <v>0</v>
      </c>
      <c r="AK918" s="362">
        <f t="shared" si="2214"/>
        <v>0</v>
      </c>
      <c r="AL918" s="362">
        <f t="shared" si="2214"/>
        <v>0</v>
      </c>
      <c r="AM918" s="362">
        <f t="shared" si="2214"/>
        <v>0</v>
      </c>
      <c r="AN918" s="362">
        <f t="shared" si="2214"/>
        <v>0</v>
      </c>
      <c r="AO918" s="362">
        <f t="shared" si="2214"/>
        <v>0</v>
      </c>
      <c r="AP918" s="362">
        <f t="shared" ref="AP918" si="2215">AP917</f>
        <v>0</v>
      </c>
      <c r="AQ918" s="362">
        <f t="shared" ref="AQ918" si="2216">AQ917</f>
        <v>0</v>
      </c>
      <c r="AR918" s="362">
        <f t="shared" ref="AR918" si="2217">AR917</f>
        <v>0</v>
      </c>
      <c r="AS918" s="266"/>
    </row>
    <row r="919" spans="1:45" outlineLevel="1">
      <c r="A919" s="464"/>
      <c r="B919" s="379"/>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c r="AA919" s="251"/>
      <c r="AB919" s="251"/>
      <c r="AC919" s="251"/>
      <c r="AD919" s="251"/>
      <c r="AE919" s="363"/>
      <c r="AF919" s="376"/>
      <c r="AG919" s="376"/>
      <c r="AH919" s="376"/>
      <c r="AI919" s="376"/>
      <c r="AJ919" s="376"/>
      <c r="AK919" s="376"/>
      <c r="AL919" s="376"/>
      <c r="AM919" s="376"/>
      <c r="AN919" s="376"/>
      <c r="AO919" s="376"/>
      <c r="AP919" s="376"/>
      <c r="AQ919" s="376"/>
      <c r="AR919" s="376"/>
      <c r="AS919" s="266"/>
    </row>
    <row r="920" spans="1:45" outlineLevel="1">
      <c r="A920" s="464">
        <v>35</v>
      </c>
      <c r="B920" s="379" t="s">
        <v>127</v>
      </c>
      <c r="C920" s="251" t="s">
        <v>25</v>
      </c>
      <c r="D920" s="255"/>
      <c r="E920" s="255"/>
      <c r="F920" s="255"/>
      <c r="G920" s="255"/>
      <c r="H920" s="255"/>
      <c r="I920" s="255"/>
      <c r="J920" s="255"/>
      <c r="K920" s="255"/>
      <c r="L920" s="255"/>
      <c r="M920" s="255"/>
      <c r="N920" s="255"/>
      <c r="O920" s="255"/>
      <c r="P920" s="255"/>
      <c r="Q920" s="255">
        <v>0</v>
      </c>
      <c r="R920" s="255"/>
      <c r="S920" s="255"/>
      <c r="T920" s="255"/>
      <c r="U920" s="255"/>
      <c r="V920" s="255"/>
      <c r="W920" s="255"/>
      <c r="X920" s="255"/>
      <c r="Y920" s="255"/>
      <c r="Z920" s="255"/>
      <c r="AA920" s="255"/>
      <c r="AB920" s="255"/>
      <c r="AC920" s="255"/>
      <c r="AD920" s="255"/>
      <c r="AE920" s="377"/>
      <c r="AF920" s="366"/>
      <c r="AG920" s="366"/>
      <c r="AH920" s="366"/>
      <c r="AI920" s="366"/>
      <c r="AJ920" s="366"/>
      <c r="AK920" s="366"/>
      <c r="AL920" s="366"/>
      <c r="AM920" s="366"/>
      <c r="AN920" s="366"/>
      <c r="AO920" s="366"/>
      <c r="AP920" s="366"/>
      <c r="AQ920" s="366"/>
      <c r="AR920" s="366"/>
      <c r="AS920" s="256">
        <f>SUM(AE920:AR920)</f>
        <v>0</v>
      </c>
    </row>
    <row r="921" spans="1:45" outlineLevel="1">
      <c r="A921" s="464"/>
      <c r="B921" s="254" t="s">
        <v>341</v>
      </c>
      <c r="C921" s="251" t="s">
        <v>163</v>
      </c>
      <c r="D921" s="255"/>
      <c r="E921" s="255"/>
      <c r="F921" s="255"/>
      <c r="G921" s="255"/>
      <c r="H921" s="255"/>
      <c r="I921" s="255"/>
      <c r="J921" s="255"/>
      <c r="K921" s="255"/>
      <c r="L921" s="255"/>
      <c r="M921" s="255"/>
      <c r="N921" s="255"/>
      <c r="O921" s="255"/>
      <c r="P921" s="255"/>
      <c r="Q921" s="255">
        <f>Q920</f>
        <v>0</v>
      </c>
      <c r="R921" s="255"/>
      <c r="S921" s="255"/>
      <c r="T921" s="255"/>
      <c r="U921" s="255"/>
      <c r="V921" s="255"/>
      <c r="W921" s="255"/>
      <c r="X921" s="255"/>
      <c r="Y921" s="255"/>
      <c r="Z921" s="255"/>
      <c r="AA921" s="255"/>
      <c r="AB921" s="255"/>
      <c r="AC921" s="255"/>
      <c r="AD921" s="255"/>
      <c r="AE921" s="362">
        <f>AE920</f>
        <v>0</v>
      </c>
      <c r="AF921" s="362">
        <f t="shared" ref="AF921:AO921" si="2218">AF920</f>
        <v>0</v>
      </c>
      <c r="AG921" s="362">
        <f t="shared" si="2218"/>
        <v>0</v>
      </c>
      <c r="AH921" s="362">
        <f t="shared" si="2218"/>
        <v>0</v>
      </c>
      <c r="AI921" s="362">
        <f t="shared" si="2218"/>
        <v>0</v>
      </c>
      <c r="AJ921" s="362">
        <f t="shared" si="2218"/>
        <v>0</v>
      </c>
      <c r="AK921" s="362">
        <f t="shared" si="2218"/>
        <v>0</v>
      </c>
      <c r="AL921" s="362">
        <f t="shared" si="2218"/>
        <v>0</v>
      </c>
      <c r="AM921" s="362">
        <f t="shared" si="2218"/>
        <v>0</v>
      </c>
      <c r="AN921" s="362">
        <f t="shared" si="2218"/>
        <v>0</v>
      </c>
      <c r="AO921" s="362">
        <f t="shared" si="2218"/>
        <v>0</v>
      </c>
      <c r="AP921" s="362">
        <f t="shared" ref="AP921" si="2219">AP920</f>
        <v>0</v>
      </c>
      <c r="AQ921" s="362">
        <f t="shared" ref="AQ921" si="2220">AQ920</f>
        <v>0</v>
      </c>
      <c r="AR921" s="362">
        <f t="shared" ref="AR921" si="2221">AR920</f>
        <v>0</v>
      </c>
      <c r="AS921" s="266"/>
    </row>
    <row r="922" spans="1:45" outlineLevel="1">
      <c r="A922" s="464"/>
      <c r="B922" s="382"/>
      <c r="C922" s="251"/>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1"/>
      <c r="AA922" s="251"/>
      <c r="AB922" s="251"/>
      <c r="AC922" s="251"/>
      <c r="AD922" s="251"/>
      <c r="AE922" s="363"/>
      <c r="AF922" s="376"/>
      <c r="AG922" s="376"/>
      <c r="AH922" s="376"/>
      <c r="AI922" s="376"/>
      <c r="AJ922" s="376"/>
      <c r="AK922" s="376"/>
      <c r="AL922" s="376"/>
      <c r="AM922" s="376"/>
      <c r="AN922" s="376"/>
      <c r="AO922" s="376"/>
      <c r="AP922" s="376"/>
      <c r="AQ922" s="376"/>
      <c r="AR922" s="376"/>
      <c r="AS922" s="266"/>
    </row>
    <row r="923" spans="1:45" ht="15.75" outlineLevel="1">
      <c r="A923" s="464"/>
      <c r="B923" s="248" t="s">
        <v>499</v>
      </c>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outlineLevel="1">
      <c r="A924" s="464">
        <v>36</v>
      </c>
      <c r="B924" s="379" t="s">
        <v>1129</v>
      </c>
      <c r="C924" s="251" t="s">
        <v>25</v>
      </c>
      <c r="D924" s="255"/>
      <c r="E924" s="255"/>
      <c r="F924" s="255"/>
      <c r="G924" s="255"/>
      <c r="H924" s="255"/>
      <c r="I924" s="255"/>
      <c r="J924" s="255"/>
      <c r="K924" s="255"/>
      <c r="L924" s="255"/>
      <c r="M924" s="255"/>
      <c r="N924" s="255"/>
      <c r="O924" s="255"/>
      <c r="P924" s="255"/>
      <c r="Q924" s="255">
        <v>12</v>
      </c>
      <c r="R924" s="255"/>
      <c r="S924" s="255"/>
      <c r="T924" s="255"/>
      <c r="U924" s="255"/>
      <c r="V924" s="255"/>
      <c r="W924" s="255"/>
      <c r="X924" s="255"/>
      <c r="Y924" s="255"/>
      <c r="Z924" s="255"/>
      <c r="AA924" s="255"/>
      <c r="AB924" s="255"/>
      <c r="AC924" s="255"/>
      <c r="AD924" s="255"/>
      <c r="AE924" s="377"/>
      <c r="AF924" s="366"/>
      <c r="AG924" s="366"/>
      <c r="AH924" s="366"/>
      <c r="AI924" s="366"/>
      <c r="AJ924" s="366"/>
      <c r="AK924" s="366"/>
      <c r="AL924" s="366"/>
      <c r="AM924" s="366"/>
      <c r="AN924" s="366"/>
      <c r="AO924" s="366"/>
      <c r="AP924" s="366"/>
      <c r="AQ924" s="366"/>
      <c r="AR924" s="366"/>
      <c r="AS924" s="256">
        <f>SUM(AE924:AR924)</f>
        <v>0</v>
      </c>
    </row>
    <row r="925" spans="1:45" outlineLevel="1">
      <c r="A925" s="464"/>
      <c r="B925" s="254" t="s">
        <v>341</v>
      </c>
      <c r="C925" s="251" t="s">
        <v>163</v>
      </c>
      <c r="D925" s="255">
        <v>578250</v>
      </c>
      <c r="E925" s="255">
        <v>578250</v>
      </c>
      <c r="F925" s="255">
        <v>578250</v>
      </c>
      <c r="G925" s="255">
        <v>578250</v>
      </c>
      <c r="H925" s="255">
        <v>578250</v>
      </c>
      <c r="I925" s="255">
        <v>494355.85579124809</v>
      </c>
      <c r="J925" s="255">
        <v>494355.85579124809</v>
      </c>
      <c r="K925" s="255">
        <v>494355.85579124809</v>
      </c>
      <c r="L925" s="255">
        <v>258854.12325121873</v>
      </c>
      <c r="M925" s="255">
        <v>258854.12325121873</v>
      </c>
      <c r="N925" s="255">
        <v>0</v>
      </c>
      <c r="O925" s="255">
        <v>0</v>
      </c>
      <c r="P925" s="255">
        <v>0</v>
      </c>
      <c r="Q925" s="255">
        <f>Q924</f>
        <v>12</v>
      </c>
      <c r="R925" s="255"/>
      <c r="S925" s="255"/>
      <c r="T925" s="255"/>
      <c r="U925" s="255"/>
      <c r="V925" s="255"/>
      <c r="W925" s="255"/>
      <c r="X925" s="255"/>
      <c r="Y925" s="255"/>
      <c r="Z925" s="255"/>
      <c r="AA925" s="255"/>
      <c r="AB925" s="255"/>
      <c r="AC925" s="255"/>
      <c r="AD925" s="255"/>
      <c r="AE925" s="362">
        <f>AE924</f>
        <v>0</v>
      </c>
      <c r="AF925" s="362">
        <f t="shared" ref="AF925:AO925" si="2222">AF924</f>
        <v>0</v>
      </c>
      <c r="AG925" s="362">
        <f t="shared" si="2222"/>
        <v>0</v>
      </c>
      <c r="AH925" s="362">
        <f t="shared" si="2222"/>
        <v>0</v>
      </c>
      <c r="AI925" s="362">
        <f t="shared" si="2222"/>
        <v>0</v>
      </c>
      <c r="AJ925" s="362">
        <f t="shared" si="2222"/>
        <v>0</v>
      </c>
      <c r="AK925" s="362">
        <f t="shared" si="2222"/>
        <v>0</v>
      </c>
      <c r="AL925" s="362">
        <f t="shared" si="2222"/>
        <v>0</v>
      </c>
      <c r="AM925" s="362">
        <f t="shared" si="2222"/>
        <v>0</v>
      </c>
      <c r="AN925" s="362">
        <f t="shared" si="2222"/>
        <v>0</v>
      </c>
      <c r="AO925" s="362">
        <f t="shared" si="2222"/>
        <v>0</v>
      </c>
      <c r="AP925" s="362">
        <f t="shared" ref="AP925" si="2223">AP924</f>
        <v>0</v>
      </c>
      <c r="AQ925" s="362">
        <f t="shared" ref="AQ925" si="2224">AQ924</f>
        <v>0</v>
      </c>
      <c r="AR925" s="362">
        <f t="shared" ref="AR925" si="2225">AR924</f>
        <v>0</v>
      </c>
      <c r="AS925" s="266"/>
    </row>
    <row r="926" spans="1:45"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outlineLevel="1">
      <c r="A927" s="464">
        <v>37</v>
      </c>
      <c r="B927" s="379" t="s">
        <v>129</v>
      </c>
      <c r="C927" s="251" t="s">
        <v>25</v>
      </c>
      <c r="D927" s="255"/>
      <c r="E927" s="255"/>
      <c r="F927" s="255"/>
      <c r="G927" s="255"/>
      <c r="H927" s="255"/>
      <c r="I927" s="255"/>
      <c r="J927" s="255"/>
      <c r="K927" s="255"/>
      <c r="L927" s="255"/>
      <c r="M927" s="255"/>
      <c r="N927" s="255"/>
      <c r="O927" s="255"/>
      <c r="P927" s="255"/>
      <c r="Q927" s="255">
        <v>12</v>
      </c>
      <c r="R927" s="255"/>
      <c r="S927" s="255"/>
      <c r="T927" s="255"/>
      <c r="U927" s="255"/>
      <c r="V927" s="255"/>
      <c r="W927" s="255"/>
      <c r="X927" s="255"/>
      <c r="Y927" s="255"/>
      <c r="Z927" s="255"/>
      <c r="AA927" s="255"/>
      <c r="AB927" s="255"/>
      <c r="AC927" s="255"/>
      <c r="AD927" s="255"/>
      <c r="AE927" s="377"/>
      <c r="AF927" s="366"/>
      <c r="AG927" s="366"/>
      <c r="AH927" s="366"/>
      <c r="AI927" s="366"/>
      <c r="AJ927" s="366"/>
      <c r="AK927" s="366"/>
      <c r="AL927" s="366"/>
      <c r="AM927" s="366"/>
      <c r="AN927" s="366"/>
      <c r="AO927" s="366"/>
      <c r="AP927" s="366"/>
      <c r="AQ927" s="366"/>
      <c r="AR927" s="366"/>
      <c r="AS927" s="256">
        <f>SUM(AE927:AR927)</f>
        <v>0</v>
      </c>
    </row>
    <row r="928" spans="1:45"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 si="2226">AF927</f>
        <v>0</v>
      </c>
      <c r="AG928" s="362">
        <f t="shared" ref="AG928" si="2227">AG927</f>
        <v>0</v>
      </c>
      <c r="AH928" s="362">
        <f t="shared" ref="AH928" si="2228">AH927</f>
        <v>0</v>
      </c>
      <c r="AI928" s="362">
        <f t="shared" ref="AI928" si="2229">AI927</f>
        <v>0</v>
      </c>
      <c r="AJ928" s="362">
        <f t="shared" ref="AJ928" si="2230">AJ927</f>
        <v>0</v>
      </c>
      <c r="AK928" s="362">
        <f t="shared" ref="AK928" si="2231">AK927</f>
        <v>0</v>
      </c>
      <c r="AL928" s="362">
        <f t="shared" ref="AL928" si="2232">AL927</f>
        <v>0</v>
      </c>
      <c r="AM928" s="362">
        <f t="shared" ref="AM928" si="2233">AM927</f>
        <v>0</v>
      </c>
      <c r="AN928" s="362">
        <f t="shared" ref="AN928" si="2234">AN927</f>
        <v>0</v>
      </c>
      <c r="AO928" s="362">
        <f t="shared" ref="AO928" si="2235">AO927</f>
        <v>0</v>
      </c>
      <c r="AP928" s="362">
        <f t="shared" ref="AP928" si="2236">AP927</f>
        <v>0</v>
      </c>
      <c r="AQ928" s="362">
        <f t="shared" ref="AQ928" si="2237">AQ927</f>
        <v>0</v>
      </c>
      <c r="AR928" s="362">
        <f t="shared" ref="AR928" si="2238">AR927</f>
        <v>0</v>
      </c>
      <c r="AS928" s="266"/>
    </row>
    <row r="929" spans="1:45"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outlineLevel="1">
      <c r="A930" s="464">
        <v>38</v>
      </c>
      <c r="B930" s="379" t="s">
        <v>130</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 si="2239">AF930</f>
        <v>0</v>
      </c>
      <c r="AG931" s="362">
        <f t="shared" ref="AG931" si="2240">AG930</f>
        <v>0</v>
      </c>
      <c r="AH931" s="362">
        <f t="shared" ref="AH931" si="2241">AH930</f>
        <v>0</v>
      </c>
      <c r="AI931" s="362">
        <f t="shared" ref="AI931" si="2242">AI930</f>
        <v>0</v>
      </c>
      <c r="AJ931" s="362">
        <f t="shared" ref="AJ931" si="2243">AJ930</f>
        <v>0</v>
      </c>
      <c r="AK931" s="362">
        <f t="shared" ref="AK931" si="2244">AK930</f>
        <v>0</v>
      </c>
      <c r="AL931" s="362">
        <f t="shared" ref="AL931" si="2245">AL930</f>
        <v>0</v>
      </c>
      <c r="AM931" s="362">
        <f t="shared" ref="AM931" si="2246">AM930</f>
        <v>0</v>
      </c>
      <c r="AN931" s="362">
        <f t="shared" ref="AN931" si="2247">AN930</f>
        <v>0</v>
      </c>
      <c r="AO931" s="362">
        <f t="shared" ref="AO931" si="2248">AO930</f>
        <v>0</v>
      </c>
      <c r="AP931" s="362">
        <f t="shared" ref="AP931" si="2249">AP930</f>
        <v>0</v>
      </c>
      <c r="AQ931" s="362">
        <f t="shared" ref="AQ931" si="2250">AQ930</f>
        <v>0</v>
      </c>
      <c r="AR931" s="362">
        <f t="shared" ref="AR931" si="2251">AR930</f>
        <v>0</v>
      </c>
      <c r="AS931" s="266"/>
    </row>
    <row r="932" spans="1:45"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30" outlineLevel="1">
      <c r="A933" s="464">
        <v>39</v>
      </c>
      <c r="B933" s="379" t="s">
        <v>131</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 si="2252">AF933</f>
        <v>0</v>
      </c>
      <c r="AG934" s="362">
        <f t="shared" ref="AG934" si="2253">AG933</f>
        <v>0</v>
      </c>
      <c r="AH934" s="362">
        <f t="shared" ref="AH934" si="2254">AH933</f>
        <v>0</v>
      </c>
      <c r="AI934" s="362">
        <f t="shared" ref="AI934" si="2255">AI933</f>
        <v>0</v>
      </c>
      <c r="AJ934" s="362">
        <f t="shared" ref="AJ934" si="2256">AJ933</f>
        <v>0</v>
      </c>
      <c r="AK934" s="362">
        <f t="shared" ref="AK934" si="2257">AK933</f>
        <v>0</v>
      </c>
      <c r="AL934" s="362">
        <f t="shared" ref="AL934" si="2258">AL933</f>
        <v>0</v>
      </c>
      <c r="AM934" s="362">
        <f t="shared" ref="AM934" si="2259">AM933</f>
        <v>0</v>
      </c>
      <c r="AN934" s="362">
        <f t="shared" ref="AN934" si="2260">AN933</f>
        <v>0</v>
      </c>
      <c r="AO934" s="362">
        <f t="shared" ref="AO934" si="2261">AO933</f>
        <v>0</v>
      </c>
      <c r="AP934" s="362">
        <f t="shared" ref="AP934" si="2262">AP933</f>
        <v>0</v>
      </c>
      <c r="AQ934" s="362">
        <f t="shared" ref="AQ934" si="2263">AQ933</f>
        <v>0</v>
      </c>
      <c r="AR934" s="362">
        <f t="shared" ref="AR934" si="2264">AR933</f>
        <v>0</v>
      </c>
      <c r="AS934" s="266"/>
    </row>
    <row r="935" spans="1:45"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30" outlineLevel="1">
      <c r="A936" s="464">
        <v>40</v>
      </c>
      <c r="B936" s="379" t="s">
        <v>132</v>
      </c>
      <c r="C936" s="251" t="s">
        <v>25</v>
      </c>
      <c r="D936" s="255"/>
      <c r="E936" s="255"/>
      <c r="F936" s="255"/>
      <c r="G936" s="255"/>
      <c r="H936" s="255"/>
      <c r="I936" s="255"/>
      <c r="J936" s="255"/>
      <c r="K936" s="255"/>
      <c r="L936" s="255"/>
      <c r="M936" s="255"/>
      <c r="N936" s="255"/>
      <c r="O936" s="255"/>
      <c r="P936" s="255"/>
      <c r="Q936" s="255">
        <v>12</v>
      </c>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outlineLevel="1">
      <c r="A937" s="464"/>
      <c r="B937" s="254" t="s">
        <v>341</v>
      </c>
      <c r="C937" s="251" t="s">
        <v>163</v>
      </c>
      <c r="D937" s="255"/>
      <c r="E937" s="255"/>
      <c r="F937" s="255"/>
      <c r="G937" s="255"/>
      <c r="H937" s="255"/>
      <c r="I937" s="255"/>
      <c r="J937" s="255"/>
      <c r="K937" s="255"/>
      <c r="L937" s="255"/>
      <c r="M937" s="255"/>
      <c r="N937" s="255"/>
      <c r="O937" s="255"/>
      <c r="P937" s="255"/>
      <c r="Q937" s="255">
        <f>Q936</f>
        <v>12</v>
      </c>
      <c r="R937" s="255"/>
      <c r="S937" s="255"/>
      <c r="T937" s="255"/>
      <c r="U937" s="255"/>
      <c r="V937" s="255"/>
      <c r="W937" s="255"/>
      <c r="X937" s="255"/>
      <c r="Y937" s="255"/>
      <c r="Z937" s="255"/>
      <c r="AA937" s="255"/>
      <c r="AB937" s="255"/>
      <c r="AC937" s="255"/>
      <c r="AD937" s="255"/>
      <c r="AE937" s="362">
        <f>AE936</f>
        <v>0</v>
      </c>
      <c r="AF937" s="362">
        <f t="shared" ref="AF937" si="2265">AF936</f>
        <v>0</v>
      </c>
      <c r="AG937" s="362">
        <f t="shared" ref="AG937" si="2266">AG936</f>
        <v>0</v>
      </c>
      <c r="AH937" s="362">
        <f t="shared" ref="AH937" si="2267">AH936</f>
        <v>0</v>
      </c>
      <c r="AI937" s="362">
        <f t="shared" ref="AI937" si="2268">AI936</f>
        <v>0</v>
      </c>
      <c r="AJ937" s="362">
        <f t="shared" ref="AJ937" si="2269">AJ936</f>
        <v>0</v>
      </c>
      <c r="AK937" s="362">
        <f t="shared" ref="AK937" si="2270">AK936</f>
        <v>0</v>
      </c>
      <c r="AL937" s="362">
        <f t="shared" ref="AL937" si="2271">AL936</f>
        <v>0</v>
      </c>
      <c r="AM937" s="362">
        <f t="shared" ref="AM937" si="2272">AM936</f>
        <v>0</v>
      </c>
      <c r="AN937" s="362">
        <f t="shared" ref="AN937" si="2273">AN936</f>
        <v>0</v>
      </c>
      <c r="AO937" s="362">
        <f t="shared" ref="AO937" si="2274">AO936</f>
        <v>0</v>
      </c>
      <c r="AP937" s="362">
        <f t="shared" ref="AP937" si="2275">AP936</f>
        <v>0</v>
      </c>
      <c r="AQ937" s="362">
        <f t="shared" ref="AQ937" si="2276">AQ936</f>
        <v>0</v>
      </c>
      <c r="AR937" s="362">
        <f t="shared" ref="AR937" si="2277">AR936</f>
        <v>0</v>
      </c>
      <c r="AS937" s="266"/>
    </row>
    <row r="938" spans="1:45"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t="30" outlineLevel="1">
      <c r="A939" s="464">
        <v>41</v>
      </c>
      <c r="B939" s="379" t="s">
        <v>133</v>
      </c>
      <c r="C939" s="251" t="s">
        <v>25</v>
      </c>
      <c r="D939" s="255"/>
      <c r="E939" s="255"/>
      <c r="F939" s="255"/>
      <c r="G939" s="255"/>
      <c r="H939" s="255"/>
      <c r="I939" s="255"/>
      <c r="J939" s="255"/>
      <c r="K939" s="255"/>
      <c r="L939" s="255"/>
      <c r="M939" s="255"/>
      <c r="N939" s="255"/>
      <c r="O939" s="255"/>
      <c r="P939" s="255"/>
      <c r="Q939" s="255">
        <v>12</v>
      </c>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outlineLevel="1">
      <c r="A940" s="464"/>
      <c r="B940" s="254" t="s">
        <v>341</v>
      </c>
      <c r="C940" s="251" t="s">
        <v>163</v>
      </c>
      <c r="D940" s="255"/>
      <c r="E940" s="255"/>
      <c r="F940" s="255"/>
      <c r="G940" s="255"/>
      <c r="H940" s="255"/>
      <c r="I940" s="255"/>
      <c r="J940" s="255"/>
      <c r="K940" s="255"/>
      <c r="L940" s="255"/>
      <c r="M940" s="255"/>
      <c r="N940" s="255"/>
      <c r="O940" s="255"/>
      <c r="P940" s="255"/>
      <c r="Q940" s="255">
        <f>Q939</f>
        <v>12</v>
      </c>
      <c r="R940" s="255"/>
      <c r="S940" s="255"/>
      <c r="T940" s="255"/>
      <c r="U940" s="255"/>
      <c r="V940" s="255"/>
      <c r="W940" s="255"/>
      <c r="X940" s="255"/>
      <c r="Y940" s="255"/>
      <c r="Z940" s="255"/>
      <c r="AA940" s="255"/>
      <c r="AB940" s="255"/>
      <c r="AC940" s="255"/>
      <c r="AD940" s="255"/>
      <c r="AE940" s="362">
        <f>AE939</f>
        <v>0</v>
      </c>
      <c r="AF940" s="362">
        <f t="shared" ref="AF940" si="2278">AF939</f>
        <v>0</v>
      </c>
      <c r="AG940" s="362">
        <f t="shared" ref="AG940" si="2279">AG939</f>
        <v>0</v>
      </c>
      <c r="AH940" s="362">
        <f t="shared" ref="AH940" si="2280">AH939</f>
        <v>0</v>
      </c>
      <c r="AI940" s="362">
        <f t="shared" ref="AI940" si="2281">AI939</f>
        <v>0</v>
      </c>
      <c r="AJ940" s="362">
        <f t="shared" ref="AJ940" si="2282">AJ939</f>
        <v>0</v>
      </c>
      <c r="AK940" s="362">
        <f t="shared" ref="AK940" si="2283">AK939</f>
        <v>0</v>
      </c>
      <c r="AL940" s="362">
        <f t="shared" ref="AL940" si="2284">AL939</f>
        <v>0</v>
      </c>
      <c r="AM940" s="362">
        <f t="shared" ref="AM940" si="2285">AM939</f>
        <v>0</v>
      </c>
      <c r="AN940" s="362">
        <f t="shared" ref="AN940" si="2286">AN939</f>
        <v>0</v>
      </c>
      <c r="AO940" s="362">
        <f t="shared" ref="AO940" si="2287">AO939</f>
        <v>0</v>
      </c>
      <c r="AP940" s="362">
        <f t="shared" ref="AP940" si="2288">AP939</f>
        <v>0</v>
      </c>
      <c r="AQ940" s="362">
        <f t="shared" ref="AQ940" si="2289">AQ939</f>
        <v>0</v>
      </c>
      <c r="AR940" s="362">
        <f t="shared" ref="AR940" si="2290">AR939</f>
        <v>0</v>
      </c>
      <c r="AS940" s="266"/>
    </row>
    <row r="941" spans="1:45"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30" outlineLevel="1">
      <c r="A942" s="464">
        <v>42</v>
      </c>
      <c r="B942" s="379" t="s">
        <v>134</v>
      </c>
      <c r="C942" s="251" t="s">
        <v>25</v>
      </c>
      <c r="D942" s="255"/>
      <c r="E942" s="255"/>
      <c r="F942" s="255"/>
      <c r="G942" s="255"/>
      <c r="H942" s="255"/>
      <c r="I942" s="255"/>
      <c r="J942" s="255"/>
      <c r="K942" s="255"/>
      <c r="L942" s="255"/>
      <c r="M942" s="255"/>
      <c r="N942" s="255"/>
      <c r="O942" s="255"/>
      <c r="P942" s="255"/>
      <c r="Q942" s="251"/>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outlineLevel="1">
      <c r="A943" s="464"/>
      <c r="B943" s="254" t="s">
        <v>341</v>
      </c>
      <c r="C943" s="251" t="s">
        <v>163</v>
      </c>
      <c r="D943" s="255"/>
      <c r="E943" s="255"/>
      <c r="F943" s="255"/>
      <c r="G943" s="255"/>
      <c r="H943" s="255"/>
      <c r="I943" s="255"/>
      <c r="J943" s="255"/>
      <c r="K943" s="255"/>
      <c r="L943" s="255"/>
      <c r="M943" s="255"/>
      <c r="N943" s="255"/>
      <c r="O943" s="255"/>
      <c r="P943" s="255"/>
      <c r="Q943" s="414"/>
      <c r="R943" s="255"/>
      <c r="S943" s="255"/>
      <c r="T943" s="255"/>
      <c r="U943" s="255"/>
      <c r="V943" s="255"/>
      <c r="W943" s="255"/>
      <c r="X943" s="255"/>
      <c r="Y943" s="255"/>
      <c r="Z943" s="255"/>
      <c r="AA943" s="255"/>
      <c r="AB943" s="255"/>
      <c r="AC943" s="255"/>
      <c r="AD943" s="255"/>
      <c r="AE943" s="362">
        <f>AE942</f>
        <v>0</v>
      </c>
      <c r="AF943" s="362">
        <f t="shared" ref="AF943" si="2291">AF942</f>
        <v>0</v>
      </c>
      <c r="AG943" s="362">
        <f t="shared" ref="AG943" si="2292">AG942</f>
        <v>0</v>
      </c>
      <c r="AH943" s="362">
        <f t="shared" ref="AH943" si="2293">AH942</f>
        <v>0</v>
      </c>
      <c r="AI943" s="362">
        <f t="shared" ref="AI943" si="2294">AI942</f>
        <v>0</v>
      </c>
      <c r="AJ943" s="362">
        <f t="shared" ref="AJ943" si="2295">AJ942</f>
        <v>0</v>
      </c>
      <c r="AK943" s="362">
        <f t="shared" ref="AK943" si="2296">AK942</f>
        <v>0</v>
      </c>
      <c r="AL943" s="362">
        <f t="shared" ref="AL943" si="2297">AL942</f>
        <v>0</v>
      </c>
      <c r="AM943" s="362">
        <f t="shared" ref="AM943" si="2298">AM942</f>
        <v>0</v>
      </c>
      <c r="AN943" s="362">
        <f t="shared" ref="AN943" si="2299">AN942</f>
        <v>0</v>
      </c>
      <c r="AO943" s="362">
        <f t="shared" ref="AO943" si="2300">AO942</f>
        <v>0</v>
      </c>
      <c r="AP943" s="362">
        <f t="shared" ref="AP943" si="2301">AP942</f>
        <v>0</v>
      </c>
      <c r="AQ943" s="362">
        <f t="shared" ref="AQ943" si="2302">AQ942</f>
        <v>0</v>
      </c>
      <c r="AR943" s="362">
        <f t="shared" ref="AR943" si="2303">AR942</f>
        <v>0</v>
      </c>
      <c r="AS943" s="266"/>
    </row>
    <row r="944" spans="1:45"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outlineLevel="1">
      <c r="A945" s="464">
        <v>43</v>
      </c>
      <c r="B945" s="379" t="s">
        <v>135</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 si="2304">AF945</f>
        <v>0</v>
      </c>
      <c r="AG946" s="362">
        <f t="shared" ref="AG946" si="2305">AG945</f>
        <v>0</v>
      </c>
      <c r="AH946" s="362">
        <f t="shared" ref="AH946" si="2306">AH945</f>
        <v>0</v>
      </c>
      <c r="AI946" s="362">
        <f t="shared" ref="AI946" si="2307">AI945</f>
        <v>0</v>
      </c>
      <c r="AJ946" s="362">
        <f t="shared" ref="AJ946" si="2308">AJ945</f>
        <v>0</v>
      </c>
      <c r="AK946" s="362">
        <f t="shared" ref="AK946" si="2309">AK945</f>
        <v>0</v>
      </c>
      <c r="AL946" s="362">
        <f t="shared" ref="AL946" si="2310">AL945</f>
        <v>0</v>
      </c>
      <c r="AM946" s="362">
        <f t="shared" ref="AM946" si="2311">AM945</f>
        <v>0</v>
      </c>
      <c r="AN946" s="362">
        <f t="shared" ref="AN946" si="2312">AN945</f>
        <v>0</v>
      </c>
      <c r="AO946" s="362">
        <f t="shared" ref="AO946" si="2313">AO945</f>
        <v>0</v>
      </c>
      <c r="AP946" s="362">
        <f t="shared" ref="AP946" si="2314">AP945</f>
        <v>0</v>
      </c>
      <c r="AQ946" s="362">
        <f t="shared" ref="AQ946" si="2315">AQ945</f>
        <v>0</v>
      </c>
      <c r="AR946" s="362">
        <f t="shared" ref="AR946" si="2316">AR945</f>
        <v>0</v>
      </c>
      <c r="AS946" s="266"/>
    </row>
    <row r="947" spans="1:45"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0" outlineLevel="1">
      <c r="A948" s="464">
        <v>44</v>
      </c>
      <c r="B948" s="379" t="s">
        <v>136</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 si="2317">AF948</f>
        <v>0</v>
      </c>
      <c r="AG949" s="362">
        <f t="shared" ref="AG949" si="2318">AG948</f>
        <v>0</v>
      </c>
      <c r="AH949" s="362">
        <f t="shared" ref="AH949" si="2319">AH948</f>
        <v>0</v>
      </c>
      <c r="AI949" s="362">
        <f t="shared" ref="AI949" si="2320">AI948</f>
        <v>0</v>
      </c>
      <c r="AJ949" s="362">
        <f t="shared" ref="AJ949" si="2321">AJ948</f>
        <v>0</v>
      </c>
      <c r="AK949" s="362">
        <f t="shared" ref="AK949" si="2322">AK948</f>
        <v>0</v>
      </c>
      <c r="AL949" s="362">
        <f t="shared" ref="AL949" si="2323">AL948</f>
        <v>0</v>
      </c>
      <c r="AM949" s="362">
        <f t="shared" ref="AM949" si="2324">AM948</f>
        <v>0</v>
      </c>
      <c r="AN949" s="362">
        <f t="shared" ref="AN949" si="2325">AN948</f>
        <v>0</v>
      </c>
      <c r="AO949" s="362">
        <f t="shared" ref="AO949" si="2326">AO948</f>
        <v>0</v>
      </c>
      <c r="AP949" s="362">
        <f t="shared" ref="AP949" si="2327">AP948</f>
        <v>0</v>
      </c>
      <c r="AQ949" s="362">
        <f t="shared" ref="AQ949" si="2328">AQ948</f>
        <v>0</v>
      </c>
      <c r="AR949" s="362">
        <f t="shared" ref="AR949" si="2329">AR948</f>
        <v>0</v>
      </c>
      <c r="AS949" s="266"/>
    </row>
    <row r="950" spans="1:45"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0" outlineLevel="1">
      <c r="A951" s="464">
        <v>45</v>
      </c>
      <c r="B951" s="379" t="s">
        <v>137</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 si="2330">AF951</f>
        <v>0</v>
      </c>
      <c r="AG952" s="362">
        <f t="shared" ref="AG952" si="2331">AG951</f>
        <v>0</v>
      </c>
      <c r="AH952" s="362">
        <f t="shared" ref="AH952" si="2332">AH951</f>
        <v>0</v>
      </c>
      <c r="AI952" s="362">
        <f t="shared" ref="AI952" si="2333">AI951</f>
        <v>0</v>
      </c>
      <c r="AJ952" s="362">
        <f t="shared" ref="AJ952" si="2334">AJ951</f>
        <v>0</v>
      </c>
      <c r="AK952" s="362">
        <f t="shared" ref="AK952" si="2335">AK951</f>
        <v>0</v>
      </c>
      <c r="AL952" s="362">
        <f t="shared" ref="AL952" si="2336">AL951</f>
        <v>0</v>
      </c>
      <c r="AM952" s="362">
        <f t="shared" ref="AM952" si="2337">AM951</f>
        <v>0</v>
      </c>
      <c r="AN952" s="362">
        <f t="shared" ref="AN952" si="2338">AN951</f>
        <v>0</v>
      </c>
      <c r="AO952" s="362">
        <f t="shared" ref="AO952" si="2339">AO951</f>
        <v>0</v>
      </c>
      <c r="AP952" s="362">
        <f t="shared" ref="AP952" si="2340">AP951</f>
        <v>0</v>
      </c>
      <c r="AQ952" s="362">
        <f t="shared" ref="AQ952" si="2341">AQ951</f>
        <v>0</v>
      </c>
      <c r="AR952" s="362">
        <f t="shared" ref="AR952" si="2342">AR951</f>
        <v>0</v>
      </c>
      <c r="AS952" s="266"/>
    </row>
    <row r="953" spans="1:45"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0" outlineLevel="1">
      <c r="A954" s="464">
        <v>46</v>
      </c>
      <c r="B954" s="379" t="s">
        <v>138</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 si="2343">AF954</f>
        <v>0</v>
      </c>
      <c r="AG955" s="362">
        <f t="shared" ref="AG955" si="2344">AG954</f>
        <v>0</v>
      </c>
      <c r="AH955" s="362">
        <f t="shared" ref="AH955" si="2345">AH954</f>
        <v>0</v>
      </c>
      <c r="AI955" s="362">
        <f t="shared" ref="AI955" si="2346">AI954</f>
        <v>0</v>
      </c>
      <c r="AJ955" s="362">
        <f t="shared" ref="AJ955" si="2347">AJ954</f>
        <v>0</v>
      </c>
      <c r="AK955" s="362">
        <f t="shared" ref="AK955" si="2348">AK954</f>
        <v>0</v>
      </c>
      <c r="AL955" s="362">
        <f t="shared" ref="AL955" si="2349">AL954</f>
        <v>0</v>
      </c>
      <c r="AM955" s="362">
        <f t="shared" ref="AM955" si="2350">AM954</f>
        <v>0</v>
      </c>
      <c r="AN955" s="362">
        <f t="shared" ref="AN955" si="2351">AN954</f>
        <v>0</v>
      </c>
      <c r="AO955" s="362">
        <f t="shared" ref="AO955" si="2352">AO954</f>
        <v>0</v>
      </c>
      <c r="AP955" s="362">
        <f t="shared" ref="AP955" si="2353">AP954</f>
        <v>0</v>
      </c>
      <c r="AQ955" s="362">
        <f t="shared" ref="AQ955" si="2354">AQ954</f>
        <v>0</v>
      </c>
      <c r="AR955" s="362">
        <f t="shared" ref="AR955" si="2355">AR954</f>
        <v>0</v>
      </c>
      <c r="AS955" s="266"/>
    </row>
    <row r="956" spans="1:45"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0" outlineLevel="1">
      <c r="A957" s="464">
        <v>47</v>
      </c>
      <c r="B957" s="379" t="s">
        <v>139</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 si="2356">AF957</f>
        <v>0</v>
      </c>
      <c r="AG958" s="362">
        <f t="shared" ref="AG958" si="2357">AG957</f>
        <v>0</v>
      </c>
      <c r="AH958" s="362">
        <f t="shared" ref="AH958" si="2358">AH957</f>
        <v>0</v>
      </c>
      <c r="AI958" s="362">
        <f t="shared" ref="AI958" si="2359">AI957</f>
        <v>0</v>
      </c>
      <c r="AJ958" s="362">
        <f t="shared" ref="AJ958" si="2360">AJ957</f>
        <v>0</v>
      </c>
      <c r="AK958" s="362">
        <f t="shared" ref="AK958" si="2361">AK957</f>
        <v>0</v>
      </c>
      <c r="AL958" s="362">
        <f t="shared" ref="AL958" si="2362">AL957</f>
        <v>0</v>
      </c>
      <c r="AM958" s="362">
        <f t="shared" ref="AM958" si="2363">AM957</f>
        <v>0</v>
      </c>
      <c r="AN958" s="362">
        <f t="shared" ref="AN958" si="2364">AN957</f>
        <v>0</v>
      </c>
      <c r="AO958" s="362">
        <f t="shared" ref="AO958" si="2365">AO957</f>
        <v>0</v>
      </c>
      <c r="AP958" s="362">
        <f t="shared" ref="AP958" si="2366">AP957</f>
        <v>0</v>
      </c>
      <c r="AQ958" s="362">
        <f t="shared" ref="AQ958" si="2367">AQ957</f>
        <v>0</v>
      </c>
      <c r="AR958" s="362">
        <f t="shared" ref="AR958" si="2368">AR957</f>
        <v>0</v>
      </c>
      <c r="AS958" s="266"/>
    </row>
    <row r="959" spans="1:45" outlineLevel="1">
      <c r="A959" s="464"/>
      <c r="B959" s="379"/>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363"/>
      <c r="AF959" s="376"/>
      <c r="AG959" s="376"/>
      <c r="AH959" s="376"/>
      <c r="AI959" s="376"/>
      <c r="AJ959" s="376"/>
      <c r="AK959" s="376"/>
      <c r="AL959" s="376"/>
      <c r="AM959" s="376"/>
      <c r="AN959" s="376"/>
      <c r="AO959" s="376"/>
      <c r="AP959" s="376"/>
      <c r="AQ959" s="376"/>
      <c r="AR959" s="376"/>
      <c r="AS959" s="266"/>
    </row>
    <row r="960" spans="1:45" ht="30" outlineLevel="1">
      <c r="A960" s="464">
        <v>48</v>
      </c>
      <c r="B960" s="379" t="s">
        <v>140</v>
      </c>
      <c r="C960" s="251" t="s">
        <v>25</v>
      </c>
      <c r="D960" s="255"/>
      <c r="E960" s="255"/>
      <c r="F960" s="255"/>
      <c r="G960" s="255"/>
      <c r="H960" s="255"/>
      <c r="I960" s="255"/>
      <c r="J960" s="255"/>
      <c r="K960" s="255"/>
      <c r="L960" s="255"/>
      <c r="M960" s="255"/>
      <c r="N960" s="255"/>
      <c r="O960" s="255"/>
      <c r="P960" s="255"/>
      <c r="Q960" s="255">
        <v>12</v>
      </c>
      <c r="R960" s="255"/>
      <c r="S960" s="255"/>
      <c r="T960" s="255"/>
      <c r="U960" s="255"/>
      <c r="V960" s="255"/>
      <c r="W960" s="255"/>
      <c r="X960" s="255"/>
      <c r="Y960" s="255"/>
      <c r="Z960" s="255"/>
      <c r="AA960" s="255"/>
      <c r="AB960" s="255"/>
      <c r="AC960" s="255"/>
      <c r="AD960" s="255"/>
      <c r="AE960" s="377"/>
      <c r="AF960" s="366"/>
      <c r="AG960" s="366"/>
      <c r="AH960" s="366"/>
      <c r="AI960" s="366"/>
      <c r="AJ960" s="366"/>
      <c r="AK960" s="366"/>
      <c r="AL960" s="366"/>
      <c r="AM960" s="366"/>
      <c r="AN960" s="366"/>
      <c r="AO960" s="366"/>
      <c r="AP960" s="366"/>
      <c r="AQ960" s="366"/>
      <c r="AR960" s="366"/>
      <c r="AS960" s="256">
        <f>SUM(AE960:AR960)</f>
        <v>0</v>
      </c>
    </row>
    <row r="961" spans="1:45" outlineLevel="1">
      <c r="A961" s="464"/>
      <c r="B961" s="254" t="s">
        <v>341</v>
      </c>
      <c r="C961" s="251" t="s">
        <v>163</v>
      </c>
      <c r="D961" s="255"/>
      <c r="E961" s="255"/>
      <c r="F961" s="255"/>
      <c r="G961" s="255"/>
      <c r="H961" s="255"/>
      <c r="I961" s="255"/>
      <c r="J961" s="255"/>
      <c r="K961" s="255"/>
      <c r="L961" s="255"/>
      <c r="M961" s="255"/>
      <c r="N961" s="255"/>
      <c r="O961" s="255"/>
      <c r="P961" s="255"/>
      <c r="Q961" s="255">
        <f>Q960</f>
        <v>12</v>
      </c>
      <c r="R961" s="255"/>
      <c r="S961" s="255"/>
      <c r="T961" s="255"/>
      <c r="U961" s="255"/>
      <c r="V961" s="255"/>
      <c r="W961" s="255"/>
      <c r="X961" s="255"/>
      <c r="Y961" s="255"/>
      <c r="Z961" s="255"/>
      <c r="AA961" s="255"/>
      <c r="AB961" s="255"/>
      <c r="AC961" s="255"/>
      <c r="AD961" s="255"/>
      <c r="AE961" s="362">
        <f>AE960</f>
        <v>0</v>
      </c>
      <c r="AF961" s="362">
        <f t="shared" ref="AF961" si="2369">AF960</f>
        <v>0</v>
      </c>
      <c r="AG961" s="362">
        <f t="shared" ref="AG961" si="2370">AG960</f>
        <v>0</v>
      </c>
      <c r="AH961" s="362">
        <f t="shared" ref="AH961" si="2371">AH960</f>
        <v>0</v>
      </c>
      <c r="AI961" s="362">
        <f t="shared" ref="AI961" si="2372">AI960</f>
        <v>0</v>
      </c>
      <c r="AJ961" s="362">
        <f t="shared" ref="AJ961" si="2373">AJ960</f>
        <v>0</v>
      </c>
      <c r="AK961" s="362">
        <f t="shared" ref="AK961" si="2374">AK960</f>
        <v>0</v>
      </c>
      <c r="AL961" s="362">
        <f t="shared" ref="AL961" si="2375">AL960</f>
        <v>0</v>
      </c>
      <c r="AM961" s="362">
        <f t="shared" ref="AM961" si="2376">AM960</f>
        <v>0</v>
      </c>
      <c r="AN961" s="362">
        <f t="shared" ref="AN961" si="2377">AN960</f>
        <v>0</v>
      </c>
      <c r="AO961" s="362">
        <f t="shared" ref="AO961" si="2378">AO960</f>
        <v>0</v>
      </c>
      <c r="AP961" s="362">
        <f t="shared" ref="AP961" si="2379">AP960</f>
        <v>0</v>
      </c>
      <c r="AQ961" s="362">
        <f t="shared" ref="AQ961" si="2380">AQ960</f>
        <v>0</v>
      </c>
      <c r="AR961" s="362">
        <f t="shared" ref="AR961" si="2381">AR960</f>
        <v>0</v>
      </c>
      <c r="AS961" s="266"/>
    </row>
    <row r="962" spans="1:45" outlineLevel="1">
      <c r="A962" s="464"/>
      <c r="B962" s="379"/>
      <c r="C962" s="251"/>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1"/>
      <c r="AA962" s="251"/>
      <c r="AB962" s="251"/>
      <c r="AC962" s="251"/>
      <c r="AD962" s="251"/>
      <c r="AE962" s="363"/>
      <c r="AF962" s="376"/>
      <c r="AG962" s="376"/>
      <c r="AH962" s="376"/>
      <c r="AI962" s="376"/>
      <c r="AJ962" s="376"/>
      <c r="AK962" s="376"/>
      <c r="AL962" s="376"/>
      <c r="AM962" s="376"/>
      <c r="AN962" s="376"/>
      <c r="AO962" s="376"/>
      <c r="AP962" s="376"/>
      <c r="AQ962" s="376"/>
      <c r="AR962" s="376"/>
      <c r="AS962" s="266"/>
    </row>
    <row r="963" spans="1:45" ht="30" outlineLevel="1">
      <c r="A963" s="464">
        <v>49</v>
      </c>
      <c r="B963" s="379" t="s">
        <v>141</v>
      </c>
      <c r="C963" s="251" t="s">
        <v>25</v>
      </c>
      <c r="D963" s="255"/>
      <c r="E963" s="255"/>
      <c r="F963" s="255"/>
      <c r="G963" s="255"/>
      <c r="H963" s="255"/>
      <c r="I963" s="255"/>
      <c r="J963" s="255"/>
      <c r="K963" s="255"/>
      <c r="L963" s="255"/>
      <c r="M963" s="255"/>
      <c r="N963" s="255"/>
      <c r="O963" s="255"/>
      <c r="P963" s="255"/>
      <c r="Q963" s="255">
        <v>12</v>
      </c>
      <c r="R963" s="255"/>
      <c r="S963" s="255"/>
      <c r="T963" s="255"/>
      <c r="U963" s="255"/>
      <c r="V963" s="255"/>
      <c r="W963" s="255"/>
      <c r="X963" s="255"/>
      <c r="Y963" s="255"/>
      <c r="Z963" s="255"/>
      <c r="AA963" s="255"/>
      <c r="AB963" s="255"/>
      <c r="AC963" s="255"/>
      <c r="AD963" s="255"/>
      <c r="AE963" s="377"/>
      <c r="AF963" s="366"/>
      <c r="AG963" s="366"/>
      <c r="AH963" s="366"/>
      <c r="AI963" s="366"/>
      <c r="AJ963" s="366"/>
      <c r="AK963" s="366"/>
      <c r="AL963" s="366"/>
      <c r="AM963" s="366"/>
      <c r="AN963" s="366"/>
      <c r="AO963" s="366"/>
      <c r="AP963" s="366"/>
      <c r="AQ963" s="366"/>
      <c r="AR963" s="366"/>
      <c r="AS963" s="256">
        <f>SUM(AE963:AR963)</f>
        <v>0</v>
      </c>
    </row>
    <row r="964" spans="1:45" outlineLevel="1">
      <c r="A964" s="464"/>
      <c r="B964" s="254" t="s">
        <v>341</v>
      </c>
      <c r="C964" s="251" t="s">
        <v>163</v>
      </c>
      <c r="D964" s="255"/>
      <c r="E964" s="255"/>
      <c r="F964" s="255"/>
      <c r="G964" s="255"/>
      <c r="H964" s="255"/>
      <c r="I964" s="255"/>
      <c r="J964" s="255"/>
      <c r="K964" s="255"/>
      <c r="L964" s="255"/>
      <c r="M964" s="255"/>
      <c r="N964" s="255"/>
      <c r="O964" s="255"/>
      <c r="P964" s="255"/>
      <c r="Q964" s="255">
        <f>Q963</f>
        <v>12</v>
      </c>
      <c r="R964" s="255"/>
      <c r="S964" s="255"/>
      <c r="T964" s="255"/>
      <c r="U964" s="255"/>
      <c r="V964" s="255"/>
      <c r="W964" s="255"/>
      <c r="X964" s="255"/>
      <c r="Y964" s="255"/>
      <c r="Z964" s="255"/>
      <c r="AA964" s="255"/>
      <c r="AB964" s="255"/>
      <c r="AC964" s="255"/>
      <c r="AD964" s="255"/>
      <c r="AE964" s="362">
        <f>AE963</f>
        <v>0</v>
      </c>
      <c r="AF964" s="362">
        <f t="shared" ref="AF964" si="2382">AF963</f>
        <v>0</v>
      </c>
      <c r="AG964" s="362">
        <f t="shared" ref="AG964" si="2383">AG963</f>
        <v>0</v>
      </c>
      <c r="AH964" s="362">
        <f t="shared" ref="AH964" si="2384">AH963</f>
        <v>0</v>
      </c>
      <c r="AI964" s="362">
        <f t="shared" ref="AI964" si="2385">AI963</f>
        <v>0</v>
      </c>
      <c r="AJ964" s="362">
        <f t="shared" ref="AJ964" si="2386">AJ963</f>
        <v>0</v>
      </c>
      <c r="AK964" s="362">
        <f t="shared" ref="AK964" si="2387">AK963</f>
        <v>0</v>
      </c>
      <c r="AL964" s="362">
        <f t="shared" ref="AL964" si="2388">AL963</f>
        <v>0</v>
      </c>
      <c r="AM964" s="362">
        <f t="shared" ref="AM964" si="2389">AM963</f>
        <v>0</v>
      </c>
      <c r="AN964" s="362">
        <f t="shared" ref="AN964" si="2390">AN963</f>
        <v>0</v>
      </c>
      <c r="AO964" s="362">
        <f t="shared" ref="AO964" si="2391">AO963</f>
        <v>0</v>
      </c>
      <c r="AP964" s="362">
        <f t="shared" ref="AP964" si="2392">AP963</f>
        <v>0</v>
      </c>
      <c r="AQ964" s="362">
        <f t="shared" ref="AQ964" si="2393">AQ963</f>
        <v>0</v>
      </c>
      <c r="AR964" s="362">
        <f t="shared" ref="AR964" si="2394">AR963</f>
        <v>0</v>
      </c>
      <c r="AS964" s="266"/>
    </row>
    <row r="965" spans="1:45" ht="15.75" outlineLevel="1">
      <c r="A965" s="464"/>
      <c r="B965" s="282"/>
      <c r="C965" s="260"/>
      <c r="D965" s="251"/>
      <c r="E965" s="251"/>
      <c r="F965" s="251"/>
      <c r="G965" s="251"/>
      <c r="H965" s="251"/>
      <c r="I965" s="251"/>
      <c r="J965" s="251"/>
      <c r="K965" s="251"/>
      <c r="L965" s="251"/>
      <c r="M965" s="251"/>
      <c r="N965" s="251"/>
      <c r="O965" s="251"/>
      <c r="P965" s="251"/>
      <c r="Q965" s="260"/>
      <c r="R965" s="251"/>
      <c r="S965" s="251"/>
      <c r="T965" s="251"/>
      <c r="U965" s="251"/>
      <c r="V965" s="251"/>
      <c r="W965" s="251"/>
      <c r="X965" s="251"/>
      <c r="Y965" s="251"/>
      <c r="Z965" s="251"/>
      <c r="AA965" s="251"/>
      <c r="AB965" s="251"/>
      <c r="AC965" s="251"/>
      <c r="AD965" s="251"/>
      <c r="AE965" s="363"/>
      <c r="AF965" s="363"/>
      <c r="AG965" s="363"/>
      <c r="AH965" s="363"/>
      <c r="AI965" s="363"/>
      <c r="AJ965" s="363"/>
      <c r="AK965" s="363"/>
      <c r="AL965" s="363"/>
      <c r="AM965" s="363"/>
      <c r="AN965" s="363"/>
      <c r="AO965" s="363"/>
      <c r="AP965" s="363"/>
      <c r="AQ965" s="363"/>
      <c r="AR965" s="363"/>
      <c r="AS965" s="266"/>
    </row>
    <row r="966" spans="1:45" ht="15.75" outlineLevel="1">
      <c r="A966" s="464"/>
      <c r="B966" s="676" t="s">
        <v>909</v>
      </c>
      <c r="AS966" s="672"/>
    </row>
    <row r="967" spans="1:45" outlineLevel="1">
      <c r="A967" s="464">
        <v>50</v>
      </c>
      <c r="B967" s="254"/>
      <c r="AS967" s="672"/>
    </row>
    <row r="968" spans="1:45" ht="15.75" outlineLevel="1">
      <c r="A968" s="464"/>
      <c r="B968" s="379" t="s">
        <v>908</v>
      </c>
      <c r="C968" s="251" t="s">
        <v>25</v>
      </c>
      <c r="D968" s="255"/>
      <c r="E968" s="255"/>
      <c r="F968" s="255"/>
      <c r="G968" s="255"/>
      <c r="H968" s="255"/>
      <c r="I968" s="255"/>
      <c r="J968" s="255"/>
      <c r="K968" s="255"/>
      <c r="L968" s="255"/>
      <c r="M968" s="255"/>
      <c r="N968" s="255"/>
      <c r="O968" s="255"/>
      <c r="P968" s="255"/>
      <c r="Q968" s="255">
        <v>12</v>
      </c>
      <c r="R968" s="255"/>
      <c r="S968" s="255"/>
      <c r="T968" s="255"/>
      <c r="U968" s="255"/>
      <c r="V968" s="255"/>
      <c r="W968" s="255"/>
      <c r="X968" s="255"/>
      <c r="Y968" s="255"/>
      <c r="Z968" s="255"/>
      <c r="AA968" s="255"/>
      <c r="AB968" s="255"/>
      <c r="AC968" s="255"/>
      <c r="AD968" s="255"/>
      <c r="AE968" s="377"/>
      <c r="AF968" s="366"/>
      <c r="AG968" s="366"/>
      <c r="AH968" s="366"/>
      <c r="AI968" s="366"/>
      <c r="AJ968" s="366"/>
      <c r="AK968" s="366"/>
      <c r="AL968" s="366"/>
      <c r="AM968" s="366"/>
      <c r="AN968" s="366"/>
      <c r="AO968" s="366"/>
      <c r="AP968" s="366"/>
      <c r="AQ968" s="366"/>
      <c r="AR968" s="366"/>
      <c r="AS968" s="256">
        <f>SUM(AE968:AR968)</f>
        <v>0</v>
      </c>
    </row>
    <row r="969" spans="1:45" outlineLevel="1">
      <c r="A969" s="464"/>
      <c r="B969" s="254" t="s">
        <v>341</v>
      </c>
      <c r="C969" s="251" t="s">
        <v>163</v>
      </c>
      <c r="D969" s="255"/>
      <c r="E969" s="255"/>
      <c r="F969" s="255"/>
      <c r="G969" s="255"/>
      <c r="H969" s="255"/>
      <c r="I969" s="255"/>
      <c r="J969" s="255"/>
      <c r="K969" s="255"/>
      <c r="L969" s="255"/>
      <c r="M969" s="255"/>
      <c r="N969" s="255"/>
      <c r="O969" s="255"/>
      <c r="P969" s="255"/>
      <c r="Q969" s="255">
        <f>Q968</f>
        <v>12</v>
      </c>
      <c r="R969" s="255"/>
      <c r="S969" s="255"/>
      <c r="T969" s="255"/>
      <c r="U969" s="255"/>
      <c r="V969" s="255"/>
      <c r="W969" s="255"/>
      <c r="X969" s="255"/>
      <c r="Y969" s="255"/>
      <c r="Z969" s="255"/>
      <c r="AA969" s="255"/>
      <c r="AB969" s="255"/>
      <c r="AC969" s="255"/>
      <c r="AD969" s="255"/>
      <c r="AE969" s="362">
        <f>AE968</f>
        <v>0</v>
      </c>
      <c r="AF969" s="362">
        <f t="shared" ref="AF969:AR969" si="2395">AF968</f>
        <v>0</v>
      </c>
      <c r="AG969" s="362">
        <f t="shared" si="2395"/>
        <v>0</v>
      </c>
      <c r="AH969" s="362">
        <f t="shared" si="2395"/>
        <v>0</v>
      </c>
      <c r="AI969" s="362">
        <f t="shared" si="2395"/>
        <v>0</v>
      </c>
      <c r="AJ969" s="362">
        <f t="shared" si="2395"/>
        <v>0</v>
      </c>
      <c r="AK969" s="362">
        <f t="shared" si="2395"/>
        <v>0</v>
      </c>
      <c r="AL969" s="362">
        <f t="shared" si="2395"/>
        <v>0</v>
      </c>
      <c r="AM969" s="362">
        <f t="shared" si="2395"/>
        <v>0</v>
      </c>
      <c r="AN969" s="362">
        <f t="shared" si="2395"/>
        <v>0</v>
      </c>
      <c r="AO969" s="362">
        <f t="shared" si="2395"/>
        <v>0</v>
      </c>
      <c r="AP969" s="362">
        <f t="shared" si="2395"/>
        <v>0</v>
      </c>
      <c r="AQ969" s="362">
        <f t="shared" si="2395"/>
        <v>0</v>
      </c>
      <c r="AR969" s="362">
        <f t="shared" si="2395"/>
        <v>0</v>
      </c>
      <c r="AS969" s="266"/>
    </row>
    <row r="970" spans="1:45" outlineLevel="1">
      <c r="A970" s="464"/>
      <c r="B970" s="254"/>
      <c r="C970" s="265"/>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c r="AA970" s="251"/>
      <c r="AB970" s="251"/>
      <c r="AC970" s="251"/>
      <c r="AD970" s="251"/>
      <c r="AE970" s="261"/>
      <c r="AF970" s="261"/>
      <c r="AG970" s="261"/>
      <c r="AH970" s="261"/>
      <c r="AI970" s="261"/>
      <c r="AJ970" s="261"/>
      <c r="AK970" s="261"/>
      <c r="AL970" s="261"/>
      <c r="AM970" s="261"/>
      <c r="AN970" s="261"/>
      <c r="AO970" s="261"/>
      <c r="AP970" s="261"/>
      <c r="AQ970" s="261"/>
      <c r="AR970" s="261"/>
      <c r="AS970" s="266"/>
    </row>
    <row r="971" spans="1:45" ht="15.75">
      <c r="B971" s="286" t="s">
        <v>327</v>
      </c>
      <c r="C971" s="288"/>
      <c r="D971" s="288">
        <f>SUM(D807:D964)</f>
        <v>30961882.349551991</v>
      </c>
      <c r="E971" s="288">
        <f t="shared" ref="E971:P971" si="2396">SUM(E807:E964)</f>
        <v>30756805.73769372</v>
      </c>
      <c r="F971" s="288">
        <f t="shared" si="2396"/>
        <v>30410450.221687511</v>
      </c>
      <c r="G971" s="288">
        <f t="shared" si="2396"/>
        <v>30392736.084446028</v>
      </c>
      <c r="H971" s="288">
        <f t="shared" si="2396"/>
        <v>30360972.04775276</v>
      </c>
      <c r="I971" s="288">
        <f t="shared" si="2396"/>
        <v>30019300.802663654</v>
      </c>
      <c r="J971" s="288">
        <f t="shared" si="2396"/>
        <v>29971587.634621195</v>
      </c>
      <c r="K971" s="288">
        <f t="shared" si="2396"/>
        <v>29920493.005875692</v>
      </c>
      <c r="L971" s="288">
        <f t="shared" si="2396"/>
        <v>28892946.807081033</v>
      </c>
      <c r="M971" s="288">
        <f t="shared" si="2396"/>
        <v>28811325.870254483</v>
      </c>
      <c r="N971" s="288">
        <f t="shared" si="2396"/>
        <v>28201781.448642597</v>
      </c>
      <c r="O971" s="288">
        <f t="shared" si="2396"/>
        <v>28034547.278225306</v>
      </c>
      <c r="P971" s="288">
        <f t="shared" si="2396"/>
        <v>7906427.3752557775</v>
      </c>
      <c r="Q971" s="288"/>
      <c r="R971" s="288">
        <f>SUM(R807:R964)</f>
        <v>4897.5580430310392</v>
      </c>
      <c r="S971" s="288">
        <f t="shared" ref="S971:AD971" si="2397">SUM(S807:S964)</f>
        <v>4970.5016304343517</v>
      </c>
      <c r="T971" s="288">
        <f t="shared" si="2397"/>
        <v>4918.153289075166</v>
      </c>
      <c r="U971" s="288">
        <f t="shared" si="2397"/>
        <v>4853.4217262670991</v>
      </c>
      <c r="V971" s="288">
        <f t="shared" si="2397"/>
        <v>4849.4312542975013</v>
      </c>
      <c r="W971" s="288">
        <f t="shared" si="2397"/>
        <v>4783.4976339499763</v>
      </c>
      <c r="X971" s="288">
        <f t="shared" si="2397"/>
        <v>4775.7142972587717</v>
      </c>
      <c r="Y971" s="288">
        <f t="shared" si="2397"/>
        <v>4766.4358563443975</v>
      </c>
      <c r="Z971" s="288">
        <f t="shared" si="2397"/>
        <v>4655.0757438336668</v>
      </c>
      <c r="AA971" s="288">
        <f t="shared" si="2397"/>
        <v>4634.0319646005155</v>
      </c>
      <c r="AB971" s="288">
        <f t="shared" si="2397"/>
        <v>4577.6637034579999</v>
      </c>
      <c r="AC971" s="288">
        <f t="shared" si="2397"/>
        <v>4524.1374677187005</v>
      </c>
      <c r="AD971" s="288">
        <f t="shared" si="2397"/>
        <v>893.24684539447367</v>
      </c>
      <c r="AE971" s="288">
        <f>IF(AE805="kWh",SUMPRODUCT(D807:D969,AE807:AE969))</f>
        <v>0</v>
      </c>
      <c r="AF971" s="288">
        <f>IF(AF805="kWh",SUMPRODUCT(D807:D969,AF807:AF969))</f>
        <v>3412124.6521027652</v>
      </c>
      <c r="AG971" s="288">
        <f>IF(AG805="kw",SUMPRODUCT($Q$807:$Q$969,$R$807:$R$969,AG807:AG969),SUMPRODUCT($D$807:$D$969,AG807:AG969))</f>
        <v>27914.14806927101</v>
      </c>
      <c r="AH971" s="288">
        <f t="shared" ref="AH971:AR971" si="2398">IF(AH805="kw",SUMPRODUCT($Q$807:$Q$969,$R$807:$R$969,AH807:AH969),SUMPRODUCT($D$807:$D$969,AH807:AH969))</f>
        <v>2967.5496575966345</v>
      </c>
      <c r="AI971" s="288">
        <f>IF(AI805="kw",SUMPRODUCT($Q$807:$Q$969,$R$807:$R$969,AI807:AI969),SUMPRODUCT($D$807:$D$969,AI807:AI969))</f>
        <v>6448.5811889591814</v>
      </c>
      <c r="AJ971" s="288">
        <f t="shared" si="2398"/>
        <v>13022.439839620805</v>
      </c>
      <c r="AK971" s="288">
        <f t="shared" si="2398"/>
        <v>164147.76746701307</v>
      </c>
      <c r="AL971" s="288">
        <f t="shared" si="2398"/>
        <v>0</v>
      </c>
      <c r="AM971" s="288">
        <f t="shared" si="2398"/>
        <v>0</v>
      </c>
      <c r="AN971" s="288">
        <f t="shared" si="2398"/>
        <v>0</v>
      </c>
      <c r="AO971" s="288">
        <f t="shared" si="2398"/>
        <v>0</v>
      </c>
      <c r="AP971" s="288">
        <f t="shared" si="2398"/>
        <v>0</v>
      </c>
      <c r="AQ971" s="288">
        <f t="shared" si="2398"/>
        <v>0</v>
      </c>
      <c r="AR971" s="288">
        <f t="shared" si="2398"/>
        <v>0</v>
      </c>
      <c r="AS971" s="289"/>
    </row>
    <row r="972" spans="1:45" ht="15.75">
      <c r="B972" s="343" t="s">
        <v>328</v>
      </c>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c r="AE972" s="344">
        <f>HLOOKUP(AE804,'2. LRAMVA Threshold'!$B$42:$Q$60,11,FALSE)</f>
        <v>0</v>
      </c>
      <c r="AF972" s="344">
        <f>HLOOKUP(AF804,'2. LRAMVA Threshold'!$B$42:$Q$53,11,FALSE)</f>
        <v>0</v>
      </c>
      <c r="AG972" s="344">
        <f>HLOOKUP(AG611,'2. LRAMVA Threshold'!$B$42:$Q$53,11,FALSE)</f>
        <v>0</v>
      </c>
      <c r="AH972" s="344">
        <f>HLOOKUP(AH611,'2. LRAMVA Threshold'!$B$42:$Q$53,11,FALSE)</f>
        <v>0</v>
      </c>
      <c r="AI972" s="344">
        <f>HLOOKUP(AI611,'2. LRAMVA Threshold'!$B$42:$Q$53,11,FALSE)</f>
        <v>0</v>
      </c>
      <c r="AJ972" s="344">
        <f>HLOOKUP(AJ611,'2. LRAMVA Threshold'!$B$42:$Q$53,11,FALSE)</f>
        <v>0</v>
      </c>
      <c r="AK972" s="344">
        <f>HLOOKUP(AK611,'2. LRAMVA Threshold'!$B$42:$Q$53,11,FALSE)</f>
        <v>0</v>
      </c>
      <c r="AL972" s="344">
        <f>HLOOKUP(AL611,'2. LRAMVA Threshold'!$B$42:$Q$53,11,FALSE)</f>
        <v>0</v>
      </c>
      <c r="AM972" s="344">
        <f>HLOOKUP(AM611,'2. LRAMVA Threshold'!$B$42:$Q$53,11,FALSE)</f>
        <v>0</v>
      </c>
      <c r="AN972" s="344">
        <f>HLOOKUP(AN611,'2. LRAMVA Threshold'!$B$42:$Q$53,11,FALSE)</f>
        <v>0</v>
      </c>
      <c r="AO972" s="344">
        <f>HLOOKUP(AO611,'2. LRAMVA Threshold'!$B$42:$Q$53,11,FALSE)</f>
        <v>0</v>
      </c>
      <c r="AP972" s="344">
        <f>HLOOKUP(AP611,'2. LRAMVA Threshold'!$B$42:$Q$53,11,FALSE)</f>
        <v>0</v>
      </c>
      <c r="AQ972" s="344">
        <f>HLOOKUP(AQ611,'2. LRAMVA Threshold'!$B$42:$Q$53,11,FALSE)</f>
        <v>0</v>
      </c>
      <c r="AR972" s="344">
        <f>HLOOKUP(AR611,'2. LRAMVA Threshold'!$B$42:$Q$53,11,FALSE)</f>
        <v>0</v>
      </c>
      <c r="AS972" s="393"/>
    </row>
    <row r="973" spans="1:45">
      <c r="B973" s="346"/>
      <c r="C973" s="383"/>
      <c r="D973" s="384"/>
      <c r="E973" s="384"/>
      <c r="F973" s="384"/>
      <c r="G973" s="384"/>
      <c r="H973" s="384"/>
      <c r="I973" s="384"/>
      <c r="J973" s="384"/>
      <c r="K973" s="384"/>
      <c r="L973" s="384"/>
      <c r="M973" s="384"/>
      <c r="N973" s="348"/>
      <c r="O973" s="348"/>
      <c r="P973" s="348"/>
      <c r="Q973" s="384"/>
      <c r="R973" s="385"/>
      <c r="S973" s="384"/>
      <c r="T973" s="384"/>
      <c r="U973" s="384"/>
      <c r="V973" s="386"/>
      <c r="W973" s="386"/>
      <c r="X973" s="386"/>
      <c r="Y973" s="386"/>
      <c r="Z973" s="384"/>
      <c r="AA973" s="384"/>
      <c r="AB973" s="348"/>
      <c r="AC973" s="348"/>
      <c r="AD973" s="348"/>
      <c r="AE973" s="387"/>
      <c r="AF973" s="387"/>
      <c r="AG973" s="387"/>
      <c r="AH973" s="387"/>
      <c r="AI973" s="387"/>
      <c r="AJ973" s="387"/>
      <c r="AK973" s="387"/>
      <c r="AL973" s="351"/>
      <c r="AM973" s="351"/>
      <c r="AN973" s="351"/>
      <c r="AO973" s="351"/>
      <c r="AP973" s="351"/>
      <c r="AQ973" s="351"/>
      <c r="AR973" s="351"/>
      <c r="AS973" s="352"/>
    </row>
    <row r="974" spans="1:45">
      <c r="B974" s="283" t="s">
        <v>329</v>
      </c>
      <c r="C974" s="296"/>
      <c r="D974" s="296"/>
      <c r="E974" s="329"/>
      <c r="F974" s="329"/>
      <c r="G974" s="329"/>
      <c r="H974" s="329"/>
      <c r="I974" s="329"/>
      <c r="J974" s="329"/>
      <c r="K974" s="329"/>
      <c r="L974" s="329"/>
      <c r="M974" s="329"/>
      <c r="N974" s="329"/>
      <c r="O974" s="329"/>
      <c r="P974" s="329"/>
      <c r="Q974" s="329"/>
      <c r="R974" s="251"/>
      <c r="S974" s="298"/>
      <c r="T974" s="298"/>
      <c r="U974" s="298"/>
      <c r="V974" s="297"/>
      <c r="W974" s="297"/>
      <c r="X974" s="297"/>
      <c r="Y974" s="297"/>
      <c r="Z974" s="298"/>
      <c r="AA974" s="298"/>
      <c r="AB974" s="298"/>
      <c r="AC974" s="298"/>
      <c r="AD974" s="298"/>
      <c r="AE974" s="733">
        <f>HLOOKUP(AE$35,'3.  Distribution Rates'!$C$122:$P$135,11,FALSE)</f>
        <v>0</v>
      </c>
      <c r="AF974" s="733">
        <f>HLOOKUP(AF$35,'3.  Distribution Rates'!$C$122:$P$135,11,FALSE)</f>
        <v>0</v>
      </c>
      <c r="AG974" s="299">
        <f>HLOOKUP(AG$35,'3.  Distribution Rates'!$C$122:$P$135,11,FALSE)</f>
        <v>0</v>
      </c>
      <c r="AH974" s="299">
        <f>HLOOKUP(AH$35,'3.  Distribution Rates'!$C$122:$P$135,11,FALSE)</f>
        <v>0</v>
      </c>
      <c r="AI974" s="299">
        <f>HLOOKUP(AI$35,'3.  Distribution Rates'!$C$122:$P$135,11,FALSE)</f>
        <v>0</v>
      </c>
      <c r="AJ974" s="299">
        <f>HLOOKUP(AJ$35,'3.  Distribution Rates'!$C$122:$P$135,11,FALSE)</f>
        <v>0</v>
      </c>
      <c r="AK974" s="299">
        <f>HLOOKUP(AK$35,'3.  Distribution Rates'!$C$122:$P$135,11,FALSE)</f>
        <v>0</v>
      </c>
      <c r="AL974" s="299">
        <f>HLOOKUP(AL$35,'3.  Distribution Rates'!$C$122:$P$135,11,FALSE)</f>
        <v>0</v>
      </c>
      <c r="AM974" s="299">
        <f>HLOOKUP(AM$35,'3.  Distribution Rates'!$C$122:$P$135,11,FALSE)</f>
        <v>0</v>
      </c>
      <c r="AN974" s="299">
        <f>HLOOKUP(AN$35,'3.  Distribution Rates'!$C$122:$P$135,11,FALSE)</f>
        <v>0</v>
      </c>
      <c r="AO974" s="299">
        <f>HLOOKUP(AO$35,'3.  Distribution Rates'!$C$122:$P$135,11,FALSE)</f>
        <v>0</v>
      </c>
      <c r="AP974" s="299">
        <f>HLOOKUP(AP$35,'3.  Distribution Rates'!$C$122:$P$135,11,FALSE)</f>
        <v>0</v>
      </c>
      <c r="AQ974" s="299">
        <f>HLOOKUP(AQ$35,'3.  Distribution Rates'!$C$122:$P$135,11,FALSE)</f>
        <v>0</v>
      </c>
      <c r="AR974" s="299">
        <f>HLOOKUP(AR$35,'3.  Distribution Rates'!$C$122:$P$135,11,FALSE)</f>
        <v>0</v>
      </c>
      <c r="AS974" s="330"/>
    </row>
    <row r="975" spans="1:45">
      <c r="B975" s="283" t="s">
        <v>330</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'4.  2011-2014 LRAM'!AM142*AE974</f>
        <v>0</v>
      </c>
      <c r="AF975" s="331">
        <f>'4.  2011-2014 LRAM'!AN142*AF974</f>
        <v>0</v>
      </c>
      <c r="AG975" s="331">
        <f>'4.  2011-2014 LRAM'!AO142*AG974</f>
        <v>0</v>
      </c>
      <c r="AH975" s="331">
        <f>'4.  2011-2014 LRAM'!AP142*AH974</f>
        <v>0</v>
      </c>
      <c r="AI975" s="331">
        <f>'4.  2011-2014 LRAM'!AQ142*AI974</f>
        <v>0</v>
      </c>
      <c r="AJ975" s="331">
        <f>'4.  2011-2014 LRAM'!AR142*AJ974</f>
        <v>0</v>
      </c>
      <c r="AK975" s="331">
        <f>'4.  2011-2014 LRAM'!AS142*AK974</f>
        <v>0</v>
      </c>
      <c r="AL975" s="331">
        <f>'4.  2011-2014 LRAM'!AT142*AL974</f>
        <v>0</v>
      </c>
      <c r="AM975" s="331">
        <f>'4.  2011-2014 LRAM'!AU142*AM974</f>
        <v>0</v>
      </c>
      <c r="AN975" s="331">
        <f>'4.  2011-2014 LRAM'!AV142*AN974</f>
        <v>0</v>
      </c>
      <c r="AO975" s="331">
        <f>'4.  2011-2014 LRAM'!AW142*AO974</f>
        <v>0</v>
      </c>
      <c r="AP975" s="331">
        <f>'4.  2011-2014 LRAM'!AX142*AP974</f>
        <v>0</v>
      </c>
      <c r="AQ975" s="331">
        <f>'4.  2011-2014 LRAM'!AY142*AQ974</f>
        <v>0</v>
      </c>
      <c r="AR975" s="331">
        <f>'4.  2011-2014 LRAM'!AZ142*AR974</f>
        <v>0</v>
      </c>
      <c r="AS975" s="543">
        <f t="shared" ref="AS975:AS982" si="2399">SUM(AE975:AR975)</f>
        <v>0</v>
      </c>
    </row>
    <row r="976" spans="1:45">
      <c r="B976" s="283" t="s">
        <v>331</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'4.  2011-2014 LRAM'!AM281*AE974</f>
        <v>0</v>
      </c>
      <c r="AF976" s="331">
        <f>'4.  2011-2014 LRAM'!AN281*AF974</f>
        <v>0</v>
      </c>
      <c r="AG976" s="331">
        <f>'4.  2011-2014 LRAM'!AO281*AG974</f>
        <v>0</v>
      </c>
      <c r="AH976" s="331">
        <f>'4.  2011-2014 LRAM'!AP281*AH974</f>
        <v>0</v>
      </c>
      <c r="AI976" s="331">
        <f>'4.  2011-2014 LRAM'!AQ281*AI974</f>
        <v>0</v>
      </c>
      <c r="AJ976" s="331">
        <f>'4.  2011-2014 LRAM'!AR281*AJ974</f>
        <v>0</v>
      </c>
      <c r="AK976" s="331">
        <f>'4.  2011-2014 LRAM'!AS281*AK974</f>
        <v>0</v>
      </c>
      <c r="AL976" s="331">
        <f>'4.  2011-2014 LRAM'!AT281*AL974</f>
        <v>0</v>
      </c>
      <c r="AM976" s="331">
        <f>'4.  2011-2014 LRAM'!AU281*AM974</f>
        <v>0</v>
      </c>
      <c r="AN976" s="331">
        <f>'4.  2011-2014 LRAM'!AV281*AN974</f>
        <v>0</v>
      </c>
      <c r="AO976" s="331">
        <f>'4.  2011-2014 LRAM'!AW281*AO974</f>
        <v>0</v>
      </c>
      <c r="AP976" s="331">
        <f>'4.  2011-2014 LRAM'!AX281*AP974</f>
        <v>0</v>
      </c>
      <c r="AQ976" s="331">
        <f>'4.  2011-2014 LRAM'!AY281*AQ974</f>
        <v>0</v>
      </c>
      <c r="AR976" s="331">
        <f>'4.  2011-2014 LRAM'!AZ281*AR974</f>
        <v>0</v>
      </c>
      <c r="AS976" s="543">
        <f t="shared" si="2399"/>
        <v>0</v>
      </c>
    </row>
    <row r="977" spans="2:45">
      <c r="B977" s="283" t="s">
        <v>332</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'4.  2011-2014 LRAM'!AM417*AE974</f>
        <v>0</v>
      </c>
      <c r="AF977" s="331">
        <f>'4.  2011-2014 LRAM'!AN417*AF974</f>
        <v>0</v>
      </c>
      <c r="AG977" s="331">
        <f>'4.  2011-2014 LRAM'!AO417*AG974</f>
        <v>0</v>
      </c>
      <c r="AH977" s="331">
        <f>'4.  2011-2014 LRAM'!AP417*AH974</f>
        <v>0</v>
      </c>
      <c r="AI977" s="331">
        <f>'4.  2011-2014 LRAM'!AQ417*AI974</f>
        <v>0</v>
      </c>
      <c r="AJ977" s="331">
        <f>'4.  2011-2014 LRAM'!AR417*AJ974</f>
        <v>0</v>
      </c>
      <c r="AK977" s="331">
        <f>'4.  2011-2014 LRAM'!AS417*AK974</f>
        <v>0</v>
      </c>
      <c r="AL977" s="331">
        <f>'4.  2011-2014 LRAM'!AT417*AL974</f>
        <v>0</v>
      </c>
      <c r="AM977" s="331">
        <f>'4.  2011-2014 LRAM'!AU417*AM974</f>
        <v>0</v>
      </c>
      <c r="AN977" s="331">
        <f>'4.  2011-2014 LRAM'!AV417*AN974</f>
        <v>0</v>
      </c>
      <c r="AO977" s="331">
        <f>'4.  2011-2014 LRAM'!AW417*AO974</f>
        <v>0</v>
      </c>
      <c r="AP977" s="331">
        <f>'4.  2011-2014 LRAM'!AX417*AP974</f>
        <v>0</v>
      </c>
      <c r="AQ977" s="331">
        <f>'4.  2011-2014 LRAM'!AY417*AQ974</f>
        <v>0</v>
      </c>
      <c r="AR977" s="331">
        <f>'4.  2011-2014 LRAM'!AZ417*AR974</f>
        <v>0</v>
      </c>
      <c r="AS977" s="543">
        <f t="shared" si="2399"/>
        <v>0</v>
      </c>
    </row>
    <row r="978" spans="2:45">
      <c r="B978" s="283" t="s">
        <v>333</v>
      </c>
      <c r="C978" s="301"/>
      <c r="D978" s="243"/>
      <c r="E978" s="240"/>
      <c r="F978" s="240"/>
      <c r="G978" s="240"/>
      <c r="H978" s="240"/>
      <c r="I978" s="240"/>
      <c r="J978" s="240"/>
      <c r="K978" s="240"/>
      <c r="L978" s="240"/>
      <c r="M978" s="240"/>
      <c r="N978" s="240"/>
      <c r="O978" s="240"/>
      <c r="P978" s="240"/>
      <c r="Q978" s="240"/>
      <c r="R978" s="251"/>
      <c r="S978" s="240"/>
      <c r="T978" s="240"/>
      <c r="U978" s="240"/>
      <c r="V978" s="243"/>
      <c r="W978" s="243"/>
      <c r="X978" s="243"/>
      <c r="Y978" s="243"/>
      <c r="Z978" s="240"/>
      <c r="AA978" s="240"/>
      <c r="AB978" s="240"/>
      <c r="AC978" s="240"/>
      <c r="AD978" s="240"/>
      <c r="AE978" s="331">
        <f>'4.  2011-2014 LRAM'!AM554*AE974</f>
        <v>0</v>
      </c>
      <c r="AF978" s="331">
        <f>'4.  2011-2014 LRAM'!AN554*AF974</f>
        <v>0</v>
      </c>
      <c r="AG978" s="331">
        <f>'4.  2011-2014 LRAM'!AO554*AG974</f>
        <v>0</v>
      </c>
      <c r="AH978" s="331">
        <f>'4.  2011-2014 LRAM'!AP554*AH974</f>
        <v>0</v>
      </c>
      <c r="AI978" s="331">
        <f>'4.  2011-2014 LRAM'!AQ554*AI974</f>
        <v>0</v>
      </c>
      <c r="AJ978" s="331">
        <f>'4.  2011-2014 LRAM'!AR554*AJ974</f>
        <v>0</v>
      </c>
      <c r="AK978" s="331">
        <f>'4.  2011-2014 LRAM'!AS554*AK974</f>
        <v>0</v>
      </c>
      <c r="AL978" s="331">
        <f>'4.  2011-2014 LRAM'!AT554*AL974</f>
        <v>0</v>
      </c>
      <c r="AM978" s="331">
        <f>'4.  2011-2014 LRAM'!AU554*AM974</f>
        <v>0</v>
      </c>
      <c r="AN978" s="331">
        <f>'4.  2011-2014 LRAM'!AV554*AN974</f>
        <v>0</v>
      </c>
      <c r="AO978" s="331">
        <f>'4.  2011-2014 LRAM'!AW554*AO974</f>
        <v>0</v>
      </c>
      <c r="AP978" s="331">
        <f>'4.  2011-2014 LRAM'!AX554*AP974</f>
        <v>0</v>
      </c>
      <c r="AQ978" s="331">
        <f>'4.  2011-2014 LRAM'!AY554*AQ974</f>
        <v>0</v>
      </c>
      <c r="AR978" s="331">
        <f>'4.  2011-2014 LRAM'!AZ554*AR974</f>
        <v>0</v>
      </c>
      <c r="AS978" s="543">
        <f t="shared" si="2399"/>
        <v>0</v>
      </c>
    </row>
    <row r="979" spans="2:45">
      <c r="B979" s="283" t="s">
        <v>334</v>
      </c>
      <c r="C979" s="301"/>
      <c r="D979" s="243"/>
      <c r="E979" s="240"/>
      <c r="F979" s="240"/>
      <c r="G979" s="240"/>
      <c r="H979" s="240"/>
      <c r="I979" s="240"/>
      <c r="J979" s="240"/>
      <c r="K979" s="240"/>
      <c r="L979" s="240"/>
      <c r="M979" s="240"/>
      <c r="N979" s="240"/>
      <c r="O979" s="240"/>
      <c r="P979" s="240"/>
      <c r="Q979" s="240"/>
      <c r="R979" s="251"/>
      <c r="S979" s="240"/>
      <c r="T979" s="240"/>
      <c r="U979" s="240"/>
      <c r="V979" s="243"/>
      <c r="W979" s="243"/>
      <c r="X979" s="243"/>
      <c r="Y979" s="243"/>
      <c r="Z979" s="240"/>
      <c r="AA979" s="240"/>
      <c r="AB979" s="240"/>
      <c r="AC979" s="240"/>
      <c r="AD979" s="240"/>
      <c r="AE979" s="331">
        <f>AE211*AE974</f>
        <v>0</v>
      </c>
      <c r="AF979" s="331">
        <f t="shared" ref="AF979:AR979" si="2400">AF211*AF974</f>
        <v>0</v>
      </c>
      <c r="AG979" s="331">
        <f t="shared" si="2400"/>
        <v>0</v>
      </c>
      <c r="AH979" s="331">
        <f t="shared" si="2400"/>
        <v>0</v>
      </c>
      <c r="AI979" s="331">
        <f t="shared" si="2400"/>
        <v>0</v>
      </c>
      <c r="AJ979" s="331">
        <f t="shared" si="2400"/>
        <v>0</v>
      </c>
      <c r="AK979" s="331">
        <f t="shared" si="2400"/>
        <v>0</v>
      </c>
      <c r="AL979" s="331">
        <f t="shared" si="2400"/>
        <v>0</v>
      </c>
      <c r="AM979" s="331">
        <f t="shared" si="2400"/>
        <v>0</v>
      </c>
      <c r="AN979" s="331">
        <f t="shared" si="2400"/>
        <v>0</v>
      </c>
      <c r="AO979" s="331">
        <f t="shared" si="2400"/>
        <v>0</v>
      </c>
      <c r="AP979" s="331">
        <f t="shared" si="2400"/>
        <v>0</v>
      </c>
      <c r="AQ979" s="331">
        <f t="shared" si="2400"/>
        <v>0</v>
      </c>
      <c r="AR979" s="331">
        <f t="shared" si="2400"/>
        <v>0</v>
      </c>
      <c r="AS979" s="543">
        <f t="shared" si="2399"/>
        <v>0</v>
      </c>
    </row>
    <row r="980" spans="2:45">
      <c r="B980" s="283" t="s">
        <v>335</v>
      </c>
      <c r="C980" s="301"/>
      <c r="D980" s="243"/>
      <c r="E980" s="240"/>
      <c r="F980" s="240"/>
      <c r="G980" s="240"/>
      <c r="H980" s="240"/>
      <c r="I980" s="240"/>
      <c r="J980" s="240"/>
      <c r="K980" s="240"/>
      <c r="L980" s="240"/>
      <c r="M980" s="240"/>
      <c r="N980" s="240"/>
      <c r="O980" s="240"/>
      <c r="P980" s="240"/>
      <c r="Q980" s="240"/>
      <c r="R980" s="251"/>
      <c r="S980" s="240"/>
      <c r="T980" s="240"/>
      <c r="U980" s="240"/>
      <c r="V980" s="243"/>
      <c r="W980" s="243"/>
      <c r="X980" s="243"/>
      <c r="Y980" s="243"/>
      <c r="Z980" s="240"/>
      <c r="AA980" s="240"/>
      <c r="AB980" s="240"/>
      <c r="AC980" s="240"/>
      <c r="AD980" s="240"/>
      <c r="AE980" s="331">
        <f>AE401*AE974</f>
        <v>0</v>
      </c>
      <c r="AF980" s="331">
        <f t="shared" ref="AF980:AR980" si="2401">AF401*AF974</f>
        <v>0</v>
      </c>
      <c r="AG980" s="331">
        <f t="shared" si="2401"/>
        <v>0</v>
      </c>
      <c r="AH980" s="331">
        <f t="shared" si="2401"/>
        <v>0</v>
      </c>
      <c r="AI980" s="331">
        <f t="shared" si="2401"/>
        <v>0</v>
      </c>
      <c r="AJ980" s="331">
        <f t="shared" si="2401"/>
        <v>0</v>
      </c>
      <c r="AK980" s="331">
        <f t="shared" si="2401"/>
        <v>0</v>
      </c>
      <c r="AL980" s="331">
        <f t="shared" si="2401"/>
        <v>0</v>
      </c>
      <c r="AM980" s="331">
        <f t="shared" si="2401"/>
        <v>0</v>
      </c>
      <c r="AN980" s="331">
        <f t="shared" si="2401"/>
        <v>0</v>
      </c>
      <c r="AO980" s="331">
        <f t="shared" si="2401"/>
        <v>0</v>
      </c>
      <c r="AP980" s="331">
        <f t="shared" si="2401"/>
        <v>0</v>
      </c>
      <c r="AQ980" s="331">
        <f t="shared" si="2401"/>
        <v>0</v>
      </c>
      <c r="AR980" s="331">
        <f t="shared" si="2401"/>
        <v>0</v>
      </c>
      <c r="AS980" s="543">
        <f t="shared" si="2399"/>
        <v>0</v>
      </c>
    </row>
    <row r="981" spans="2:45">
      <c r="B981" s="283" t="s">
        <v>336</v>
      </c>
      <c r="C981" s="301"/>
      <c r="D981" s="243"/>
      <c r="E981" s="240"/>
      <c r="F981" s="240"/>
      <c r="G981" s="240"/>
      <c r="H981" s="240"/>
      <c r="I981" s="240"/>
      <c r="J981" s="240"/>
      <c r="K981" s="240"/>
      <c r="L981" s="240"/>
      <c r="M981" s="240"/>
      <c r="N981" s="240"/>
      <c r="O981" s="240"/>
      <c r="P981" s="240"/>
      <c r="Q981" s="240"/>
      <c r="R981" s="251"/>
      <c r="S981" s="240"/>
      <c r="T981" s="240"/>
      <c r="U981" s="240"/>
      <c r="V981" s="243"/>
      <c r="W981" s="243"/>
      <c r="X981" s="243"/>
      <c r="Y981" s="243"/>
      <c r="Z981" s="240"/>
      <c r="AA981" s="240"/>
      <c r="AB981" s="240"/>
      <c r="AC981" s="240"/>
      <c r="AD981" s="240"/>
      <c r="AE981" s="331">
        <f>AE597*AE974</f>
        <v>0</v>
      </c>
      <c r="AF981" s="331">
        <f t="shared" ref="AF981:AR981" si="2402">AF597*AF974</f>
        <v>0</v>
      </c>
      <c r="AG981" s="331">
        <f t="shared" si="2402"/>
        <v>0</v>
      </c>
      <c r="AH981" s="331">
        <f t="shared" si="2402"/>
        <v>0</v>
      </c>
      <c r="AI981" s="331">
        <f t="shared" si="2402"/>
        <v>0</v>
      </c>
      <c r="AJ981" s="331">
        <f t="shared" si="2402"/>
        <v>0</v>
      </c>
      <c r="AK981" s="331">
        <f t="shared" si="2402"/>
        <v>0</v>
      </c>
      <c r="AL981" s="331">
        <f t="shared" si="2402"/>
        <v>0</v>
      </c>
      <c r="AM981" s="331">
        <f t="shared" si="2402"/>
        <v>0</v>
      </c>
      <c r="AN981" s="331">
        <f t="shared" si="2402"/>
        <v>0</v>
      </c>
      <c r="AO981" s="331">
        <f t="shared" si="2402"/>
        <v>0</v>
      </c>
      <c r="AP981" s="331">
        <f t="shared" si="2402"/>
        <v>0</v>
      </c>
      <c r="AQ981" s="331">
        <f t="shared" si="2402"/>
        <v>0</v>
      </c>
      <c r="AR981" s="331">
        <f t="shared" si="2402"/>
        <v>0</v>
      </c>
      <c r="AS981" s="543">
        <f t="shared" si="2399"/>
        <v>0</v>
      </c>
    </row>
    <row r="982" spans="2:45">
      <c r="B982" s="283" t="s">
        <v>337</v>
      </c>
      <c r="C982" s="301"/>
      <c r="D982" s="243"/>
      <c r="E982" s="240"/>
      <c r="F982" s="240"/>
      <c r="G982" s="240"/>
      <c r="H982" s="240"/>
      <c r="I982" s="240"/>
      <c r="J982" s="240"/>
      <c r="K982" s="240"/>
      <c r="L982" s="240"/>
      <c r="M982" s="240"/>
      <c r="N982" s="240"/>
      <c r="O982" s="240"/>
      <c r="P982" s="240"/>
      <c r="Q982" s="240"/>
      <c r="R982" s="251"/>
      <c r="S982" s="240"/>
      <c r="T982" s="240"/>
      <c r="U982" s="240"/>
      <c r="V982" s="243"/>
      <c r="W982" s="243"/>
      <c r="X982" s="243"/>
      <c r="Y982" s="243"/>
      <c r="Z982" s="240"/>
      <c r="AA982" s="240"/>
      <c r="AB982" s="240"/>
      <c r="AC982" s="240"/>
      <c r="AD982" s="240"/>
      <c r="AE982" s="331">
        <f>AE790*AE974</f>
        <v>0</v>
      </c>
      <c r="AF982" s="331">
        <f t="shared" ref="AF982:AR982" si="2403">AF790*AF974</f>
        <v>0</v>
      </c>
      <c r="AG982" s="331">
        <f t="shared" si="2403"/>
        <v>0</v>
      </c>
      <c r="AH982" s="331">
        <f t="shared" si="2403"/>
        <v>0</v>
      </c>
      <c r="AI982" s="331">
        <f t="shared" si="2403"/>
        <v>0</v>
      </c>
      <c r="AJ982" s="331">
        <f t="shared" si="2403"/>
        <v>0</v>
      </c>
      <c r="AK982" s="331">
        <f t="shared" si="2403"/>
        <v>0</v>
      </c>
      <c r="AL982" s="331">
        <f t="shared" si="2403"/>
        <v>0</v>
      </c>
      <c r="AM982" s="331">
        <f t="shared" si="2403"/>
        <v>0</v>
      </c>
      <c r="AN982" s="331">
        <f t="shared" si="2403"/>
        <v>0</v>
      </c>
      <c r="AO982" s="331">
        <f t="shared" si="2403"/>
        <v>0</v>
      </c>
      <c r="AP982" s="331">
        <f t="shared" si="2403"/>
        <v>0</v>
      </c>
      <c r="AQ982" s="331">
        <f t="shared" si="2403"/>
        <v>0</v>
      </c>
      <c r="AR982" s="331">
        <f t="shared" si="2403"/>
        <v>0</v>
      </c>
      <c r="AS982" s="543">
        <f t="shared" si="2399"/>
        <v>0</v>
      </c>
    </row>
    <row r="983" spans="2:45">
      <c r="B983" s="283" t="s">
        <v>338</v>
      </c>
      <c r="C983" s="301"/>
      <c r="D983" s="243"/>
      <c r="E983" s="240"/>
      <c r="F983" s="240"/>
      <c r="G983" s="240"/>
      <c r="H983" s="240"/>
      <c r="I983" s="240"/>
      <c r="J983" s="240"/>
      <c r="K983" s="240"/>
      <c r="L983" s="240"/>
      <c r="M983" s="240"/>
      <c r="N983" s="240"/>
      <c r="O983" s="240"/>
      <c r="P983" s="240"/>
      <c r="Q983" s="240"/>
      <c r="R983" s="251"/>
      <c r="S983" s="240"/>
      <c r="T983" s="240"/>
      <c r="U983" s="240"/>
      <c r="V983" s="243"/>
      <c r="W983" s="243"/>
      <c r="X983" s="243"/>
      <c r="Y983" s="243"/>
      <c r="Z983" s="240"/>
      <c r="AA983" s="240"/>
      <c r="AB983" s="240"/>
      <c r="AC983" s="240"/>
      <c r="AD983" s="240"/>
      <c r="AE983" s="331">
        <f>AE971*AE974</f>
        <v>0</v>
      </c>
      <c r="AF983" s="331">
        <f t="shared" ref="AF983:AR983" si="2404">AF971*AF974</f>
        <v>0</v>
      </c>
      <c r="AG983" s="331">
        <f t="shared" si="2404"/>
        <v>0</v>
      </c>
      <c r="AH983" s="331">
        <f t="shared" si="2404"/>
        <v>0</v>
      </c>
      <c r="AI983" s="331">
        <f t="shared" si="2404"/>
        <v>0</v>
      </c>
      <c r="AJ983" s="331">
        <f t="shared" si="2404"/>
        <v>0</v>
      </c>
      <c r="AK983" s="331">
        <f t="shared" si="2404"/>
        <v>0</v>
      </c>
      <c r="AL983" s="331">
        <f t="shared" si="2404"/>
        <v>0</v>
      </c>
      <c r="AM983" s="331">
        <f t="shared" si="2404"/>
        <v>0</v>
      </c>
      <c r="AN983" s="331">
        <f t="shared" si="2404"/>
        <v>0</v>
      </c>
      <c r="AO983" s="331">
        <f t="shared" si="2404"/>
        <v>0</v>
      </c>
      <c r="AP983" s="331">
        <f t="shared" si="2404"/>
        <v>0</v>
      </c>
      <c r="AQ983" s="331">
        <f t="shared" si="2404"/>
        <v>0</v>
      </c>
      <c r="AR983" s="331">
        <f t="shared" si="2404"/>
        <v>0</v>
      </c>
      <c r="AS983" s="543">
        <f>SUM(AE983:AR983)</f>
        <v>0</v>
      </c>
    </row>
    <row r="984" spans="2:45" ht="15.75">
      <c r="B984" s="305" t="s">
        <v>342</v>
      </c>
      <c r="C984" s="301"/>
      <c r="D984" s="263"/>
      <c r="E984" s="293"/>
      <c r="F984" s="293"/>
      <c r="G984" s="293"/>
      <c r="H984" s="293"/>
      <c r="I984" s="293"/>
      <c r="J984" s="293"/>
      <c r="K984" s="293"/>
      <c r="L984" s="293"/>
      <c r="M984" s="293"/>
      <c r="N984" s="293"/>
      <c r="O984" s="293"/>
      <c r="P984" s="293"/>
      <c r="Q984" s="293"/>
      <c r="R984" s="260"/>
      <c r="S984" s="293"/>
      <c r="T984" s="293"/>
      <c r="U984" s="293"/>
      <c r="V984" s="263"/>
      <c r="W984" s="263"/>
      <c r="X984" s="263"/>
      <c r="Y984" s="263"/>
      <c r="Z984" s="293"/>
      <c r="AA984" s="293"/>
      <c r="AB984" s="293"/>
      <c r="AC984" s="293"/>
      <c r="AD984" s="293"/>
      <c r="AE984" s="302">
        <f>SUM(AE975:AE983)</f>
        <v>0</v>
      </c>
      <c r="AF984" s="302">
        <f t="shared" ref="AF984:AK984" si="2405">SUM(AF975:AF983)</f>
        <v>0</v>
      </c>
      <c r="AG984" s="302">
        <f t="shared" si="2405"/>
        <v>0</v>
      </c>
      <c r="AH984" s="302">
        <f t="shared" si="2405"/>
        <v>0</v>
      </c>
      <c r="AI984" s="302">
        <f t="shared" si="2405"/>
        <v>0</v>
      </c>
      <c r="AJ984" s="302">
        <f t="shared" si="2405"/>
        <v>0</v>
      </c>
      <c r="AK984" s="302">
        <f t="shared" si="2405"/>
        <v>0</v>
      </c>
      <c r="AL984" s="302">
        <f>SUM(AL975:AL983)</f>
        <v>0</v>
      </c>
      <c r="AM984" s="302">
        <f t="shared" ref="AM984:AR984" si="2406">SUM(AM975:AM983)</f>
        <v>0</v>
      </c>
      <c r="AN984" s="302">
        <f t="shared" si="2406"/>
        <v>0</v>
      </c>
      <c r="AO984" s="302">
        <f t="shared" si="2406"/>
        <v>0</v>
      </c>
      <c r="AP984" s="302">
        <f t="shared" si="2406"/>
        <v>0</v>
      </c>
      <c r="AQ984" s="302">
        <f t="shared" si="2406"/>
        <v>0</v>
      </c>
      <c r="AR984" s="302">
        <f t="shared" si="2406"/>
        <v>0</v>
      </c>
      <c r="AS984" s="359">
        <f>SUM(AS975:AS983)</f>
        <v>0</v>
      </c>
    </row>
    <row r="985" spans="2:45" ht="15.75">
      <c r="B985" s="305" t="s">
        <v>343</v>
      </c>
      <c r="C985" s="301"/>
      <c r="D985" s="306"/>
      <c r="E985" s="293"/>
      <c r="F985" s="293"/>
      <c r="G985" s="293"/>
      <c r="H985" s="293"/>
      <c r="I985" s="293"/>
      <c r="J985" s="293"/>
      <c r="K985" s="293"/>
      <c r="L985" s="293"/>
      <c r="M985" s="293"/>
      <c r="N985" s="293"/>
      <c r="O985" s="293"/>
      <c r="P985" s="293"/>
      <c r="Q985" s="293"/>
      <c r="R985" s="260"/>
      <c r="S985" s="293"/>
      <c r="T985" s="293"/>
      <c r="U985" s="293"/>
      <c r="V985" s="263"/>
      <c r="W985" s="263"/>
      <c r="X985" s="263"/>
      <c r="Y985" s="263"/>
      <c r="Z985" s="293"/>
      <c r="AA985" s="293"/>
      <c r="AB985" s="293"/>
      <c r="AC985" s="293"/>
      <c r="AD985" s="293"/>
      <c r="AE985" s="303">
        <f>AE972*AE974</f>
        <v>0</v>
      </c>
      <c r="AF985" s="303">
        <f t="shared" ref="AF985:AK985" si="2407">AF972*AF974</f>
        <v>0</v>
      </c>
      <c r="AG985" s="303">
        <f t="shared" si="2407"/>
        <v>0</v>
      </c>
      <c r="AH985" s="303">
        <f t="shared" si="2407"/>
        <v>0</v>
      </c>
      <c r="AI985" s="303">
        <f t="shared" si="2407"/>
        <v>0</v>
      </c>
      <c r="AJ985" s="303">
        <f t="shared" si="2407"/>
        <v>0</v>
      </c>
      <c r="AK985" s="303">
        <f t="shared" si="2407"/>
        <v>0</v>
      </c>
      <c r="AL985" s="303">
        <f>AL972*AL974</f>
        <v>0</v>
      </c>
      <c r="AM985" s="303">
        <f t="shared" ref="AM985:AR985" si="2408">AM972*AM974</f>
        <v>0</v>
      </c>
      <c r="AN985" s="303">
        <f t="shared" si="2408"/>
        <v>0</v>
      </c>
      <c r="AO985" s="303">
        <f t="shared" si="2408"/>
        <v>0</v>
      </c>
      <c r="AP985" s="303">
        <f t="shared" si="2408"/>
        <v>0</v>
      </c>
      <c r="AQ985" s="303">
        <f t="shared" si="2408"/>
        <v>0</v>
      </c>
      <c r="AR985" s="303">
        <f t="shared" si="2408"/>
        <v>0</v>
      </c>
      <c r="AS985" s="359">
        <f>SUM(AE985:AR985)</f>
        <v>0</v>
      </c>
    </row>
    <row r="986" spans="2:45" ht="15.75">
      <c r="B986" s="305" t="s">
        <v>344</v>
      </c>
      <c r="C986" s="301"/>
      <c r="D986" s="306"/>
      <c r="E986" s="293"/>
      <c r="F986" s="293"/>
      <c r="G986" s="293"/>
      <c r="H986" s="293"/>
      <c r="I986" s="293"/>
      <c r="J986" s="293"/>
      <c r="K986" s="293"/>
      <c r="L986" s="293"/>
      <c r="M986" s="293"/>
      <c r="N986" s="293"/>
      <c r="O986" s="293"/>
      <c r="P986" s="293"/>
      <c r="Q986" s="293"/>
      <c r="R986" s="260"/>
      <c r="S986" s="293"/>
      <c r="T986" s="293"/>
      <c r="U986" s="293"/>
      <c r="V986" s="306"/>
      <c r="W986" s="306"/>
      <c r="X986" s="306"/>
      <c r="Y986" s="306"/>
      <c r="Z986" s="293"/>
      <c r="AA986" s="293"/>
      <c r="AB986" s="293"/>
      <c r="AC986" s="293"/>
      <c r="AD986" s="293"/>
      <c r="AE986" s="307"/>
      <c r="AF986" s="307"/>
      <c r="AG986" s="307"/>
      <c r="AH986" s="307"/>
      <c r="AI986" s="307"/>
      <c r="AJ986" s="307"/>
      <c r="AK986" s="307"/>
      <c r="AL986" s="307"/>
      <c r="AM986" s="307"/>
      <c r="AN986" s="307"/>
      <c r="AO986" s="307"/>
      <c r="AP986" s="307"/>
      <c r="AQ986" s="307"/>
      <c r="AR986" s="307"/>
      <c r="AS986" s="359">
        <f>AS984-AS985</f>
        <v>0</v>
      </c>
    </row>
    <row r="987" spans="2:45">
      <c r="B987" s="283"/>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308"/>
      <c r="AF987" s="308"/>
      <c r="AG987" s="308"/>
      <c r="AH987" s="308"/>
      <c r="AI987" s="308"/>
      <c r="AJ987" s="308"/>
      <c r="AK987" s="308"/>
      <c r="AL987" s="308"/>
      <c r="AM987" s="308"/>
      <c r="AN987" s="308"/>
      <c r="AO987" s="308"/>
      <c r="AP987" s="308"/>
      <c r="AQ987" s="308"/>
      <c r="AR987" s="308"/>
      <c r="AS987" s="295"/>
    </row>
    <row r="988" spans="2:45">
      <c r="B988" s="283" t="s">
        <v>339</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3">
        <f>SUMPRODUCT($E$807:$E$969,AE807:AE969)</f>
        <v>0</v>
      </c>
      <c r="AF988" s="683">
        <f>SUMPRODUCT($E$807:$E$969,AF807:AF969)</f>
        <v>3414187.6808641837</v>
      </c>
      <c r="AG988" s="251">
        <f>IF($AG$805="kw",SUMPRODUCT($Q$807:$Q$969,$S$807:$S$969,AG807:AG969),SUMPRODUCT($E$807:$E$969,AG807:AG969))</f>
        <v>27690.093871929603</v>
      </c>
      <c r="AH988" s="251">
        <f>IF($AG$805="kw",SUMPRODUCT($Q$807:$Q$969,$S$807:$S$969,AH807:AH969),SUMPRODUCT($E$807:$E$969,AH807:AH969))</f>
        <v>2920.9341106332931</v>
      </c>
      <c r="AI988" s="251">
        <f t="shared" ref="AI988:AR988" si="2409">IF(AI805="kw",SUMPRODUCT($Q$807:$Q$969,$S$807:$S$969,AI807:AI969),SUMPRODUCT($E$807:$E$969,AI807:AI969))</f>
        <v>6395.2922434713173</v>
      </c>
      <c r="AJ988" s="251">
        <f t="shared" si="2409"/>
        <v>14206.298006859059</v>
      </c>
      <c r="AK988" s="251">
        <f t="shared" si="2409"/>
        <v>164147.76746701307</v>
      </c>
      <c r="AL988" s="251">
        <f t="shared" si="2409"/>
        <v>0</v>
      </c>
      <c r="AM988" s="251">
        <f t="shared" si="2409"/>
        <v>0</v>
      </c>
      <c r="AN988" s="251">
        <f t="shared" si="2409"/>
        <v>0</v>
      </c>
      <c r="AO988" s="251">
        <f t="shared" si="2409"/>
        <v>0</v>
      </c>
      <c r="AP988" s="251">
        <f t="shared" si="2409"/>
        <v>0</v>
      </c>
      <c r="AQ988" s="251">
        <f t="shared" si="2409"/>
        <v>0</v>
      </c>
      <c r="AR988" s="251">
        <f t="shared" si="2409"/>
        <v>0</v>
      </c>
      <c r="AS988" s="295"/>
    </row>
    <row r="989" spans="2:45">
      <c r="B989" s="283" t="s">
        <v>835</v>
      </c>
      <c r="C989" s="306"/>
      <c r="D989" s="306"/>
      <c r="E989" s="293"/>
      <c r="F989" s="293"/>
      <c r="G989" s="293"/>
      <c r="H989" s="293"/>
      <c r="I989" s="293"/>
      <c r="J989" s="293"/>
      <c r="K989" s="293"/>
      <c r="L989" s="293"/>
      <c r="M989" s="293"/>
      <c r="N989" s="293"/>
      <c r="O989" s="293"/>
      <c r="P989" s="293"/>
      <c r="Q989" s="293"/>
      <c r="R989" s="260"/>
      <c r="S989" s="293"/>
      <c r="T989" s="293"/>
      <c r="U989" s="293"/>
      <c r="V989" s="306"/>
      <c r="W989" s="301"/>
      <c r="X989" s="306"/>
      <c r="Y989" s="306"/>
      <c r="Z989" s="293"/>
      <c r="AA989" s="293"/>
      <c r="AB989" s="293"/>
      <c r="AC989" s="293"/>
      <c r="AD989" s="293"/>
      <c r="AE989" s="683">
        <f>SUMPRODUCT($F$807:$F$969,AE807:AE969)</f>
        <v>0</v>
      </c>
      <c r="AF989" s="683">
        <f>SUMPRODUCT($F$807:$F$969,AF807:AF969)</f>
        <v>3397704.8155223052</v>
      </c>
      <c r="AG989" s="251">
        <f>IF(AG805="kw",SUMPRODUCT($Q$807:$Q$969,$T$807:$T$969,AG807:AG969),SUMPRODUCT($F$807:$F$969,AG807:AG969))</f>
        <v>27245.521965610067</v>
      </c>
      <c r="AH989" s="251">
        <f t="shared" ref="AH989:AR989" si="2410">IF(AH805="kw",SUMPRODUCT($Q$807:$Q$969,$T$807:$T$969,AH807:AH969),SUMPRODUCT($F$807:$F$969,AH807:AH969))</f>
        <v>2836.2537475248105</v>
      </c>
      <c r="AI989" s="251">
        <f t="shared" si="2410"/>
        <v>6310.6118803628342</v>
      </c>
      <c r="AJ989" s="251">
        <f t="shared" si="2410"/>
        <v>14206.298006859059</v>
      </c>
      <c r="AK989" s="251">
        <f t="shared" si="2410"/>
        <v>164147.76746701307</v>
      </c>
      <c r="AL989" s="251">
        <f t="shared" si="2410"/>
        <v>0</v>
      </c>
      <c r="AM989" s="251">
        <f t="shared" si="2410"/>
        <v>0</v>
      </c>
      <c r="AN989" s="251">
        <f t="shared" si="2410"/>
        <v>0</v>
      </c>
      <c r="AO989" s="251">
        <f t="shared" si="2410"/>
        <v>0</v>
      </c>
      <c r="AP989" s="251">
        <f t="shared" si="2410"/>
        <v>0</v>
      </c>
      <c r="AQ989" s="251">
        <f t="shared" si="2410"/>
        <v>0</v>
      </c>
      <c r="AR989" s="251">
        <f t="shared" si="2410"/>
        <v>0</v>
      </c>
      <c r="AS989" s="295"/>
    </row>
    <row r="990" spans="2:45">
      <c r="B990" s="283" t="s">
        <v>860</v>
      </c>
      <c r="C990" s="306"/>
      <c r="D990" s="306"/>
      <c r="E990" s="293"/>
      <c r="F990" s="293"/>
      <c r="G990" s="293"/>
      <c r="H990" s="293"/>
      <c r="I990" s="293"/>
      <c r="J990" s="293"/>
      <c r="K990" s="293"/>
      <c r="L990" s="293"/>
      <c r="M990" s="293"/>
      <c r="N990" s="293"/>
      <c r="O990" s="293"/>
      <c r="P990" s="293"/>
      <c r="Q990" s="293"/>
      <c r="R990" s="260"/>
      <c r="S990" s="293"/>
      <c r="T990" s="293"/>
      <c r="U990" s="293"/>
      <c r="V990" s="306"/>
      <c r="W990" s="301"/>
      <c r="X990" s="306"/>
      <c r="Y990" s="306"/>
      <c r="Z990" s="293"/>
      <c r="AA990" s="293"/>
      <c r="AB990" s="293"/>
      <c r="AC990" s="293"/>
      <c r="AD990" s="293"/>
      <c r="AE990" s="683">
        <f>SUMPRODUCT($G$807:$G$969,AE807:AE969)</f>
        <v>0</v>
      </c>
      <c r="AF990" s="683">
        <f>SUMPRODUCT($G$807:$G$969,AF807:AF969)</f>
        <v>3384369.9464210495</v>
      </c>
      <c r="AG990" s="251">
        <f>IF(AG805="kw",SUMPRODUCT($Q$807:$Q$969,$U$807:$U$969,AG807:AG969),SUMPRODUCT($G$807:$G$969,AG807:AG969))</f>
        <v>26696.304933311316</v>
      </c>
      <c r="AH990" s="251">
        <f t="shared" ref="AH990:AR990" si="2411">IF(AH805="kw",SUMPRODUCT($Q$807:$Q$969,$U$807:$U$969,AH807:AH969),SUMPRODUCT($G$807:$G$969,AH807:AH969))</f>
        <v>2732.4121343698826</v>
      </c>
      <c r="AI990" s="251">
        <f t="shared" si="2411"/>
        <v>6206.7702672079067</v>
      </c>
      <c r="AJ990" s="251">
        <f t="shared" si="2411"/>
        <v>14206.298006859059</v>
      </c>
      <c r="AK990" s="251">
        <f t="shared" si="2411"/>
        <v>164147.76746701307</v>
      </c>
      <c r="AL990" s="251">
        <f t="shared" si="2411"/>
        <v>0</v>
      </c>
      <c r="AM990" s="251">
        <f t="shared" si="2411"/>
        <v>0</v>
      </c>
      <c r="AN990" s="251">
        <f t="shared" si="2411"/>
        <v>0</v>
      </c>
      <c r="AO990" s="251">
        <f t="shared" si="2411"/>
        <v>0</v>
      </c>
      <c r="AP990" s="251">
        <f t="shared" si="2411"/>
        <v>0</v>
      </c>
      <c r="AQ990" s="251">
        <f t="shared" si="2411"/>
        <v>0</v>
      </c>
      <c r="AR990" s="251">
        <f t="shared" si="2411"/>
        <v>0</v>
      </c>
      <c r="AS990" s="295"/>
    </row>
    <row r="991" spans="2:45">
      <c r="B991" s="283" t="s">
        <v>861</v>
      </c>
      <c r="C991" s="306"/>
      <c r="D991" s="306"/>
      <c r="E991" s="293"/>
      <c r="F991" s="293"/>
      <c r="G991" s="293"/>
      <c r="H991" s="293"/>
      <c r="I991" s="293"/>
      <c r="J991" s="293"/>
      <c r="K991" s="293"/>
      <c r="L991" s="293"/>
      <c r="M991" s="293"/>
      <c r="N991" s="293"/>
      <c r="O991" s="293"/>
      <c r="P991" s="293"/>
      <c r="Q991" s="293"/>
      <c r="R991" s="260"/>
      <c r="S991" s="293"/>
      <c r="T991" s="293"/>
      <c r="U991" s="293"/>
      <c r="V991" s="306"/>
      <c r="W991" s="301"/>
      <c r="X991" s="306"/>
      <c r="Y991" s="306"/>
      <c r="Z991" s="293"/>
      <c r="AA991" s="293"/>
      <c r="AB991" s="293"/>
      <c r="AC991" s="293"/>
      <c r="AD991" s="293"/>
      <c r="AE991" s="683">
        <f>SUMPRODUCT($H$807:$H$969,AE807:AE969)</f>
        <v>0</v>
      </c>
      <c r="AF991" s="683">
        <f>SUMPRODUCT($H$807:$H$969,AF807:AF969)</f>
        <v>3353664.3108542771</v>
      </c>
      <c r="AG991" s="251">
        <f>IF(AG805="kw",SUMPRODUCT($Q$807:$Q$969,$V$807:$V$969,AG807:AG969),SUMPRODUCT($H$807:$H$969,AG807:AG969))</f>
        <v>26693.451660174</v>
      </c>
      <c r="AH991" s="251">
        <f t="shared" ref="AH991:AR991" si="2412">IF(AH805="kw",SUMPRODUCT($Q$807:$Q$969,$V$807:$V$969,AH807:AH969),SUMPRODUCT($H$807:$H$969,AH807:AH969))</f>
        <v>2732.4121343698826</v>
      </c>
      <c r="AI991" s="251">
        <f t="shared" si="2412"/>
        <v>6206.7702672079067</v>
      </c>
      <c r="AJ991" s="251">
        <f t="shared" si="2412"/>
        <v>14206.298006859059</v>
      </c>
      <c r="AK991" s="251">
        <f t="shared" si="2412"/>
        <v>164147.76746701307</v>
      </c>
      <c r="AL991" s="251">
        <f t="shared" si="2412"/>
        <v>0</v>
      </c>
      <c r="AM991" s="251">
        <f t="shared" si="2412"/>
        <v>0</v>
      </c>
      <c r="AN991" s="251">
        <f t="shared" si="2412"/>
        <v>0</v>
      </c>
      <c r="AO991" s="251">
        <f t="shared" si="2412"/>
        <v>0</v>
      </c>
      <c r="AP991" s="251">
        <f t="shared" si="2412"/>
        <v>0</v>
      </c>
      <c r="AQ991" s="251">
        <f t="shared" si="2412"/>
        <v>0</v>
      </c>
      <c r="AR991" s="251">
        <f t="shared" si="2412"/>
        <v>0</v>
      </c>
      <c r="AS991" s="295"/>
    </row>
    <row r="992" spans="2:45">
      <c r="B992" s="283" t="s">
        <v>862</v>
      </c>
      <c r="C992" s="306"/>
      <c r="D992" s="306"/>
      <c r="E992" s="293"/>
      <c r="F992" s="293"/>
      <c r="G992" s="293"/>
      <c r="H992" s="293"/>
      <c r="I992" s="293"/>
      <c r="J992" s="293"/>
      <c r="K992" s="293"/>
      <c r="L992" s="293"/>
      <c r="M992" s="293"/>
      <c r="N992" s="293"/>
      <c r="O992" s="293"/>
      <c r="P992" s="293"/>
      <c r="Q992" s="293"/>
      <c r="R992" s="260"/>
      <c r="S992" s="293"/>
      <c r="T992" s="293"/>
      <c r="U992" s="293"/>
      <c r="V992" s="306"/>
      <c r="W992" s="301"/>
      <c r="X992" s="306"/>
      <c r="Y992" s="306"/>
      <c r="Z992" s="293"/>
      <c r="AA992" s="293"/>
      <c r="AB992" s="293"/>
      <c r="AC992" s="293"/>
      <c r="AD992" s="293"/>
      <c r="AE992" s="683">
        <f>SUMPRODUCT($I$807:$I$969,AE807:AE969)</f>
        <v>0</v>
      </c>
      <c r="AF992" s="683">
        <f>SUMPRODUCT($I$807:$I$969,AF807:AF969)</f>
        <v>3273923.1780611863</v>
      </c>
      <c r="AG992" s="251">
        <f>IF(AG805="kw",SUMPRODUCT($Q$807:$Q$969,$W$807:$W$969,AG807:AG969),SUMPRODUCT($I$807:$I$969,AG807:AG969))</f>
        <v>26191.167924000616</v>
      </c>
      <c r="AH992" s="251">
        <f t="shared" ref="AH992:AR992" si="2413">IF(AH805="kw",SUMPRODUCT($Q$807:$Q$969,$W$807:$W$969,AH807:AH969),SUMPRODUCT($I$807:$I$969,AH807:AH969))</f>
        <v>2646.0445390888549</v>
      </c>
      <c r="AI992" s="251">
        <f t="shared" si="2413"/>
        <v>6136.1696881741509</v>
      </c>
      <c r="AJ992" s="251">
        <f t="shared" si="2413"/>
        <v>14206.298006859059</v>
      </c>
      <c r="AK992" s="251">
        <f t="shared" si="2413"/>
        <v>164147.76746701307</v>
      </c>
      <c r="AL992" s="251">
        <f t="shared" si="2413"/>
        <v>0</v>
      </c>
      <c r="AM992" s="251">
        <f t="shared" si="2413"/>
        <v>0</v>
      </c>
      <c r="AN992" s="251">
        <f t="shared" si="2413"/>
        <v>0</v>
      </c>
      <c r="AO992" s="251">
        <f t="shared" si="2413"/>
        <v>0</v>
      </c>
      <c r="AP992" s="251">
        <f t="shared" si="2413"/>
        <v>0</v>
      </c>
      <c r="AQ992" s="251">
        <f t="shared" si="2413"/>
        <v>0</v>
      </c>
      <c r="AR992" s="251">
        <f t="shared" si="2413"/>
        <v>0</v>
      </c>
      <c r="AS992" s="295"/>
    </row>
    <row r="993" spans="1:45">
      <c r="B993" s="283" t="s">
        <v>863</v>
      </c>
      <c r="C993" s="306"/>
      <c r="D993" s="306"/>
      <c r="E993" s="293"/>
      <c r="F993" s="293"/>
      <c r="G993" s="293"/>
      <c r="H993" s="293"/>
      <c r="I993" s="293"/>
      <c r="J993" s="293"/>
      <c r="K993" s="293"/>
      <c r="L993" s="293"/>
      <c r="M993" s="293"/>
      <c r="N993" s="293"/>
      <c r="O993" s="293"/>
      <c r="P993" s="293"/>
      <c r="Q993" s="293"/>
      <c r="R993" s="260"/>
      <c r="S993" s="293"/>
      <c r="T993" s="293"/>
      <c r="U993" s="293"/>
      <c r="V993" s="306"/>
      <c r="W993" s="301"/>
      <c r="X993" s="306"/>
      <c r="Y993" s="306"/>
      <c r="Z993" s="293"/>
      <c r="AA993" s="293"/>
      <c r="AB993" s="293"/>
      <c r="AC993" s="293"/>
      <c r="AD993" s="293"/>
      <c r="AE993" s="683">
        <f>SUMPRODUCT($J$807:$J$969,AE807:AE969)</f>
        <v>0</v>
      </c>
      <c r="AF993" s="683">
        <f>SUMPRODUCT($J$807:$J$969,AF807:AF969)</f>
        <v>3226210.0100187296</v>
      </c>
      <c r="AG993" s="251">
        <f>IF(AG805="kw",SUMPRODUCT($Q$807:$Q$969,$X$807:$X$969,AG807:AG969),SUMPRODUCT($J$807:$J$969,AG807:AG969))</f>
        <v>26191.167924000616</v>
      </c>
      <c r="AH993" s="251">
        <f t="shared" ref="AH993:AR993" si="2414">IF(AH805="kw",SUMPRODUCT($Q$807:$Q$969,$X$807:$X$969,AH807:AH969),SUMPRODUCT($J$807:$J$969,AH807:AH969))</f>
        <v>2646.0445390888549</v>
      </c>
      <c r="AI993" s="251">
        <f t="shared" si="2414"/>
        <v>6136.1696881741509</v>
      </c>
      <c r="AJ993" s="251">
        <f t="shared" si="2414"/>
        <v>14206.298006859059</v>
      </c>
      <c r="AK993" s="251">
        <f t="shared" si="2414"/>
        <v>164147.76746701307</v>
      </c>
      <c r="AL993" s="251">
        <f t="shared" si="2414"/>
        <v>0</v>
      </c>
      <c r="AM993" s="251">
        <f t="shared" si="2414"/>
        <v>0</v>
      </c>
      <c r="AN993" s="251">
        <f t="shared" si="2414"/>
        <v>0</v>
      </c>
      <c r="AO993" s="251">
        <f t="shared" si="2414"/>
        <v>0</v>
      </c>
      <c r="AP993" s="251">
        <f t="shared" si="2414"/>
        <v>0</v>
      </c>
      <c r="AQ993" s="251">
        <f t="shared" si="2414"/>
        <v>0</v>
      </c>
      <c r="AR993" s="251">
        <f t="shared" si="2414"/>
        <v>0</v>
      </c>
      <c r="AS993" s="295"/>
    </row>
    <row r="994" spans="1:45">
      <c r="B994" s="283" t="s">
        <v>864</v>
      </c>
      <c r="C994" s="306"/>
      <c r="D994" s="306"/>
      <c r="E994" s="293"/>
      <c r="F994" s="293"/>
      <c r="G994" s="293"/>
      <c r="H994" s="293"/>
      <c r="I994" s="293"/>
      <c r="J994" s="293"/>
      <c r="K994" s="293"/>
      <c r="L994" s="293"/>
      <c r="M994" s="293"/>
      <c r="N994" s="293"/>
      <c r="O994" s="293"/>
      <c r="P994" s="293"/>
      <c r="Q994" s="293"/>
      <c r="R994" s="260"/>
      <c r="S994" s="293"/>
      <c r="T994" s="293"/>
      <c r="U994" s="293"/>
      <c r="V994" s="306"/>
      <c r="W994" s="301"/>
      <c r="X994" s="306"/>
      <c r="Y994" s="306"/>
      <c r="Z994" s="293"/>
      <c r="AA994" s="293"/>
      <c r="AB994" s="293"/>
      <c r="AC994" s="293"/>
      <c r="AD994" s="293"/>
      <c r="AE994" s="683">
        <f>SUMPRODUCT($K$807:$K$969,AE807:AE969)</f>
        <v>0</v>
      </c>
      <c r="AF994" s="683">
        <f>SUMPRODUCT($K$807:$K$969,AF807:AF969)</f>
        <v>3175119.4678957979</v>
      </c>
      <c r="AG994" s="251">
        <f>IF(AG805="kw",SUMPRODUCT($Q$807:$Q$969,$Y$807:$Y$969,AG807:AG969),SUMPRODUCT($K$807:$K$969,AG807:AG969))</f>
        <v>26191.167924000616</v>
      </c>
      <c r="AH994" s="251">
        <f t="shared" ref="AH994:AR994" si="2415">IF(AH805="kw",SUMPRODUCT($Q$807:$Q$969,$Y$807:$Y$969,AH807:AH969),SUMPRODUCT($K$807:$K$969,AH807:AH969))</f>
        <v>2646.0445390888549</v>
      </c>
      <c r="AI994" s="251">
        <f t="shared" si="2415"/>
        <v>6136.1696881741509</v>
      </c>
      <c r="AJ994" s="251">
        <f t="shared" si="2415"/>
        <v>14206.298006859059</v>
      </c>
      <c r="AK994" s="251">
        <f t="shared" si="2415"/>
        <v>164147.76746701307</v>
      </c>
      <c r="AL994" s="251">
        <f t="shared" si="2415"/>
        <v>0</v>
      </c>
      <c r="AM994" s="251">
        <f t="shared" si="2415"/>
        <v>0</v>
      </c>
      <c r="AN994" s="251">
        <f t="shared" si="2415"/>
        <v>0</v>
      </c>
      <c r="AO994" s="251">
        <f t="shared" si="2415"/>
        <v>0</v>
      </c>
      <c r="AP994" s="251">
        <f t="shared" si="2415"/>
        <v>0</v>
      </c>
      <c r="AQ994" s="251">
        <f t="shared" si="2415"/>
        <v>0</v>
      </c>
      <c r="AR994" s="251">
        <f t="shared" si="2415"/>
        <v>0</v>
      </c>
      <c r="AS994" s="295"/>
    </row>
    <row r="995" spans="1:45">
      <c r="B995" s="391" t="s">
        <v>865</v>
      </c>
      <c r="C995" s="319"/>
      <c r="D995" s="337"/>
      <c r="E995" s="337"/>
      <c r="F995" s="337"/>
      <c r="G995" s="337"/>
      <c r="H995" s="337"/>
      <c r="I995" s="337"/>
      <c r="J995" s="337"/>
      <c r="K995" s="337"/>
      <c r="L995" s="337"/>
      <c r="M995" s="337"/>
      <c r="N995" s="337"/>
      <c r="O995" s="337"/>
      <c r="P995" s="337"/>
      <c r="Q995" s="337"/>
      <c r="R995" s="336"/>
      <c r="S995" s="337"/>
      <c r="T995" s="337"/>
      <c r="U995" s="337"/>
      <c r="V995" s="319"/>
      <c r="W995" s="338"/>
      <c r="X995" s="338"/>
      <c r="Y995" s="337"/>
      <c r="Z995" s="337"/>
      <c r="AA995" s="338"/>
      <c r="AB995" s="338"/>
      <c r="AC995" s="338"/>
      <c r="AD995" s="338"/>
      <c r="AE995" s="684">
        <f>SUMPRODUCT($L$807:$L$969,AE807:AE969)</f>
        <v>0</v>
      </c>
      <c r="AF995" s="684">
        <f>SUMPRODUCT($L$807:$L$969,AF807:AF969)</f>
        <v>3061312.3358322866</v>
      </c>
      <c r="AG995" s="285">
        <f>IF(AG805="kw",SUMPRODUCT($Q$807:$Q$969,$Z$807:$Z$969,AG807:AG969),SUMPRODUCT($L$807:$L$969,AG807:AG969))</f>
        <v>25394.510211061028</v>
      </c>
      <c r="AH995" s="285">
        <f t="shared" ref="AH995:AR995" si="2416">IF(AH805="kw",SUMPRODUCT($Q$807:$Q$969,$Z$807:$Z$969,AH807:AH969),SUMPRODUCT($L$807:$L$969,AH807:AH969))</f>
        <v>2636.7481165306817</v>
      </c>
      <c r="AI995" s="285">
        <f t="shared" si="2416"/>
        <v>5908.3706107075523</v>
      </c>
      <c r="AJ995" s="285">
        <f t="shared" si="2416"/>
        <v>14206.298006859059</v>
      </c>
      <c r="AK995" s="285">
        <f t="shared" si="2416"/>
        <v>157835.00211117885</v>
      </c>
      <c r="AL995" s="285">
        <f t="shared" si="2416"/>
        <v>0</v>
      </c>
      <c r="AM995" s="285">
        <f t="shared" si="2416"/>
        <v>0</v>
      </c>
      <c r="AN995" s="285">
        <f t="shared" si="2416"/>
        <v>0</v>
      </c>
      <c r="AO995" s="285">
        <f t="shared" si="2416"/>
        <v>0</v>
      </c>
      <c r="AP995" s="285">
        <f t="shared" si="2416"/>
        <v>0</v>
      </c>
      <c r="AQ995" s="285">
        <f t="shared" si="2416"/>
        <v>0</v>
      </c>
      <c r="AR995" s="285">
        <f t="shared" si="2416"/>
        <v>0</v>
      </c>
      <c r="AS995" s="339"/>
    </row>
    <row r="996" spans="1:45" ht="18.75" customHeight="1">
      <c r="B996" s="322" t="s">
        <v>590</v>
      </c>
      <c r="C996" s="340"/>
      <c r="D996" s="341"/>
      <c r="E996" s="341"/>
      <c r="F996" s="341"/>
      <c r="G996" s="341"/>
      <c r="H996" s="341"/>
      <c r="I996" s="341"/>
      <c r="J996" s="341"/>
      <c r="K996" s="341"/>
      <c r="L996" s="341"/>
      <c r="M996" s="341"/>
      <c r="N996" s="341"/>
      <c r="O996" s="341"/>
      <c r="P996" s="341"/>
      <c r="Q996" s="341"/>
      <c r="R996" s="341"/>
      <c r="S996" s="341"/>
      <c r="T996" s="341"/>
      <c r="U996" s="341"/>
      <c r="V996" s="325"/>
      <c r="W996" s="326"/>
      <c r="X996" s="341"/>
      <c r="Y996" s="341"/>
      <c r="Z996" s="341"/>
      <c r="AA996" s="341"/>
      <c r="AB996" s="341"/>
      <c r="AC996" s="341"/>
      <c r="AD996" s="341"/>
      <c r="AE996" s="342"/>
      <c r="AF996" s="342"/>
      <c r="AG996" s="342"/>
      <c r="AH996" s="342"/>
      <c r="AI996" s="342"/>
      <c r="AJ996" s="342"/>
      <c r="AK996" s="342"/>
      <c r="AL996" s="342"/>
      <c r="AM996" s="342"/>
      <c r="AN996" s="342"/>
      <c r="AO996" s="342"/>
      <c r="AP996" s="342"/>
      <c r="AQ996" s="342"/>
      <c r="AR996" s="342"/>
      <c r="AS996" s="342"/>
    </row>
    <row r="997" spans="1:45" collapsed="1"/>
    <row r="999" spans="1:45" ht="15.75">
      <c r="B999" s="241" t="s">
        <v>340</v>
      </c>
      <c r="C999" s="242"/>
      <c r="D999" s="511" t="s">
        <v>523</v>
      </c>
      <c r="E999" s="217"/>
      <c r="F999" s="511"/>
      <c r="G999" s="217"/>
      <c r="H999" s="217"/>
      <c r="I999" s="217"/>
      <c r="J999" s="217"/>
      <c r="K999" s="217"/>
      <c r="L999" s="217"/>
      <c r="M999" s="217"/>
      <c r="N999" s="217"/>
      <c r="O999" s="217"/>
      <c r="P999" s="217"/>
      <c r="Q999" s="217"/>
      <c r="R999" s="242"/>
      <c r="S999" s="217"/>
      <c r="T999" s="217"/>
      <c r="U999" s="217"/>
      <c r="V999" s="217"/>
      <c r="W999" s="217"/>
      <c r="X999" s="217"/>
      <c r="Y999" s="217"/>
      <c r="Z999" s="217"/>
      <c r="AA999" s="217"/>
      <c r="AB999" s="217"/>
      <c r="AC999" s="217"/>
      <c r="AD999" s="217"/>
      <c r="AE999" s="231"/>
      <c r="AF999" s="229"/>
      <c r="AG999" s="229"/>
      <c r="AH999" s="229"/>
      <c r="AI999" s="229"/>
      <c r="AJ999" s="229"/>
      <c r="AK999" s="229"/>
      <c r="AL999" s="229"/>
      <c r="AM999" s="229"/>
      <c r="AN999" s="229"/>
      <c r="AO999" s="229"/>
      <c r="AP999" s="229"/>
      <c r="AQ999" s="229"/>
      <c r="AR999" s="229"/>
    </row>
    <row r="1000" spans="1:45" ht="39.75" customHeight="1">
      <c r="B1000" s="827" t="s">
        <v>211</v>
      </c>
      <c r="C1000" s="829" t="s">
        <v>33</v>
      </c>
      <c r="D1000" s="244" t="s">
        <v>421</v>
      </c>
      <c r="E1000" s="833" t="s">
        <v>209</v>
      </c>
      <c r="F1000" s="834"/>
      <c r="G1000" s="834"/>
      <c r="H1000" s="834"/>
      <c r="I1000" s="834"/>
      <c r="J1000" s="834"/>
      <c r="K1000" s="834"/>
      <c r="L1000" s="834"/>
      <c r="M1000" s="834"/>
      <c r="N1000" s="834"/>
      <c r="O1000" s="834"/>
      <c r="P1000" s="835"/>
      <c r="Q1000" s="831" t="s">
        <v>213</v>
      </c>
      <c r="R1000" s="244" t="s">
        <v>422</v>
      </c>
      <c r="S1000" s="824" t="s">
        <v>212</v>
      </c>
      <c r="T1000" s="825"/>
      <c r="U1000" s="825"/>
      <c r="V1000" s="825"/>
      <c r="W1000" s="825"/>
      <c r="X1000" s="825"/>
      <c r="Y1000" s="825"/>
      <c r="Z1000" s="825"/>
      <c r="AA1000" s="825"/>
      <c r="AB1000" s="825"/>
      <c r="AC1000" s="825"/>
      <c r="AD1000" s="836"/>
      <c r="AE1000" s="824" t="s">
        <v>242</v>
      </c>
      <c r="AF1000" s="825"/>
      <c r="AG1000" s="825"/>
      <c r="AH1000" s="825"/>
      <c r="AI1000" s="825"/>
      <c r="AJ1000" s="825"/>
      <c r="AK1000" s="825"/>
      <c r="AL1000" s="825"/>
      <c r="AM1000" s="825"/>
      <c r="AN1000" s="825"/>
      <c r="AO1000" s="825"/>
      <c r="AP1000" s="825"/>
      <c r="AQ1000" s="825"/>
      <c r="AR1000" s="825"/>
      <c r="AS1000" s="826"/>
    </row>
    <row r="1001" spans="1:45" ht="65.25" customHeight="1">
      <c r="B1001" s="828"/>
      <c r="C1001" s="830"/>
      <c r="D1001" s="245">
        <v>2020</v>
      </c>
      <c r="E1001" s="245">
        <v>2021</v>
      </c>
      <c r="F1001" s="245">
        <v>2022</v>
      </c>
      <c r="G1001" s="245">
        <v>2023</v>
      </c>
      <c r="H1001" s="245">
        <v>2024</v>
      </c>
      <c r="I1001" s="245">
        <v>2025</v>
      </c>
      <c r="J1001" s="245">
        <v>2026</v>
      </c>
      <c r="K1001" s="245">
        <v>2027</v>
      </c>
      <c r="L1001" s="245">
        <v>2028</v>
      </c>
      <c r="M1001" s="245">
        <v>2029</v>
      </c>
      <c r="N1001" s="245">
        <v>2030</v>
      </c>
      <c r="O1001" s="245">
        <v>2031</v>
      </c>
      <c r="P1001" s="245">
        <v>2032</v>
      </c>
      <c r="Q1001" s="832"/>
      <c r="R1001" s="245">
        <v>2020</v>
      </c>
      <c r="S1001" s="245">
        <v>2021</v>
      </c>
      <c r="T1001" s="245">
        <v>2022</v>
      </c>
      <c r="U1001" s="245">
        <v>2023</v>
      </c>
      <c r="V1001" s="245">
        <v>2024</v>
      </c>
      <c r="W1001" s="245">
        <v>2025</v>
      </c>
      <c r="X1001" s="245">
        <v>2026</v>
      </c>
      <c r="Y1001" s="245">
        <v>2027</v>
      </c>
      <c r="Z1001" s="245">
        <v>2028</v>
      </c>
      <c r="AA1001" s="245">
        <v>2029</v>
      </c>
      <c r="AB1001" s="245">
        <v>2030</v>
      </c>
      <c r="AC1001" s="245">
        <v>2031</v>
      </c>
      <c r="AD1001" s="245">
        <v>2032</v>
      </c>
      <c r="AE1001" s="245" t="str">
        <f>'1.  LRAMVA Summary'!$D$53</f>
        <v>Residential</v>
      </c>
      <c r="AF1001" s="245" t="str">
        <f>'1.  LRAMVA Summary'!$E$53</f>
        <v>GS&lt;50 kW</v>
      </c>
      <c r="AG1001" s="245" t="str">
        <f>'1.  LRAMVA Summary'!$F$53</f>
        <v>General Service 50 to 4,999 kW</v>
      </c>
      <c r="AH1001" s="245" t="str">
        <f>'1.  LRAMVA Summary'!$G$53</f>
        <v>Large Use</v>
      </c>
      <c r="AI1001" s="245" t="str">
        <f>'1.  LRAMVA Summary'!$H$53</f>
        <v>Large Use 2</v>
      </c>
      <c r="AJ1001" s="245" t="str">
        <f>'1.  LRAMVA Summary'!$I$53</f>
        <v>Street Lighting</v>
      </c>
      <c r="AK1001" s="245" t="str">
        <f>'1.  LRAMVA Summary'!$J$53</f>
        <v>Unmetered Scattered Load</v>
      </c>
      <c r="AL1001" s="245" t="str">
        <f>'1.  LRAMVA Summary'!$K$53</f>
        <v/>
      </c>
      <c r="AM1001" s="245" t="str">
        <f>'1.  LRAMVA Summary'!$L$53</f>
        <v/>
      </c>
      <c r="AN1001" s="245" t="str">
        <f>'1.  LRAMVA Summary'!$M$53</f>
        <v/>
      </c>
      <c r="AO1001" s="245" t="str">
        <f>'1.  LRAMVA Summary'!$N$53</f>
        <v/>
      </c>
      <c r="AP1001" s="245" t="str">
        <f>'1.  LRAMVA Summary'!$O$53</f>
        <v/>
      </c>
      <c r="AQ1001" s="245" t="str">
        <f>'1.  LRAMVA Summary'!$P$53</f>
        <v/>
      </c>
      <c r="AR1001" s="245" t="str">
        <f>'1.  LRAMVA Summary'!$Q$53</f>
        <v/>
      </c>
      <c r="AS1001" s="247" t="str">
        <f>'1.  LRAMVA Summary'!$R$53</f>
        <v>Total</v>
      </c>
    </row>
    <row r="1002" spans="1:45" ht="15" customHeight="1">
      <c r="A1002" s="464"/>
      <c r="B1002" s="454" t="s">
        <v>501</v>
      </c>
      <c r="C1002" s="249"/>
      <c r="D1002" s="249"/>
      <c r="E1002" s="249"/>
      <c r="F1002" s="249"/>
      <c r="G1002" s="249"/>
      <c r="H1002" s="249"/>
      <c r="I1002" s="249"/>
      <c r="J1002" s="249"/>
      <c r="K1002" s="249"/>
      <c r="L1002" s="249"/>
      <c r="M1002" s="249"/>
      <c r="N1002" s="249"/>
      <c r="O1002" s="249"/>
      <c r="P1002" s="249"/>
      <c r="Q1002" s="250"/>
      <c r="R1002" s="249"/>
      <c r="S1002" s="249"/>
      <c r="T1002" s="249"/>
      <c r="U1002" s="249"/>
      <c r="V1002" s="249"/>
      <c r="W1002" s="249"/>
      <c r="X1002" s="249"/>
      <c r="Y1002" s="249"/>
      <c r="Z1002" s="249"/>
      <c r="AA1002" s="249"/>
      <c r="AB1002" s="249"/>
      <c r="AC1002" s="249"/>
      <c r="AD1002" s="249"/>
      <c r="AE1002" s="251" t="str">
        <f>'1.  LRAMVA Summary'!$D$54</f>
        <v>kWh</v>
      </c>
      <c r="AF1002" s="251" t="str">
        <f>'1.  LRAMVA Summary'!$E$54</f>
        <v>kWh</v>
      </c>
      <c r="AG1002" s="251" t="str">
        <f>'1.  LRAMVA Summary'!$F$54</f>
        <v>kW</v>
      </c>
      <c r="AH1002" s="251" t="str">
        <f>'1.  LRAMVA Summary'!$G$54</f>
        <v>kW</v>
      </c>
      <c r="AI1002" s="251" t="str">
        <f>'1.  LRAMVA Summary'!$H$54</f>
        <v>kW</v>
      </c>
      <c r="AJ1002" s="251" t="str">
        <f>'1.  LRAMVA Summary'!$I$54</f>
        <v>kW</v>
      </c>
      <c r="AK1002" s="251" t="str">
        <f>'1.  LRAMVA Summary'!$J$54</f>
        <v>kWh</v>
      </c>
      <c r="AL1002" s="251">
        <f>'1.  LRAMVA Summary'!$K$54</f>
        <v>0</v>
      </c>
      <c r="AM1002" s="251">
        <f>'1.  LRAMVA Summary'!$L$54</f>
        <v>0</v>
      </c>
      <c r="AN1002" s="251">
        <f>'1.  LRAMVA Summary'!$M$54</f>
        <v>0</v>
      </c>
      <c r="AO1002" s="251">
        <f>'1.  LRAMVA Summary'!$N$54</f>
        <v>0</v>
      </c>
      <c r="AP1002" s="251">
        <f>'1.  LRAMVA Summary'!$O$54</f>
        <v>0</v>
      </c>
      <c r="AQ1002" s="251">
        <f>'1.  LRAMVA Summary'!$P$54</f>
        <v>0</v>
      </c>
      <c r="AR1002" s="251">
        <f>'1.  LRAMVA Summary'!$Q$54</f>
        <v>0</v>
      </c>
      <c r="AS1002" s="252"/>
    </row>
    <row r="1003" spans="1:45" ht="15" hidden="1" customHeight="1" outlineLevel="1">
      <c r="A1003" s="464"/>
      <c r="B1003" s="443" t="s">
        <v>494</v>
      </c>
      <c r="C1003" s="249"/>
      <c r="D1003" s="249"/>
      <c r="E1003" s="249"/>
      <c r="F1003" s="249"/>
      <c r="G1003" s="249"/>
      <c r="H1003" s="249"/>
      <c r="I1003" s="249"/>
      <c r="J1003" s="249"/>
      <c r="K1003" s="249"/>
      <c r="L1003" s="249"/>
      <c r="M1003" s="249"/>
      <c r="N1003" s="249"/>
      <c r="O1003" s="249"/>
      <c r="P1003" s="249"/>
      <c r="Q1003" s="250"/>
      <c r="R1003" s="249"/>
      <c r="S1003" s="249"/>
      <c r="T1003" s="249"/>
      <c r="U1003" s="249"/>
      <c r="V1003" s="249"/>
      <c r="W1003" s="249"/>
      <c r="X1003" s="249"/>
      <c r="Y1003" s="249"/>
      <c r="Z1003" s="249"/>
      <c r="AA1003" s="249"/>
      <c r="AB1003" s="249"/>
      <c r="AC1003" s="249"/>
      <c r="AD1003" s="249"/>
      <c r="AE1003" s="251"/>
      <c r="AF1003" s="251"/>
      <c r="AG1003" s="251"/>
      <c r="AH1003" s="251"/>
      <c r="AI1003" s="251"/>
      <c r="AJ1003" s="251"/>
      <c r="AK1003" s="251"/>
      <c r="AL1003" s="251"/>
      <c r="AM1003" s="251"/>
      <c r="AN1003" s="251"/>
      <c r="AO1003" s="251"/>
      <c r="AP1003" s="251"/>
      <c r="AQ1003" s="251"/>
      <c r="AR1003" s="251"/>
      <c r="AS1003" s="252"/>
    </row>
    <row r="1004" spans="1:45" ht="15" hidden="1" customHeight="1" outlineLevel="1">
      <c r="A1004" s="464">
        <v>1</v>
      </c>
      <c r="B1004" s="379" t="s">
        <v>95</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hidden="1"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 si="2417">AF1004</f>
        <v>0</v>
      </c>
      <c r="AG1005" s="362">
        <f t="shared" ref="AG1005" si="2418">AG1004</f>
        <v>0</v>
      </c>
      <c r="AH1005" s="362">
        <f t="shared" ref="AH1005" si="2419">AH1004</f>
        <v>0</v>
      </c>
      <c r="AI1005" s="362">
        <f t="shared" ref="AI1005" si="2420">AI1004</f>
        <v>0</v>
      </c>
      <c r="AJ1005" s="362">
        <f t="shared" ref="AJ1005" si="2421">AJ1004</f>
        <v>0</v>
      </c>
      <c r="AK1005" s="362">
        <f t="shared" ref="AK1005" si="2422">AK1004</f>
        <v>0</v>
      </c>
      <c r="AL1005" s="362">
        <f t="shared" ref="AL1005" si="2423">AL1004</f>
        <v>0</v>
      </c>
      <c r="AM1005" s="362">
        <f t="shared" ref="AM1005" si="2424">AM1004</f>
        <v>0</v>
      </c>
      <c r="AN1005" s="362">
        <f t="shared" ref="AN1005" si="2425">AN1004</f>
        <v>0</v>
      </c>
      <c r="AO1005" s="362">
        <f t="shared" ref="AO1005" si="2426">AO1004</f>
        <v>0</v>
      </c>
      <c r="AP1005" s="362">
        <f t="shared" ref="AP1005" si="2427">AP1004</f>
        <v>0</v>
      </c>
      <c r="AQ1005" s="362">
        <f t="shared" ref="AQ1005" si="2428">AQ1004</f>
        <v>0</v>
      </c>
      <c r="AR1005" s="362">
        <f t="shared" ref="AR1005" si="2429">AR1004</f>
        <v>0</v>
      </c>
      <c r="AS1005" s="257"/>
    </row>
    <row r="1006" spans="1:45" ht="15" hidden="1" customHeight="1" outlineLevel="1">
      <c r="A1006" s="464"/>
      <c r="B1006" s="258"/>
      <c r="C1006" s="259"/>
      <c r="D1006" s="259"/>
      <c r="E1006" s="259"/>
      <c r="F1006" s="259"/>
      <c r="G1006" s="259"/>
      <c r="H1006" s="259"/>
      <c r="I1006" s="259"/>
      <c r="J1006" s="660"/>
      <c r="K1006" s="259"/>
      <c r="L1006" s="259"/>
      <c r="M1006" s="259"/>
      <c r="N1006" s="259"/>
      <c r="O1006" s="259"/>
      <c r="P1006" s="259"/>
      <c r="Q1006" s="260"/>
      <c r="R1006" s="259"/>
      <c r="S1006" s="259"/>
      <c r="T1006" s="259"/>
      <c r="U1006" s="259"/>
      <c r="V1006" s="259"/>
      <c r="W1006" s="259"/>
      <c r="X1006" s="259"/>
      <c r="Y1006" s="259"/>
      <c r="Z1006" s="259"/>
      <c r="AA1006" s="259"/>
      <c r="AB1006" s="259"/>
      <c r="AC1006" s="259"/>
      <c r="AD1006" s="259"/>
      <c r="AE1006" s="363"/>
      <c r="AF1006" s="364"/>
      <c r="AG1006" s="364"/>
      <c r="AH1006" s="364"/>
      <c r="AI1006" s="364"/>
      <c r="AJ1006" s="364"/>
      <c r="AK1006" s="364"/>
      <c r="AL1006" s="364"/>
      <c r="AM1006" s="364"/>
      <c r="AN1006" s="364"/>
      <c r="AO1006" s="364"/>
      <c r="AP1006" s="364"/>
      <c r="AQ1006" s="364"/>
      <c r="AR1006" s="364"/>
      <c r="AS1006" s="262"/>
    </row>
    <row r="1007" spans="1:45" ht="15" hidden="1" customHeight="1" outlineLevel="1">
      <c r="A1007" s="464">
        <v>2</v>
      </c>
      <c r="B1007" s="379" t="s">
        <v>96</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hidden="1"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 si="2430">AF1007</f>
        <v>0</v>
      </c>
      <c r="AG1008" s="362">
        <f t="shared" ref="AG1008" si="2431">AG1007</f>
        <v>0</v>
      </c>
      <c r="AH1008" s="362">
        <f t="shared" ref="AH1008" si="2432">AH1007</f>
        <v>0</v>
      </c>
      <c r="AI1008" s="362">
        <f t="shared" ref="AI1008" si="2433">AI1007</f>
        <v>0</v>
      </c>
      <c r="AJ1008" s="362">
        <f t="shared" ref="AJ1008" si="2434">AJ1007</f>
        <v>0</v>
      </c>
      <c r="AK1008" s="362">
        <f t="shared" ref="AK1008" si="2435">AK1007</f>
        <v>0</v>
      </c>
      <c r="AL1008" s="362">
        <f t="shared" ref="AL1008" si="2436">AL1007</f>
        <v>0</v>
      </c>
      <c r="AM1008" s="362">
        <f t="shared" ref="AM1008" si="2437">AM1007</f>
        <v>0</v>
      </c>
      <c r="AN1008" s="362">
        <f t="shared" ref="AN1008" si="2438">AN1007</f>
        <v>0</v>
      </c>
      <c r="AO1008" s="362">
        <f t="shared" ref="AO1008" si="2439">AO1007</f>
        <v>0</v>
      </c>
      <c r="AP1008" s="362">
        <f t="shared" ref="AP1008" si="2440">AP1007</f>
        <v>0</v>
      </c>
      <c r="AQ1008" s="362">
        <f t="shared" ref="AQ1008" si="2441">AQ1007</f>
        <v>0</v>
      </c>
      <c r="AR1008" s="362">
        <f t="shared" ref="AR1008" si="2442">AR1007</f>
        <v>0</v>
      </c>
      <c r="AS1008" s="257"/>
    </row>
    <row r="1009" spans="1:45" ht="15" hidden="1" customHeight="1" outlineLevel="1">
      <c r="A1009" s="464"/>
      <c r="B1009" s="258"/>
      <c r="C1009" s="259"/>
      <c r="D1009" s="264"/>
      <c r="E1009" s="264"/>
      <c r="F1009" s="264"/>
      <c r="G1009" s="264"/>
      <c r="H1009" s="264"/>
      <c r="I1009" s="264"/>
      <c r="J1009" s="264"/>
      <c r="K1009" s="264"/>
      <c r="L1009" s="264"/>
      <c r="M1009" s="264"/>
      <c r="N1009" s="264"/>
      <c r="O1009" s="264"/>
      <c r="P1009" s="264"/>
      <c r="Q1009" s="260"/>
      <c r="R1009" s="264"/>
      <c r="S1009" s="264"/>
      <c r="T1009" s="264"/>
      <c r="U1009" s="264"/>
      <c r="V1009" s="264"/>
      <c r="W1009" s="264"/>
      <c r="X1009" s="264"/>
      <c r="Y1009" s="264"/>
      <c r="Z1009" s="264"/>
      <c r="AA1009" s="264"/>
      <c r="AB1009" s="264"/>
      <c r="AC1009" s="264"/>
      <c r="AD1009" s="264"/>
      <c r="AE1009" s="363"/>
      <c r="AF1009" s="364"/>
      <c r="AG1009" s="364"/>
      <c r="AH1009" s="364"/>
      <c r="AI1009" s="364"/>
      <c r="AJ1009" s="364"/>
      <c r="AK1009" s="364"/>
      <c r="AL1009" s="364"/>
      <c r="AM1009" s="364"/>
      <c r="AN1009" s="364"/>
      <c r="AO1009" s="364"/>
      <c r="AP1009" s="364"/>
      <c r="AQ1009" s="364"/>
      <c r="AR1009" s="364"/>
      <c r="AS1009" s="262"/>
    </row>
    <row r="1010" spans="1:45" ht="15" hidden="1" customHeight="1" outlineLevel="1">
      <c r="A1010" s="464">
        <v>3</v>
      </c>
      <c r="B1010" s="379" t="s">
        <v>97</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hidden="1"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 si="2443">AF1010</f>
        <v>0</v>
      </c>
      <c r="AG1011" s="362">
        <f t="shared" ref="AG1011" si="2444">AG1010</f>
        <v>0</v>
      </c>
      <c r="AH1011" s="362">
        <f t="shared" ref="AH1011" si="2445">AH1010</f>
        <v>0</v>
      </c>
      <c r="AI1011" s="362">
        <f t="shared" ref="AI1011" si="2446">AI1010</f>
        <v>0</v>
      </c>
      <c r="AJ1011" s="362">
        <f t="shared" ref="AJ1011" si="2447">AJ1010</f>
        <v>0</v>
      </c>
      <c r="AK1011" s="362">
        <f t="shared" ref="AK1011" si="2448">AK1010</f>
        <v>0</v>
      </c>
      <c r="AL1011" s="362">
        <f t="shared" ref="AL1011" si="2449">AL1010</f>
        <v>0</v>
      </c>
      <c r="AM1011" s="362">
        <f t="shared" ref="AM1011" si="2450">AM1010</f>
        <v>0</v>
      </c>
      <c r="AN1011" s="362">
        <f t="shared" ref="AN1011" si="2451">AN1010</f>
        <v>0</v>
      </c>
      <c r="AO1011" s="362">
        <f t="shared" ref="AO1011" si="2452">AO1010</f>
        <v>0</v>
      </c>
      <c r="AP1011" s="362">
        <f t="shared" ref="AP1011" si="2453">AP1010</f>
        <v>0</v>
      </c>
      <c r="AQ1011" s="362">
        <f t="shared" ref="AQ1011" si="2454">AQ1010</f>
        <v>0</v>
      </c>
      <c r="AR1011" s="362">
        <f t="shared" ref="AR1011" si="2455">AR1010</f>
        <v>0</v>
      </c>
      <c r="AS1011" s="257"/>
    </row>
    <row r="1012" spans="1:45" ht="15" hidden="1" customHeight="1" outlineLevel="1">
      <c r="A1012" s="464"/>
      <c r="B1012" s="254"/>
      <c r="C1012" s="265"/>
      <c r="D1012" s="251"/>
      <c r="E1012" s="251"/>
      <c r="F1012" s="251"/>
      <c r="G1012" s="251"/>
      <c r="H1012" s="251"/>
      <c r="I1012" s="251"/>
      <c r="J1012" s="251"/>
      <c r="K1012" s="251"/>
      <c r="L1012" s="251"/>
      <c r="M1012" s="251"/>
      <c r="N1012" s="251"/>
      <c r="O1012" s="251"/>
      <c r="P1012" s="251"/>
      <c r="Q1012" s="251"/>
      <c r="R1012" s="251"/>
      <c r="S1012" s="251"/>
      <c r="T1012" s="251"/>
      <c r="U1012" s="251"/>
      <c r="V1012" s="251"/>
      <c r="W1012" s="251"/>
      <c r="X1012" s="251"/>
      <c r="Y1012" s="251"/>
      <c r="Z1012" s="251"/>
      <c r="AA1012" s="251"/>
      <c r="AB1012" s="251"/>
      <c r="AC1012" s="251"/>
      <c r="AD1012" s="251"/>
      <c r="AE1012" s="363"/>
      <c r="AF1012" s="363"/>
      <c r="AG1012" s="363"/>
      <c r="AH1012" s="363"/>
      <c r="AI1012" s="363"/>
      <c r="AJ1012" s="363"/>
      <c r="AK1012" s="363"/>
      <c r="AL1012" s="363"/>
      <c r="AM1012" s="363"/>
      <c r="AN1012" s="363"/>
      <c r="AO1012" s="363"/>
      <c r="AP1012" s="363"/>
      <c r="AQ1012" s="363"/>
      <c r="AR1012" s="363"/>
      <c r="AS1012" s="266"/>
    </row>
    <row r="1013" spans="1:45" ht="15" hidden="1" customHeight="1" outlineLevel="1">
      <c r="A1013" s="464">
        <v>4</v>
      </c>
      <c r="B1013" s="273" t="s">
        <v>665</v>
      </c>
      <c r="C1013" s="251" t="s">
        <v>25</v>
      </c>
      <c r="D1013" s="255"/>
      <c r="E1013" s="255"/>
      <c r="F1013" s="255"/>
      <c r="G1013" s="255"/>
      <c r="H1013" s="255"/>
      <c r="I1013" s="255"/>
      <c r="J1013" s="255"/>
      <c r="K1013" s="255"/>
      <c r="L1013" s="255"/>
      <c r="M1013" s="255"/>
      <c r="N1013" s="255"/>
      <c r="O1013" s="255"/>
      <c r="P1013" s="255"/>
      <c r="Q1013" s="251"/>
      <c r="R1013" s="255"/>
      <c r="S1013" s="255"/>
      <c r="T1013" s="255"/>
      <c r="U1013" s="255"/>
      <c r="V1013" s="255"/>
      <c r="W1013" s="255"/>
      <c r="X1013" s="255"/>
      <c r="Y1013" s="255"/>
      <c r="Z1013" s="255"/>
      <c r="AA1013" s="255"/>
      <c r="AB1013" s="255"/>
      <c r="AC1013" s="255"/>
      <c r="AD1013" s="255"/>
      <c r="AE1013" s="366"/>
      <c r="AF1013" s="366"/>
      <c r="AG1013" s="366"/>
      <c r="AH1013" s="366"/>
      <c r="AI1013" s="366"/>
      <c r="AJ1013" s="366"/>
      <c r="AK1013" s="366"/>
      <c r="AL1013" s="361"/>
      <c r="AM1013" s="361"/>
      <c r="AN1013" s="361"/>
      <c r="AO1013" s="361"/>
      <c r="AP1013" s="361"/>
      <c r="AQ1013" s="361"/>
      <c r="AR1013" s="361"/>
      <c r="AS1013" s="256">
        <f>SUM(AE1013:AR1013)</f>
        <v>0</v>
      </c>
    </row>
    <row r="1014" spans="1:45" ht="15" hidden="1" customHeight="1" outlineLevel="1">
      <c r="A1014" s="464"/>
      <c r="B1014" s="254" t="s">
        <v>345</v>
      </c>
      <c r="C1014" s="251" t="s">
        <v>163</v>
      </c>
      <c r="D1014" s="255"/>
      <c r="E1014" s="255"/>
      <c r="F1014" s="255"/>
      <c r="G1014" s="255"/>
      <c r="H1014" s="255"/>
      <c r="I1014" s="255"/>
      <c r="J1014" s="255"/>
      <c r="K1014" s="255"/>
      <c r="L1014" s="255"/>
      <c r="M1014" s="255"/>
      <c r="N1014" s="255"/>
      <c r="O1014" s="255"/>
      <c r="P1014" s="255"/>
      <c r="Q1014" s="414"/>
      <c r="R1014" s="255"/>
      <c r="S1014" s="255"/>
      <c r="T1014" s="255"/>
      <c r="U1014" s="255"/>
      <c r="V1014" s="255"/>
      <c r="W1014" s="255"/>
      <c r="X1014" s="255"/>
      <c r="Y1014" s="255"/>
      <c r="Z1014" s="255"/>
      <c r="AA1014" s="255"/>
      <c r="AB1014" s="255"/>
      <c r="AC1014" s="255"/>
      <c r="AD1014" s="255"/>
      <c r="AE1014" s="362">
        <f>AE1013</f>
        <v>0</v>
      </c>
      <c r="AF1014" s="362">
        <f t="shared" ref="AF1014" si="2456">AF1013</f>
        <v>0</v>
      </c>
      <c r="AG1014" s="362">
        <f t="shared" ref="AG1014" si="2457">AG1013</f>
        <v>0</v>
      </c>
      <c r="AH1014" s="362">
        <f t="shared" ref="AH1014" si="2458">AH1013</f>
        <v>0</v>
      </c>
      <c r="AI1014" s="362">
        <f t="shared" ref="AI1014" si="2459">AI1013</f>
        <v>0</v>
      </c>
      <c r="AJ1014" s="362">
        <f t="shared" ref="AJ1014" si="2460">AJ1013</f>
        <v>0</v>
      </c>
      <c r="AK1014" s="362">
        <f t="shared" ref="AK1014" si="2461">AK1013</f>
        <v>0</v>
      </c>
      <c r="AL1014" s="362">
        <f t="shared" ref="AL1014" si="2462">AL1013</f>
        <v>0</v>
      </c>
      <c r="AM1014" s="362">
        <f t="shared" ref="AM1014" si="2463">AM1013</f>
        <v>0</v>
      </c>
      <c r="AN1014" s="362">
        <f t="shared" ref="AN1014" si="2464">AN1013</f>
        <v>0</v>
      </c>
      <c r="AO1014" s="362">
        <f t="shared" ref="AO1014" si="2465">AO1013</f>
        <v>0</v>
      </c>
      <c r="AP1014" s="362">
        <f t="shared" ref="AP1014" si="2466">AP1013</f>
        <v>0</v>
      </c>
      <c r="AQ1014" s="362">
        <f t="shared" ref="AQ1014" si="2467">AQ1013</f>
        <v>0</v>
      </c>
      <c r="AR1014" s="362">
        <f t="shared" ref="AR1014" si="2468">AR1013</f>
        <v>0</v>
      </c>
      <c r="AS1014" s="257"/>
    </row>
    <row r="1015" spans="1:45" ht="15" hidden="1" customHeight="1" outlineLevel="1">
      <c r="A1015" s="464"/>
      <c r="B1015" s="254"/>
      <c r="C1015" s="265"/>
      <c r="D1015" s="264"/>
      <c r="E1015" s="264"/>
      <c r="F1015" s="264"/>
      <c r="G1015" s="264"/>
      <c r="H1015" s="264"/>
      <c r="I1015" s="264"/>
      <c r="J1015" s="264"/>
      <c r="K1015" s="264"/>
      <c r="L1015" s="264"/>
      <c r="M1015" s="264"/>
      <c r="N1015" s="264"/>
      <c r="O1015" s="264"/>
      <c r="P1015" s="264"/>
      <c r="Q1015" s="251"/>
      <c r="R1015" s="264"/>
      <c r="S1015" s="264"/>
      <c r="T1015" s="264"/>
      <c r="U1015" s="264"/>
      <c r="V1015" s="264"/>
      <c r="W1015" s="264"/>
      <c r="X1015" s="264"/>
      <c r="Y1015" s="264"/>
      <c r="Z1015" s="264"/>
      <c r="AA1015" s="264"/>
      <c r="AB1015" s="264"/>
      <c r="AC1015" s="264"/>
      <c r="AD1015" s="264"/>
      <c r="AE1015" s="363"/>
      <c r="AF1015" s="363"/>
      <c r="AG1015" s="363"/>
      <c r="AH1015" s="363"/>
      <c r="AI1015" s="363"/>
      <c r="AJ1015" s="363"/>
      <c r="AK1015" s="363"/>
      <c r="AL1015" s="363"/>
      <c r="AM1015" s="363"/>
      <c r="AN1015" s="363"/>
      <c r="AO1015" s="363"/>
      <c r="AP1015" s="363"/>
      <c r="AQ1015" s="363"/>
      <c r="AR1015" s="363"/>
      <c r="AS1015" s="266"/>
    </row>
    <row r="1016" spans="1:45" ht="15" hidden="1" customHeight="1" outlineLevel="1">
      <c r="A1016" s="464">
        <v>5</v>
      </c>
      <c r="B1016" s="379" t="s">
        <v>98</v>
      </c>
      <c r="C1016" s="251" t="s">
        <v>25</v>
      </c>
      <c r="D1016" s="255"/>
      <c r="E1016" s="255"/>
      <c r="F1016" s="255"/>
      <c r="G1016" s="255"/>
      <c r="H1016" s="255"/>
      <c r="I1016" s="255"/>
      <c r="J1016" s="255"/>
      <c r="K1016" s="255"/>
      <c r="L1016" s="255"/>
      <c r="M1016" s="255"/>
      <c r="N1016" s="255"/>
      <c r="O1016" s="255"/>
      <c r="P1016" s="255"/>
      <c r="Q1016" s="251"/>
      <c r="R1016" s="255"/>
      <c r="S1016" s="255"/>
      <c r="T1016" s="255"/>
      <c r="U1016" s="255"/>
      <c r="V1016" s="255"/>
      <c r="W1016" s="255"/>
      <c r="X1016" s="255"/>
      <c r="Y1016" s="255"/>
      <c r="Z1016" s="255"/>
      <c r="AA1016" s="255"/>
      <c r="AB1016" s="255"/>
      <c r="AC1016" s="255"/>
      <c r="AD1016" s="255"/>
      <c r="AE1016" s="366"/>
      <c r="AF1016" s="366"/>
      <c r="AG1016" s="366"/>
      <c r="AH1016" s="366"/>
      <c r="AI1016" s="366"/>
      <c r="AJ1016" s="366"/>
      <c r="AK1016" s="366"/>
      <c r="AL1016" s="361"/>
      <c r="AM1016" s="361"/>
      <c r="AN1016" s="361"/>
      <c r="AO1016" s="361"/>
      <c r="AP1016" s="361"/>
      <c r="AQ1016" s="361"/>
      <c r="AR1016" s="361"/>
      <c r="AS1016" s="256">
        <f>SUM(AE1016:AR1016)</f>
        <v>0</v>
      </c>
    </row>
    <row r="1017" spans="1:45" ht="15" hidden="1" customHeight="1" outlineLevel="1">
      <c r="A1017" s="464"/>
      <c r="B1017" s="254" t="s">
        <v>345</v>
      </c>
      <c r="C1017" s="251" t="s">
        <v>163</v>
      </c>
      <c r="D1017" s="255"/>
      <c r="E1017" s="255"/>
      <c r="F1017" s="255"/>
      <c r="G1017" s="255"/>
      <c r="H1017" s="255"/>
      <c r="I1017" s="255"/>
      <c r="J1017" s="255"/>
      <c r="K1017" s="255"/>
      <c r="L1017" s="255"/>
      <c r="M1017" s="255"/>
      <c r="N1017" s="255"/>
      <c r="O1017" s="255"/>
      <c r="P1017" s="255"/>
      <c r="Q1017" s="414"/>
      <c r="R1017" s="255"/>
      <c r="S1017" s="255"/>
      <c r="T1017" s="255"/>
      <c r="U1017" s="255"/>
      <c r="V1017" s="255"/>
      <c r="W1017" s="255"/>
      <c r="X1017" s="255"/>
      <c r="Y1017" s="255"/>
      <c r="Z1017" s="255"/>
      <c r="AA1017" s="255"/>
      <c r="AB1017" s="255"/>
      <c r="AC1017" s="255"/>
      <c r="AD1017" s="255"/>
      <c r="AE1017" s="362">
        <f>AE1016</f>
        <v>0</v>
      </c>
      <c r="AF1017" s="362">
        <f t="shared" ref="AF1017" si="2469">AF1016</f>
        <v>0</v>
      </c>
      <c r="AG1017" s="362">
        <f t="shared" ref="AG1017" si="2470">AG1016</f>
        <v>0</v>
      </c>
      <c r="AH1017" s="362">
        <f t="shared" ref="AH1017" si="2471">AH1016</f>
        <v>0</v>
      </c>
      <c r="AI1017" s="362">
        <f t="shared" ref="AI1017" si="2472">AI1016</f>
        <v>0</v>
      </c>
      <c r="AJ1017" s="362">
        <f t="shared" ref="AJ1017" si="2473">AJ1016</f>
        <v>0</v>
      </c>
      <c r="AK1017" s="362">
        <f t="shared" ref="AK1017" si="2474">AK1016</f>
        <v>0</v>
      </c>
      <c r="AL1017" s="362">
        <f t="shared" ref="AL1017" si="2475">AL1016</f>
        <v>0</v>
      </c>
      <c r="AM1017" s="362">
        <f t="shared" ref="AM1017" si="2476">AM1016</f>
        <v>0</v>
      </c>
      <c r="AN1017" s="362">
        <f t="shared" ref="AN1017" si="2477">AN1016</f>
        <v>0</v>
      </c>
      <c r="AO1017" s="362">
        <f t="shared" ref="AO1017" si="2478">AO1016</f>
        <v>0</v>
      </c>
      <c r="AP1017" s="362">
        <f t="shared" ref="AP1017" si="2479">AP1016</f>
        <v>0</v>
      </c>
      <c r="AQ1017" s="362">
        <f t="shared" ref="AQ1017" si="2480">AQ1016</f>
        <v>0</v>
      </c>
      <c r="AR1017" s="362">
        <f t="shared" ref="AR1017" si="2481">AR1016</f>
        <v>0</v>
      </c>
      <c r="AS1017" s="257"/>
    </row>
    <row r="1018" spans="1:45" ht="15" hidden="1" customHeight="1" outlineLevel="1">
      <c r="A1018" s="464"/>
      <c r="B1018" s="254"/>
      <c r="C1018" s="251"/>
      <c r="D1018" s="251"/>
      <c r="E1018" s="251"/>
      <c r="F1018" s="251"/>
      <c r="G1018" s="251"/>
      <c r="H1018" s="251"/>
      <c r="I1018" s="251"/>
      <c r="J1018" s="251"/>
      <c r="K1018" s="251"/>
      <c r="L1018" s="251"/>
      <c r="M1018" s="251"/>
      <c r="N1018" s="251"/>
      <c r="O1018" s="251"/>
      <c r="P1018" s="251"/>
      <c r="Q1018" s="251"/>
      <c r="R1018" s="251"/>
      <c r="S1018" s="251"/>
      <c r="T1018" s="251"/>
      <c r="U1018" s="251"/>
      <c r="V1018" s="251"/>
      <c r="W1018" s="251"/>
      <c r="X1018" s="251"/>
      <c r="Y1018" s="251"/>
      <c r="Z1018" s="251"/>
      <c r="AA1018" s="251"/>
      <c r="AB1018" s="251"/>
      <c r="AC1018" s="251"/>
      <c r="AD1018" s="251"/>
      <c r="AE1018" s="373"/>
      <c r="AF1018" s="374"/>
      <c r="AG1018" s="374"/>
      <c r="AH1018" s="374"/>
      <c r="AI1018" s="374"/>
      <c r="AJ1018" s="374"/>
      <c r="AK1018" s="374"/>
      <c r="AL1018" s="374"/>
      <c r="AM1018" s="374"/>
      <c r="AN1018" s="374"/>
      <c r="AO1018" s="374"/>
      <c r="AP1018" s="374"/>
      <c r="AQ1018" s="374"/>
      <c r="AR1018" s="374"/>
      <c r="AS1018" s="257"/>
    </row>
    <row r="1019" spans="1:45" ht="15.75" hidden="1" outlineLevel="1">
      <c r="A1019" s="464"/>
      <c r="B1019" s="278" t="s">
        <v>495</v>
      </c>
      <c r="C1019" s="249"/>
      <c r="D1019" s="249"/>
      <c r="E1019" s="249"/>
      <c r="F1019" s="249"/>
      <c r="G1019" s="249"/>
      <c r="H1019" s="249"/>
      <c r="I1019" s="249"/>
      <c r="J1019" s="249"/>
      <c r="K1019" s="249"/>
      <c r="L1019" s="249"/>
      <c r="M1019" s="249"/>
      <c r="N1019" s="249"/>
      <c r="O1019" s="249"/>
      <c r="P1019" s="249"/>
      <c r="Q1019" s="250"/>
      <c r="R1019" s="249"/>
      <c r="S1019" s="249"/>
      <c r="T1019" s="249"/>
      <c r="U1019" s="249"/>
      <c r="V1019" s="249"/>
      <c r="W1019" s="249"/>
      <c r="X1019" s="249"/>
      <c r="Y1019" s="249"/>
      <c r="Z1019" s="249"/>
      <c r="AA1019" s="249"/>
      <c r="AB1019" s="249"/>
      <c r="AC1019" s="249"/>
      <c r="AD1019" s="249"/>
      <c r="AE1019" s="365"/>
      <c r="AF1019" s="365"/>
      <c r="AG1019" s="365"/>
      <c r="AH1019" s="365"/>
      <c r="AI1019" s="365"/>
      <c r="AJ1019" s="365"/>
      <c r="AK1019" s="365"/>
      <c r="AL1019" s="365"/>
      <c r="AM1019" s="365"/>
      <c r="AN1019" s="365"/>
      <c r="AO1019" s="365"/>
      <c r="AP1019" s="365"/>
      <c r="AQ1019" s="365"/>
      <c r="AR1019" s="365"/>
      <c r="AS1019" s="252"/>
    </row>
    <row r="1020" spans="1:45" ht="15" hidden="1" customHeight="1" outlineLevel="1">
      <c r="A1020" s="464">
        <v>6</v>
      </c>
      <c r="B1020" s="379" t="s">
        <v>99</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hidden="1"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 si="2482">AF1020</f>
        <v>0</v>
      </c>
      <c r="AG1021" s="362">
        <f t="shared" ref="AG1021" si="2483">AG1020</f>
        <v>0</v>
      </c>
      <c r="AH1021" s="362">
        <f t="shared" ref="AH1021" si="2484">AH1020</f>
        <v>0</v>
      </c>
      <c r="AI1021" s="362">
        <f t="shared" ref="AI1021" si="2485">AI1020</f>
        <v>0</v>
      </c>
      <c r="AJ1021" s="362">
        <f t="shared" ref="AJ1021" si="2486">AJ1020</f>
        <v>0</v>
      </c>
      <c r="AK1021" s="362">
        <f t="shared" ref="AK1021" si="2487">AK1020</f>
        <v>0</v>
      </c>
      <c r="AL1021" s="362">
        <f t="shared" ref="AL1021" si="2488">AL1020</f>
        <v>0</v>
      </c>
      <c r="AM1021" s="362">
        <f t="shared" ref="AM1021" si="2489">AM1020</f>
        <v>0</v>
      </c>
      <c r="AN1021" s="362">
        <f t="shared" ref="AN1021" si="2490">AN1020</f>
        <v>0</v>
      </c>
      <c r="AO1021" s="362">
        <f t="shared" ref="AO1021" si="2491">AO1020</f>
        <v>0</v>
      </c>
      <c r="AP1021" s="362">
        <f t="shared" ref="AP1021" si="2492">AP1020</f>
        <v>0</v>
      </c>
      <c r="AQ1021" s="362">
        <f t="shared" ref="AQ1021" si="2493">AQ1020</f>
        <v>0</v>
      </c>
      <c r="AR1021" s="362">
        <f t="shared" ref="AR1021" si="2494">AR1020</f>
        <v>0</v>
      </c>
      <c r="AS1021" s="270"/>
    </row>
    <row r="1022" spans="1:45" ht="15" hidden="1" customHeight="1" outlineLevel="1">
      <c r="A1022" s="464"/>
      <c r="B1022" s="269"/>
      <c r="C1022" s="271"/>
      <c r="D1022" s="251"/>
      <c r="E1022" s="251"/>
      <c r="F1022" s="251"/>
      <c r="G1022" s="251"/>
      <c r="H1022" s="251"/>
      <c r="I1022" s="251"/>
      <c r="J1022" s="251"/>
      <c r="K1022" s="251"/>
      <c r="L1022" s="251"/>
      <c r="M1022" s="251"/>
      <c r="N1022" s="251"/>
      <c r="O1022" s="251"/>
      <c r="P1022" s="251"/>
      <c r="Q1022" s="251"/>
      <c r="R1022" s="251"/>
      <c r="S1022" s="251"/>
      <c r="T1022" s="251"/>
      <c r="U1022" s="251"/>
      <c r="V1022" s="251"/>
      <c r="W1022" s="251"/>
      <c r="X1022" s="251"/>
      <c r="Y1022" s="251"/>
      <c r="Z1022" s="251"/>
      <c r="AA1022" s="251"/>
      <c r="AB1022" s="251"/>
      <c r="AC1022" s="251"/>
      <c r="AD1022" s="251"/>
      <c r="AE1022" s="367"/>
      <c r="AF1022" s="367"/>
      <c r="AG1022" s="367"/>
      <c r="AH1022" s="367"/>
      <c r="AI1022" s="367"/>
      <c r="AJ1022" s="367"/>
      <c r="AK1022" s="367"/>
      <c r="AL1022" s="367"/>
      <c r="AM1022" s="367"/>
      <c r="AN1022" s="367"/>
      <c r="AO1022" s="367"/>
      <c r="AP1022" s="367"/>
      <c r="AQ1022" s="367"/>
      <c r="AR1022" s="367"/>
      <c r="AS1022" s="272"/>
    </row>
    <row r="1023" spans="1:45" ht="15" hidden="1" customHeight="1" outlineLevel="1">
      <c r="A1023" s="464">
        <v>7</v>
      </c>
      <c r="B1023" s="379" t="s">
        <v>100</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hidden="1"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 si="2495">AF1023</f>
        <v>0</v>
      </c>
      <c r="AG1024" s="362">
        <f t="shared" ref="AG1024" si="2496">AG1023</f>
        <v>0</v>
      </c>
      <c r="AH1024" s="362">
        <f t="shared" ref="AH1024" si="2497">AH1023</f>
        <v>0</v>
      </c>
      <c r="AI1024" s="362">
        <f t="shared" ref="AI1024" si="2498">AI1023</f>
        <v>0</v>
      </c>
      <c r="AJ1024" s="362">
        <f t="shared" ref="AJ1024" si="2499">AJ1023</f>
        <v>0</v>
      </c>
      <c r="AK1024" s="362">
        <f t="shared" ref="AK1024" si="2500">AK1023</f>
        <v>0</v>
      </c>
      <c r="AL1024" s="362">
        <f t="shared" ref="AL1024" si="2501">AL1023</f>
        <v>0</v>
      </c>
      <c r="AM1024" s="362">
        <f t="shared" ref="AM1024" si="2502">AM1023</f>
        <v>0</v>
      </c>
      <c r="AN1024" s="362">
        <f t="shared" ref="AN1024" si="2503">AN1023</f>
        <v>0</v>
      </c>
      <c r="AO1024" s="362">
        <f t="shared" ref="AO1024" si="2504">AO1023</f>
        <v>0</v>
      </c>
      <c r="AP1024" s="362">
        <f t="shared" ref="AP1024" si="2505">AP1023</f>
        <v>0</v>
      </c>
      <c r="AQ1024" s="362">
        <f t="shared" ref="AQ1024" si="2506">AQ1023</f>
        <v>0</v>
      </c>
      <c r="AR1024" s="362">
        <f t="shared" ref="AR1024" si="2507">AR1023</f>
        <v>0</v>
      </c>
      <c r="AS1024" s="270"/>
    </row>
    <row r="1025" spans="1:45" ht="15" hidden="1" customHeight="1" outlineLevel="1">
      <c r="A1025" s="464"/>
      <c r="B1025" s="273"/>
      <c r="C1025" s="271"/>
      <c r="D1025" s="251"/>
      <c r="E1025" s="251"/>
      <c r="F1025" s="251"/>
      <c r="G1025" s="251"/>
      <c r="H1025" s="251"/>
      <c r="I1025" s="251"/>
      <c r="J1025" s="251"/>
      <c r="K1025" s="251"/>
      <c r="L1025" s="251"/>
      <c r="M1025" s="251"/>
      <c r="N1025" s="251"/>
      <c r="O1025" s="251"/>
      <c r="P1025" s="251"/>
      <c r="Q1025" s="251"/>
      <c r="R1025" s="251"/>
      <c r="S1025" s="251"/>
      <c r="T1025" s="251"/>
      <c r="U1025" s="251"/>
      <c r="V1025" s="251"/>
      <c r="W1025" s="251"/>
      <c r="X1025" s="251"/>
      <c r="Y1025" s="251"/>
      <c r="Z1025" s="251"/>
      <c r="AA1025" s="251"/>
      <c r="AB1025" s="251"/>
      <c r="AC1025" s="251"/>
      <c r="AD1025" s="251"/>
      <c r="AE1025" s="367"/>
      <c r="AF1025" s="368"/>
      <c r="AG1025" s="367"/>
      <c r="AH1025" s="367"/>
      <c r="AI1025" s="367"/>
      <c r="AJ1025" s="367"/>
      <c r="AK1025" s="367"/>
      <c r="AL1025" s="367"/>
      <c r="AM1025" s="367"/>
      <c r="AN1025" s="367"/>
      <c r="AO1025" s="367"/>
      <c r="AP1025" s="367"/>
      <c r="AQ1025" s="367"/>
      <c r="AR1025" s="367"/>
      <c r="AS1025" s="272"/>
    </row>
    <row r="1026" spans="1:45" ht="15" hidden="1" customHeight="1" outlineLevel="1">
      <c r="A1026" s="464">
        <v>8</v>
      </c>
      <c r="B1026" s="379" t="s">
        <v>101</v>
      </c>
      <c r="C1026" s="251" t="s">
        <v>25</v>
      </c>
      <c r="D1026" s="255"/>
      <c r="E1026" s="255"/>
      <c r="F1026" s="255"/>
      <c r="G1026" s="255"/>
      <c r="H1026" s="255"/>
      <c r="I1026" s="255"/>
      <c r="J1026" s="255"/>
      <c r="K1026" s="255"/>
      <c r="L1026" s="255"/>
      <c r="M1026" s="255"/>
      <c r="N1026" s="255"/>
      <c r="O1026" s="255"/>
      <c r="P1026" s="255"/>
      <c r="Q1026" s="255">
        <v>12</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hidden="1"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12</v>
      </c>
      <c r="R1027" s="255"/>
      <c r="S1027" s="255"/>
      <c r="T1027" s="255"/>
      <c r="U1027" s="255"/>
      <c r="V1027" s="255"/>
      <c r="W1027" s="255"/>
      <c r="X1027" s="255"/>
      <c r="Y1027" s="255"/>
      <c r="Z1027" s="255"/>
      <c r="AA1027" s="255"/>
      <c r="AB1027" s="255"/>
      <c r="AC1027" s="255"/>
      <c r="AD1027" s="255"/>
      <c r="AE1027" s="362">
        <f>AE1026</f>
        <v>0</v>
      </c>
      <c r="AF1027" s="362">
        <f t="shared" ref="AF1027" si="2508">AF1026</f>
        <v>0</v>
      </c>
      <c r="AG1027" s="362">
        <f t="shared" ref="AG1027" si="2509">AG1026</f>
        <v>0</v>
      </c>
      <c r="AH1027" s="362">
        <f t="shared" ref="AH1027" si="2510">AH1026</f>
        <v>0</v>
      </c>
      <c r="AI1027" s="362">
        <f t="shared" ref="AI1027" si="2511">AI1026</f>
        <v>0</v>
      </c>
      <c r="AJ1027" s="362">
        <f t="shared" ref="AJ1027" si="2512">AJ1026</f>
        <v>0</v>
      </c>
      <c r="AK1027" s="362">
        <f t="shared" ref="AK1027" si="2513">AK1026</f>
        <v>0</v>
      </c>
      <c r="AL1027" s="362">
        <f t="shared" ref="AL1027" si="2514">AL1026</f>
        <v>0</v>
      </c>
      <c r="AM1027" s="362">
        <f t="shared" ref="AM1027" si="2515">AM1026</f>
        <v>0</v>
      </c>
      <c r="AN1027" s="362">
        <f t="shared" ref="AN1027" si="2516">AN1026</f>
        <v>0</v>
      </c>
      <c r="AO1027" s="362">
        <f t="shared" ref="AO1027" si="2517">AO1026</f>
        <v>0</v>
      </c>
      <c r="AP1027" s="362">
        <f t="shared" ref="AP1027" si="2518">AP1026</f>
        <v>0</v>
      </c>
      <c r="AQ1027" s="362">
        <f t="shared" ref="AQ1027" si="2519">AQ1026</f>
        <v>0</v>
      </c>
      <c r="AR1027" s="362">
        <f t="shared" ref="AR1027" si="2520">AR1026</f>
        <v>0</v>
      </c>
      <c r="AS1027" s="270"/>
    </row>
    <row r="1028" spans="1:45" ht="15" hidden="1"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8"/>
      <c r="AG1028" s="367"/>
      <c r="AH1028" s="367"/>
      <c r="AI1028" s="367"/>
      <c r="AJ1028" s="367"/>
      <c r="AK1028" s="367"/>
      <c r="AL1028" s="367"/>
      <c r="AM1028" s="367"/>
      <c r="AN1028" s="367"/>
      <c r="AO1028" s="367"/>
      <c r="AP1028" s="367"/>
      <c r="AQ1028" s="367"/>
      <c r="AR1028" s="367"/>
      <c r="AS1028" s="272"/>
    </row>
    <row r="1029" spans="1:45" ht="15" hidden="1" customHeight="1" outlineLevel="1">
      <c r="A1029" s="464">
        <v>9</v>
      </c>
      <c r="B1029" s="379" t="s">
        <v>102</v>
      </c>
      <c r="C1029" s="251" t="s">
        <v>25</v>
      </c>
      <c r="D1029" s="255"/>
      <c r="E1029" s="255"/>
      <c r="F1029" s="255"/>
      <c r="G1029" s="255"/>
      <c r="H1029" s="255"/>
      <c r="I1029" s="255"/>
      <c r="J1029" s="255"/>
      <c r="K1029" s="255"/>
      <c r="L1029" s="255"/>
      <c r="M1029" s="255"/>
      <c r="N1029" s="255"/>
      <c r="O1029" s="255"/>
      <c r="P1029" s="255"/>
      <c r="Q1029" s="255">
        <v>12</v>
      </c>
      <c r="R1029" s="255"/>
      <c r="S1029" s="255"/>
      <c r="T1029" s="255"/>
      <c r="U1029" s="255"/>
      <c r="V1029" s="255"/>
      <c r="W1029" s="255"/>
      <c r="X1029" s="255"/>
      <c r="Y1029" s="255"/>
      <c r="Z1029" s="255"/>
      <c r="AA1029" s="255"/>
      <c r="AB1029" s="255"/>
      <c r="AC1029" s="255"/>
      <c r="AD1029" s="255"/>
      <c r="AE1029" s="366"/>
      <c r="AF1029" s="366"/>
      <c r="AG1029" s="366"/>
      <c r="AH1029" s="366"/>
      <c r="AI1029" s="366"/>
      <c r="AJ1029" s="366"/>
      <c r="AK1029" s="366"/>
      <c r="AL1029" s="366"/>
      <c r="AM1029" s="366"/>
      <c r="AN1029" s="366"/>
      <c r="AO1029" s="366"/>
      <c r="AP1029" s="366"/>
      <c r="AQ1029" s="366"/>
      <c r="AR1029" s="366"/>
      <c r="AS1029" s="256">
        <f>SUM(AE1029:AR1029)</f>
        <v>0</v>
      </c>
    </row>
    <row r="1030" spans="1:45" ht="15" hidden="1" customHeight="1" outlineLevel="1">
      <c r="A1030" s="464"/>
      <c r="B1030" s="254" t="s">
        <v>345</v>
      </c>
      <c r="C1030" s="251" t="s">
        <v>163</v>
      </c>
      <c r="D1030" s="255"/>
      <c r="E1030" s="255"/>
      <c r="F1030" s="255"/>
      <c r="G1030" s="255"/>
      <c r="H1030" s="255"/>
      <c r="I1030" s="255"/>
      <c r="J1030" s="255"/>
      <c r="K1030" s="255"/>
      <c r="L1030" s="255"/>
      <c r="M1030" s="255"/>
      <c r="N1030" s="255"/>
      <c r="O1030" s="255"/>
      <c r="P1030" s="255"/>
      <c r="Q1030" s="255">
        <f>Q1029</f>
        <v>12</v>
      </c>
      <c r="R1030" s="255"/>
      <c r="S1030" s="255"/>
      <c r="T1030" s="255"/>
      <c r="U1030" s="255"/>
      <c r="V1030" s="255"/>
      <c r="W1030" s="255"/>
      <c r="X1030" s="255"/>
      <c r="Y1030" s="255"/>
      <c r="Z1030" s="255"/>
      <c r="AA1030" s="255"/>
      <c r="AB1030" s="255"/>
      <c r="AC1030" s="255"/>
      <c r="AD1030" s="255"/>
      <c r="AE1030" s="362">
        <f>AE1029</f>
        <v>0</v>
      </c>
      <c r="AF1030" s="362">
        <f t="shared" ref="AF1030" si="2521">AF1029</f>
        <v>0</v>
      </c>
      <c r="AG1030" s="362">
        <f t="shared" ref="AG1030" si="2522">AG1029</f>
        <v>0</v>
      </c>
      <c r="AH1030" s="362">
        <f t="shared" ref="AH1030" si="2523">AH1029</f>
        <v>0</v>
      </c>
      <c r="AI1030" s="362">
        <f t="shared" ref="AI1030" si="2524">AI1029</f>
        <v>0</v>
      </c>
      <c r="AJ1030" s="362">
        <f t="shared" ref="AJ1030" si="2525">AJ1029</f>
        <v>0</v>
      </c>
      <c r="AK1030" s="362">
        <f t="shared" ref="AK1030" si="2526">AK1029</f>
        <v>0</v>
      </c>
      <c r="AL1030" s="362">
        <f t="shared" ref="AL1030" si="2527">AL1029</f>
        <v>0</v>
      </c>
      <c r="AM1030" s="362">
        <f t="shared" ref="AM1030" si="2528">AM1029</f>
        <v>0</v>
      </c>
      <c r="AN1030" s="362">
        <f t="shared" ref="AN1030" si="2529">AN1029</f>
        <v>0</v>
      </c>
      <c r="AO1030" s="362">
        <f t="shared" ref="AO1030" si="2530">AO1029</f>
        <v>0</v>
      </c>
      <c r="AP1030" s="362">
        <f t="shared" ref="AP1030" si="2531">AP1029</f>
        <v>0</v>
      </c>
      <c r="AQ1030" s="362">
        <f t="shared" ref="AQ1030" si="2532">AQ1029</f>
        <v>0</v>
      </c>
      <c r="AR1030" s="362">
        <f t="shared" ref="AR1030" si="2533">AR1029</f>
        <v>0</v>
      </c>
      <c r="AS1030" s="270"/>
    </row>
    <row r="1031" spans="1:45" ht="15" hidden="1" customHeight="1" outlineLevel="1">
      <c r="A1031" s="464"/>
      <c r="B1031" s="273"/>
      <c r="C1031" s="271"/>
      <c r="D1031" s="275"/>
      <c r="E1031" s="275"/>
      <c r="F1031" s="275"/>
      <c r="G1031" s="275"/>
      <c r="H1031" s="275"/>
      <c r="I1031" s="275"/>
      <c r="J1031" s="275"/>
      <c r="K1031" s="275"/>
      <c r="L1031" s="275"/>
      <c r="M1031" s="275"/>
      <c r="N1031" s="275"/>
      <c r="O1031" s="275"/>
      <c r="P1031" s="275"/>
      <c r="Q1031" s="251"/>
      <c r="R1031" s="275"/>
      <c r="S1031" s="275"/>
      <c r="T1031" s="275"/>
      <c r="U1031" s="275"/>
      <c r="V1031" s="275"/>
      <c r="W1031" s="275"/>
      <c r="X1031" s="275"/>
      <c r="Y1031" s="275"/>
      <c r="Z1031" s="275"/>
      <c r="AA1031" s="275"/>
      <c r="AB1031" s="275"/>
      <c r="AC1031" s="275"/>
      <c r="AD1031" s="275"/>
      <c r="AE1031" s="367"/>
      <c r="AF1031" s="367"/>
      <c r="AG1031" s="367"/>
      <c r="AH1031" s="367"/>
      <c r="AI1031" s="367"/>
      <c r="AJ1031" s="367"/>
      <c r="AK1031" s="367"/>
      <c r="AL1031" s="367"/>
      <c r="AM1031" s="367"/>
      <c r="AN1031" s="367"/>
      <c r="AO1031" s="367"/>
      <c r="AP1031" s="367"/>
      <c r="AQ1031" s="367"/>
      <c r="AR1031" s="367"/>
      <c r="AS1031" s="272"/>
    </row>
    <row r="1032" spans="1:45" ht="15" hidden="1" customHeight="1" outlineLevel="1">
      <c r="A1032" s="464">
        <v>10</v>
      </c>
      <c r="B1032" s="379" t="s">
        <v>103</v>
      </c>
      <c r="C1032" s="251" t="s">
        <v>25</v>
      </c>
      <c r="D1032" s="255"/>
      <c r="E1032" s="255"/>
      <c r="F1032" s="255"/>
      <c r="G1032" s="255"/>
      <c r="H1032" s="255"/>
      <c r="I1032" s="255"/>
      <c r="J1032" s="255"/>
      <c r="K1032" s="255"/>
      <c r="L1032" s="255"/>
      <c r="M1032" s="255"/>
      <c r="N1032" s="255"/>
      <c r="O1032" s="255"/>
      <c r="P1032" s="255"/>
      <c r="Q1032" s="255">
        <v>3</v>
      </c>
      <c r="R1032" s="255"/>
      <c r="S1032" s="255"/>
      <c r="T1032" s="255"/>
      <c r="U1032" s="255"/>
      <c r="V1032" s="255"/>
      <c r="W1032" s="255"/>
      <c r="X1032" s="255"/>
      <c r="Y1032" s="255"/>
      <c r="Z1032" s="255"/>
      <c r="AA1032" s="255"/>
      <c r="AB1032" s="255"/>
      <c r="AC1032" s="255"/>
      <c r="AD1032" s="255"/>
      <c r="AE1032" s="366"/>
      <c r="AF1032" s="366"/>
      <c r="AG1032" s="366"/>
      <c r="AH1032" s="366"/>
      <c r="AI1032" s="366"/>
      <c r="AJ1032" s="366"/>
      <c r="AK1032" s="366"/>
      <c r="AL1032" s="366"/>
      <c r="AM1032" s="366"/>
      <c r="AN1032" s="366"/>
      <c r="AO1032" s="366"/>
      <c r="AP1032" s="366"/>
      <c r="AQ1032" s="366"/>
      <c r="AR1032" s="366"/>
      <c r="AS1032" s="256">
        <f>SUM(AE1032:AR1032)</f>
        <v>0</v>
      </c>
    </row>
    <row r="1033" spans="1:45" ht="15" hidden="1" customHeight="1" outlineLevel="1">
      <c r="A1033" s="464"/>
      <c r="B1033" s="254" t="s">
        <v>345</v>
      </c>
      <c r="C1033" s="251" t="s">
        <v>163</v>
      </c>
      <c r="D1033" s="255"/>
      <c r="E1033" s="255"/>
      <c r="F1033" s="255"/>
      <c r="G1033" s="255"/>
      <c r="H1033" s="255"/>
      <c r="I1033" s="255"/>
      <c r="J1033" s="255"/>
      <c r="K1033" s="255"/>
      <c r="L1033" s="255"/>
      <c r="M1033" s="255"/>
      <c r="N1033" s="255"/>
      <c r="O1033" s="255"/>
      <c r="P1033" s="255"/>
      <c r="Q1033" s="255">
        <f>Q1032</f>
        <v>3</v>
      </c>
      <c r="R1033" s="255"/>
      <c r="S1033" s="255"/>
      <c r="T1033" s="255"/>
      <c r="U1033" s="255"/>
      <c r="V1033" s="255"/>
      <c r="W1033" s="255"/>
      <c r="X1033" s="255"/>
      <c r="Y1033" s="255"/>
      <c r="Z1033" s="255"/>
      <c r="AA1033" s="255"/>
      <c r="AB1033" s="255"/>
      <c r="AC1033" s="255"/>
      <c r="AD1033" s="255"/>
      <c r="AE1033" s="362">
        <f>AE1032</f>
        <v>0</v>
      </c>
      <c r="AF1033" s="362">
        <f t="shared" ref="AF1033" si="2534">AF1032</f>
        <v>0</v>
      </c>
      <c r="AG1033" s="362">
        <f t="shared" ref="AG1033" si="2535">AG1032</f>
        <v>0</v>
      </c>
      <c r="AH1033" s="362">
        <f t="shared" ref="AH1033" si="2536">AH1032</f>
        <v>0</v>
      </c>
      <c r="AI1033" s="362">
        <f t="shared" ref="AI1033" si="2537">AI1032</f>
        <v>0</v>
      </c>
      <c r="AJ1033" s="362">
        <f t="shared" ref="AJ1033" si="2538">AJ1032</f>
        <v>0</v>
      </c>
      <c r="AK1033" s="362">
        <f t="shared" ref="AK1033" si="2539">AK1032</f>
        <v>0</v>
      </c>
      <c r="AL1033" s="362">
        <f t="shared" ref="AL1033" si="2540">AL1032</f>
        <v>0</v>
      </c>
      <c r="AM1033" s="362">
        <f t="shared" ref="AM1033" si="2541">AM1032</f>
        <v>0</v>
      </c>
      <c r="AN1033" s="362">
        <f t="shared" ref="AN1033" si="2542">AN1032</f>
        <v>0</v>
      </c>
      <c r="AO1033" s="362">
        <f t="shared" ref="AO1033" si="2543">AO1032</f>
        <v>0</v>
      </c>
      <c r="AP1033" s="362">
        <f t="shared" ref="AP1033" si="2544">AP1032</f>
        <v>0</v>
      </c>
      <c r="AQ1033" s="362">
        <f t="shared" ref="AQ1033" si="2545">AQ1032</f>
        <v>0</v>
      </c>
      <c r="AR1033" s="362">
        <f t="shared" ref="AR1033" si="2546">AR1032</f>
        <v>0</v>
      </c>
      <c r="AS1033" s="270"/>
    </row>
    <row r="1034" spans="1:45" ht="15" hidden="1" customHeight="1" outlineLevel="1">
      <c r="A1034" s="464"/>
      <c r="B1034" s="273"/>
      <c r="C1034" s="271"/>
      <c r="D1034" s="275"/>
      <c r="E1034" s="275"/>
      <c r="F1034" s="275"/>
      <c r="G1034" s="275"/>
      <c r="H1034" s="275"/>
      <c r="I1034" s="275"/>
      <c r="J1034" s="275"/>
      <c r="K1034" s="275"/>
      <c r="L1034" s="275"/>
      <c r="M1034" s="275"/>
      <c r="N1034" s="275"/>
      <c r="O1034" s="275"/>
      <c r="P1034" s="275"/>
      <c r="Q1034" s="251"/>
      <c r="R1034" s="275"/>
      <c r="S1034" s="275"/>
      <c r="T1034" s="275"/>
      <c r="U1034" s="275"/>
      <c r="V1034" s="275"/>
      <c r="W1034" s="275"/>
      <c r="X1034" s="275"/>
      <c r="Y1034" s="275"/>
      <c r="Z1034" s="275"/>
      <c r="AA1034" s="275"/>
      <c r="AB1034" s="275"/>
      <c r="AC1034" s="275"/>
      <c r="AD1034" s="275"/>
      <c r="AE1034" s="367"/>
      <c r="AF1034" s="368"/>
      <c r="AG1034" s="367"/>
      <c r="AH1034" s="367"/>
      <c r="AI1034" s="367"/>
      <c r="AJ1034" s="367"/>
      <c r="AK1034" s="367"/>
      <c r="AL1034" s="367"/>
      <c r="AM1034" s="367"/>
      <c r="AN1034" s="367"/>
      <c r="AO1034" s="367"/>
      <c r="AP1034" s="367"/>
      <c r="AQ1034" s="367"/>
      <c r="AR1034" s="367"/>
      <c r="AS1034" s="272"/>
    </row>
    <row r="1035" spans="1:45" ht="15" hidden="1" customHeight="1" outlineLevel="1">
      <c r="A1035" s="464"/>
      <c r="B1035" s="248" t="s">
        <v>10</v>
      </c>
      <c r="C1035" s="249"/>
      <c r="D1035" s="249"/>
      <c r="E1035" s="249"/>
      <c r="F1035" s="249"/>
      <c r="G1035" s="249"/>
      <c r="H1035" s="249"/>
      <c r="I1035" s="249"/>
      <c r="J1035" s="249"/>
      <c r="K1035" s="249"/>
      <c r="L1035" s="249"/>
      <c r="M1035" s="249"/>
      <c r="N1035" s="249"/>
      <c r="O1035" s="249"/>
      <c r="P1035" s="249"/>
      <c r="Q1035" s="250"/>
      <c r="R1035" s="249"/>
      <c r="S1035" s="249"/>
      <c r="T1035" s="249"/>
      <c r="U1035" s="249"/>
      <c r="V1035" s="249"/>
      <c r="W1035" s="249"/>
      <c r="X1035" s="249"/>
      <c r="Y1035" s="249"/>
      <c r="Z1035" s="249"/>
      <c r="AA1035" s="249"/>
      <c r="AB1035" s="249"/>
      <c r="AC1035" s="249"/>
      <c r="AD1035" s="249"/>
      <c r="AE1035" s="365"/>
      <c r="AF1035" s="365"/>
      <c r="AG1035" s="365"/>
      <c r="AH1035" s="365"/>
      <c r="AI1035" s="365"/>
      <c r="AJ1035" s="365"/>
      <c r="AK1035" s="365"/>
      <c r="AL1035" s="365"/>
      <c r="AM1035" s="365"/>
      <c r="AN1035" s="365"/>
      <c r="AO1035" s="365"/>
      <c r="AP1035" s="365"/>
      <c r="AQ1035" s="365"/>
      <c r="AR1035" s="365"/>
      <c r="AS1035" s="252"/>
    </row>
    <row r="1036" spans="1:45" ht="15" hidden="1" customHeight="1" outlineLevel="1">
      <c r="A1036" s="464">
        <v>11</v>
      </c>
      <c r="B1036" s="379" t="s">
        <v>104</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77"/>
      <c r="AF1036" s="366"/>
      <c r="AG1036" s="366"/>
      <c r="AH1036" s="366"/>
      <c r="AI1036" s="366"/>
      <c r="AJ1036" s="366"/>
      <c r="AK1036" s="366"/>
      <c r="AL1036" s="366"/>
      <c r="AM1036" s="366"/>
      <c r="AN1036" s="366"/>
      <c r="AO1036" s="366"/>
      <c r="AP1036" s="366"/>
      <c r="AQ1036" s="366"/>
      <c r="AR1036" s="366"/>
      <c r="AS1036" s="256">
        <f>SUM(AE1036:AR1036)</f>
        <v>0</v>
      </c>
    </row>
    <row r="1037" spans="1:45" ht="15" hidden="1"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 si="2547">AF1036</f>
        <v>0</v>
      </c>
      <c r="AG1037" s="362">
        <f t="shared" ref="AG1037" si="2548">AG1036</f>
        <v>0</v>
      </c>
      <c r="AH1037" s="362">
        <f t="shared" ref="AH1037" si="2549">AH1036</f>
        <v>0</v>
      </c>
      <c r="AI1037" s="362">
        <f t="shared" ref="AI1037" si="2550">AI1036</f>
        <v>0</v>
      </c>
      <c r="AJ1037" s="362">
        <f t="shared" ref="AJ1037" si="2551">AJ1036</f>
        <v>0</v>
      </c>
      <c r="AK1037" s="362">
        <f t="shared" ref="AK1037" si="2552">AK1036</f>
        <v>0</v>
      </c>
      <c r="AL1037" s="362">
        <f t="shared" ref="AL1037" si="2553">AL1036</f>
        <v>0</v>
      </c>
      <c r="AM1037" s="362">
        <f t="shared" ref="AM1037" si="2554">AM1036</f>
        <v>0</v>
      </c>
      <c r="AN1037" s="362">
        <f t="shared" ref="AN1037" si="2555">AN1036</f>
        <v>0</v>
      </c>
      <c r="AO1037" s="362">
        <f t="shared" ref="AO1037" si="2556">AO1036</f>
        <v>0</v>
      </c>
      <c r="AP1037" s="362">
        <f t="shared" ref="AP1037" si="2557">AP1036</f>
        <v>0</v>
      </c>
      <c r="AQ1037" s="362">
        <f t="shared" ref="AQ1037" si="2558">AQ1036</f>
        <v>0</v>
      </c>
      <c r="AR1037" s="362">
        <f t="shared" ref="AR1037" si="2559">AR1036</f>
        <v>0</v>
      </c>
      <c r="AS1037" s="257"/>
    </row>
    <row r="1038" spans="1:45" ht="15" hidden="1"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72"/>
      <c r="AG1038" s="372"/>
      <c r="AH1038" s="372"/>
      <c r="AI1038" s="372"/>
      <c r="AJ1038" s="372"/>
      <c r="AK1038" s="372"/>
      <c r="AL1038" s="372"/>
      <c r="AM1038" s="372"/>
      <c r="AN1038" s="372"/>
      <c r="AO1038" s="372"/>
      <c r="AP1038" s="372"/>
      <c r="AQ1038" s="372"/>
      <c r="AR1038" s="372"/>
      <c r="AS1038" s="266"/>
    </row>
    <row r="1039" spans="1:45" ht="28.5" hidden="1" customHeight="1" outlineLevel="1">
      <c r="A1039" s="464">
        <v>12</v>
      </c>
      <c r="B1039" s="379" t="s">
        <v>105</v>
      </c>
      <c r="C1039" s="251" t="s">
        <v>25</v>
      </c>
      <c r="D1039" s="255"/>
      <c r="E1039" s="255"/>
      <c r="F1039" s="255"/>
      <c r="G1039" s="255"/>
      <c r="H1039" s="255"/>
      <c r="I1039" s="255"/>
      <c r="J1039" s="255"/>
      <c r="K1039" s="255"/>
      <c r="L1039" s="255"/>
      <c r="M1039" s="255"/>
      <c r="N1039" s="255"/>
      <c r="O1039" s="255"/>
      <c r="P1039" s="255"/>
      <c r="Q1039" s="255">
        <v>12</v>
      </c>
      <c r="R1039" s="255"/>
      <c r="S1039" s="255"/>
      <c r="T1039" s="255"/>
      <c r="U1039" s="255"/>
      <c r="V1039" s="255"/>
      <c r="W1039" s="255"/>
      <c r="X1039" s="255"/>
      <c r="Y1039" s="255"/>
      <c r="Z1039" s="255"/>
      <c r="AA1039" s="255"/>
      <c r="AB1039" s="255"/>
      <c r="AC1039" s="255"/>
      <c r="AD1039" s="255"/>
      <c r="AE1039" s="361"/>
      <c r="AF1039" s="366"/>
      <c r="AG1039" s="366"/>
      <c r="AH1039" s="366"/>
      <c r="AI1039" s="366"/>
      <c r="AJ1039" s="366"/>
      <c r="AK1039" s="366"/>
      <c r="AL1039" s="366"/>
      <c r="AM1039" s="366"/>
      <c r="AN1039" s="366"/>
      <c r="AO1039" s="366"/>
      <c r="AP1039" s="366"/>
      <c r="AQ1039" s="366"/>
      <c r="AR1039" s="366"/>
      <c r="AS1039" s="256">
        <f>SUM(AE1039:AR1039)</f>
        <v>0</v>
      </c>
    </row>
    <row r="1040" spans="1:45" ht="15" hidden="1" customHeight="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12</v>
      </c>
      <c r="R1040" s="255"/>
      <c r="S1040" s="255"/>
      <c r="T1040" s="255"/>
      <c r="U1040" s="255"/>
      <c r="V1040" s="255"/>
      <c r="W1040" s="255"/>
      <c r="X1040" s="255"/>
      <c r="Y1040" s="255"/>
      <c r="Z1040" s="255"/>
      <c r="AA1040" s="255"/>
      <c r="AB1040" s="255"/>
      <c r="AC1040" s="255"/>
      <c r="AD1040" s="255"/>
      <c r="AE1040" s="362">
        <f>AE1039</f>
        <v>0</v>
      </c>
      <c r="AF1040" s="362">
        <f t="shared" ref="AF1040" si="2560">AF1039</f>
        <v>0</v>
      </c>
      <c r="AG1040" s="362">
        <f t="shared" ref="AG1040" si="2561">AG1039</f>
        <v>0</v>
      </c>
      <c r="AH1040" s="362">
        <f t="shared" ref="AH1040" si="2562">AH1039</f>
        <v>0</v>
      </c>
      <c r="AI1040" s="362">
        <f t="shared" ref="AI1040" si="2563">AI1039</f>
        <v>0</v>
      </c>
      <c r="AJ1040" s="362">
        <f t="shared" ref="AJ1040" si="2564">AJ1039</f>
        <v>0</v>
      </c>
      <c r="AK1040" s="362">
        <f t="shared" ref="AK1040" si="2565">AK1039</f>
        <v>0</v>
      </c>
      <c r="AL1040" s="362">
        <f t="shared" ref="AL1040" si="2566">AL1039</f>
        <v>0</v>
      </c>
      <c r="AM1040" s="362">
        <f t="shared" ref="AM1040" si="2567">AM1039</f>
        <v>0</v>
      </c>
      <c r="AN1040" s="362">
        <f t="shared" ref="AN1040" si="2568">AN1039</f>
        <v>0</v>
      </c>
      <c r="AO1040" s="362">
        <f t="shared" ref="AO1040" si="2569">AO1039</f>
        <v>0</v>
      </c>
      <c r="AP1040" s="362">
        <f t="shared" ref="AP1040" si="2570">AP1039</f>
        <v>0</v>
      </c>
      <c r="AQ1040" s="362">
        <f t="shared" ref="AQ1040" si="2571">AQ1039</f>
        <v>0</v>
      </c>
      <c r="AR1040" s="362">
        <f t="shared" ref="AR1040" si="2572">AR1039</f>
        <v>0</v>
      </c>
      <c r="AS1040" s="257"/>
    </row>
    <row r="1041" spans="1:46" ht="15" hidden="1" customHeight="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73"/>
      <c r="AF1041" s="373"/>
      <c r="AG1041" s="363"/>
      <c r="AH1041" s="363"/>
      <c r="AI1041" s="363"/>
      <c r="AJ1041" s="363"/>
      <c r="AK1041" s="363"/>
      <c r="AL1041" s="363"/>
      <c r="AM1041" s="363"/>
      <c r="AN1041" s="363"/>
      <c r="AO1041" s="363"/>
      <c r="AP1041" s="363"/>
      <c r="AQ1041" s="363"/>
      <c r="AR1041" s="363"/>
      <c r="AS1041" s="266"/>
    </row>
    <row r="1042" spans="1:46" ht="15" hidden="1" customHeight="1" outlineLevel="1">
      <c r="A1042" s="464">
        <v>13</v>
      </c>
      <c r="B1042" s="379" t="s">
        <v>106</v>
      </c>
      <c r="C1042" s="251" t="s">
        <v>25</v>
      </c>
      <c r="D1042" s="255"/>
      <c r="E1042" s="255"/>
      <c r="F1042" s="255"/>
      <c r="G1042" s="255"/>
      <c r="H1042" s="255"/>
      <c r="I1042" s="255"/>
      <c r="J1042" s="255"/>
      <c r="K1042" s="255"/>
      <c r="L1042" s="255"/>
      <c r="M1042" s="255"/>
      <c r="N1042" s="255"/>
      <c r="O1042" s="255"/>
      <c r="P1042" s="255"/>
      <c r="Q1042" s="255">
        <v>12</v>
      </c>
      <c r="R1042" s="255"/>
      <c r="S1042" s="255"/>
      <c r="T1042" s="255"/>
      <c r="U1042" s="255"/>
      <c r="V1042" s="255"/>
      <c r="W1042" s="255"/>
      <c r="X1042" s="255"/>
      <c r="Y1042" s="255"/>
      <c r="Z1042" s="255"/>
      <c r="AA1042" s="255"/>
      <c r="AB1042" s="255"/>
      <c r="AC1042" s="255"/>
      <c r="AD1042" s="255"/>
      <c r="AE1042" s="361"/>
      <c r="AF1042" s="366"/>
      <c r="AG1042" s="366"/>
      <c r="AH1042" s="366"/>
      <c r="AI1042" s="366"/>
      <c r="AJ1042" s="366"/>
      <c r="AK1042" s="366"/>
      <c r="AL1042" s="366"/>
      <c r="AM1042" s="366"/>
      <c r="AN1042" s="366"/>
      <c r="AO1042" s="366"/>
      <c r="AP1042" s="366"/>
      <c r="AQ1042" s="366"/>
      <c r="AR1042" s="366"/>
      <c r="AS1042" s="256">
        <f>SUM(AE1042:AR1042)</f>
        <v>0</v>
      </c>
    </row>
    <row r="1043" spans="1:46" ht="15" hidden="1" customHeight="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12</v>
      </c>
      <c r="R1043" s="255"/>
      <c r="S1043" s="255"/>
      <c r="T1043" s="255"/>
      <c r="U1043" s="255"/>
      <c r="V1043" s="255"/>
      <c r="W1043" s="255"/>
      <c r="X1043" s="255"/>
      <c r="Y1043" s="255"/>
      <c r="Z1043" s="255"/>
      <c r="AA1043" s="255"/>
      <c r="AB1043" s="255"/>
      <c r="AC1043" s="255"/>
      <c r="AD1043" s="255"/>
      <c r="AE1043" s="362">
        <f>AE1042</f>
        <v>0</v>
      </c>
      <c r="AF1043" s="362">
        <f t="shared" ref="AF1043" si="2573">AF1042</f>
        <v>0</v>
      </c>
      <c r="AG1043" s="362">
        <f t="shared" ref="AG1043" si="2574">AG1042</f>
        <v>0</v>
      </c>
      <c r="AH1043" s="362">
        <f t="shared" ref="AH1043" si="2575">AH1042</f>
        <v>0</v>
      </c>
      <c r="AI1043" s="362">
        <f t="shared" ref="AI1043" si="2576">AI1042</f>
        <v>0</v>
      </c>
      <c r="AJ1043" s="362">
        <f t="shared" ref="AJ1043" si="2577">AJ1042</f>
        <v>0</v>
      </c>
      <c r="AK1043" s="362">
        <f t="shared" ref="AK1043" si="2578">AK1042</f>
        <v>0</v>
      </c>
      <c r="AL1043" s="362">
        <f t="shared" ref="AL1043" si="2579">AL1042</f>
        <v>0</v>
      </c>
      <c r="AM1043" s="362">
        <f t="shared" ref="AM1043" si="2580">AM1042</f>
        <v>0</v>
      </c>
      <c r="AN1043" s="362">
        <f t="shared" ref="AN1043" si="2581">AN1042</f>
        <v>0</v>
      </c>
      <c r="AO1043" s="362">
        <f t="shared" ref="AO1043" si="2582">AO1042</f>
        <v>0</v>
      </c>
      <c r="AP1043" s="362">
        <f t="shared" ref="AP1043" si="2583">AP1042</f>
        <v>0</v>
      </c>
      <c r="AQ1043" s="362">
        <f t="shared" ref="AQ1043" si="2584">AQ1042</f>
        <v>0</v>
      </c>
      <c r="AR1043" s="362">
        <f t="shared" ref="AR1043" si="2585">AR1042</f>
        <v>0</v>
      </c>
      <c r="AS1043" s="266"/>
    </row>
    <row r="1044" spans="1:46" ht="15" hidden="1" customHeight="1" outlineLevel="1">
      <c r="A1044" s="464"/>
      <c r="B1044" s="274"/>
      <c r="C1044" s="265"/>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3"/>
      <c r="AL1044" s="363"/>
      <c r="AM1044" s="363"/>
      <c r="AN1044" s="363"/>
      <c r="AO1044" s="363"/>
      <c r="AP1044" s="363"/>
      <c r="AQ1044" s="363"/>
      <c r="AR1044" s="363"/>
      <c r="AS1044" s="266"/>
    </row>
    <row r="1045" spans="1:46" ht="15" hidden="1" customHeight="1" outlineLevel="1">
      <c r="A1045" s="464"/>
      <c r="B1045" s="248" t="s">
        <v>107</v>
      </c>
      <c r="C1045" s="249"/>
      <c r="D1045" s="250"/>
      <c r="E1045" s="250"/>
      <c r="F1045" s="250"/>
      <c r="G1045" s="250"/>
      <c r="H1045" s="250"/>
      <c r="I1045" s="250"/>
      <c r="J1045" s="250"/>
      <c r="K1045" s="250"/>
      <c r="L1045" s="250"/>
      <c r="M1045" s="250"/>
      <c r="N1045" s="250"/>
      <c r="O1045" s="250"/>
      <c r="P1045" s="250"/>
      <c r="Q1045" s="250"/>
      <c r="R1045" s="250"/>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6" ht="15" hidden="1" customHeight="1" outlineLevel="1">
      <c r="A1046" s="464">
        <v>14</v>
      </c>
      <c r="B1046" s="274" t="s">
        <v>108</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61"/>
      <c r="AF1046" s="361"/>
      <c r="AG1046" s="361"/>
      <c r="AH1046" s="361"/>
      <c r="AI1046" s="361"/>
      <c r="AJ1046" s="361"/>
      <c r="AK1046" s="361"/>
      <c r="AL1046" s="361"/>
      <c r="AM1046" s="361"/>
      <c r="AN1046" s="361"/>
      <c r="AO1046" s="361"/>
      <c r="AP1046" s="361"/>
      <c r="AQ1046" s="361"/>
      <c r="AR1046" s="361"/>
      <c r="AS1046" s="256">
        <f>SUM(AE1046:AR1046)</f>
        <v>0</v>
      </c>
    </row>
    <row r="1047" spans="1:46" ht="15" hidden="1" customHeight="1"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 si="2586">AF1046</f>
        <v>0</v>
      </c>
      <c r="AG1047" s="362">
        <f t="shared" ref="AG1047" si="2587">AG1046</f>
        <v>0</v>
      </c>
      <c r="AH1047" s="362">
        <f t="shared" ref="AH1047" si="2588">AH1046</f>
        <v>0</v>
      </c>
      <c r="AI1047" s="362">
        <f t="shared" ref="AI1047" si="2589">AI1046</f>
        <v>0</v>
      </c>
      <c r="AJ1047" s="362">
        <f t="shared" ref="AJ1047" si="2590">AJ1046</f>
        <v>0</v>
      </c>
      <c r="AK1047" s="362">
        <f t="shared" ref="AK1047" si="2591">AK1046</f>
        <v>0</v>
      </c>
      <c r="AL1047" s="362">
        <f t="shared" ref="AL1047" si="2592">AL1046</f>
        <v>0</v>
      </c>
      <c r="AM1047" s="362">
        <f t="shared" ref="AM1047" si="2593">AM1046</f>
        <v>0</v>
      </c>
      <c r="AN1047" s="362">
        <f t="shared" ref="AN1047" si="2594">AN1046</f>
        <v>0</v>
      </c>
      <c r="AO1047" s="362">
        <f t="shared" ref="AO1047" si="2595">AO1046</f>
        <v>0</v>
      </c>
      <c r="AP1047" s="362">
        <f t="shared" ref="AP1047" si="2596">AP1046</f>
        <v>0</v>
      </c>
      <c r="AQ1047" s="362">
        <f t="shared" ref="AQ1047" si="2597">AQ1046</f>
        <v>0</v>
      </c>
      <c r="AR1047" s="362">
        <f t="shared" ref="AR1047" si="2598">AR1046</f>
        <v>0</v>
      </c>
      <c r="AS1047" s="257"/>
    </row>
    <row r="1048" spans="1:46" ht="15" hidden="1" customHeight="1" outlineLevel="1">
      <c r="A1048" s="464"/>
      <c r="B1048" s="274"/>
      <c r="C1048" s="265"/>
      <c r="D1048" s="251"/>
      <c r="E1048" s="251"/>
      <c r="F1048" s="251"/>
      <c r="G1048" s="251"/>
      <c r="H1048" s="251"/>
      <c r="I1048" s="251"/>
      <c r="J1048" s="251"/>
      <c r="K1048" s="251"/>
      <c r="L1048" s="251"/>
      <c r="M1048" s="251"/>
      <c r="N1048" s="251"/>
      <c r="O1048" s="251"/>
      <c r="P1048" s="251"/>
      <c r="Q1048" s="414"/>
      <c r="R1048" s="251"/>
      <c r="S1048" s="251"/>
      <c r="T1048" s="251"/>
      <c r="U1048" s="251"/>
      <c r="V1048" s="251"/>
      <c r="W1048" s="251"/>
      <c r="X1048" s="251"/>
      <c r="Y1048" s="251"/>
      <c r="Z1048" s="251"/>
      <c r="AA1048" s="251"/>
      <c r="AB1048" s="251"/>
      <c r="AC1048" s="251"/>
      <c r="AD1048" s="251"/>
      <c r="AE1048" s="363"/>
      <c r="AF1048" s="363"/>
      <c r="AG1048" s="363"/>
      <c r="AH1048" s="363"/>
      <c r="AI1048" s="363"/>
      <c r="AJ1048" s="363"/>
      <c r="AK1048" s="363"/>
      <c r="AL1048" s="363"/>
      <c r="AM1048" s="363"/>
      <c r="AN1048" s="363"/>
      <c r="AO1048" s="363"/>
      <c r="AP1048" s="363"/>
      <c r="AQ1048" s="363"/>
      <c r="AR1048" s="363"/>
      <c r="AS1048" s="261"/>
      <c r="AT1048" s="544"/>
    </row>
    <row r="1049" spans="1:46" s="243" customFormat="1" ht="15.75" hidden="1" outlineLevel="1">
      <c r="A1049" s="464"/>
      <c r="B1049" s="248" t="s">
        <v>487</v>
      </c>
      <c r="C1049" s="251"/>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7"/>
      <c r="AL1049" s="367"/>
      <c r="AM1049" s="367"/>
      <c r="AN1049" s="367"/>
      <c r="AO1049" s="367"/>
      <c r="AP1049" s="367"/>
      <c r="AQ1049" s="367"/>
      <c r="AR1049" s="367"/>
      <c r="AS1049" s="453"/>
      <c r="AT1049" s="545"/>
    </row>
    <row r="1050" spans="1:46" hidden="1" outlineLevel="1">
      <c r="A1050" s="464">
        <v>15</v>
      </c>
      <c r="B1050" s="254" t="s">
        <v>492</v>
      </c>
      <c r="C1050" s="251" t="s">
        <v>25</v>
      </c>
      <c r="D1050" s="255"/>
      <c r="E1050" s="255"/>
      <c r="F1050" s="255"/>
      <c r="G1050" s="255"/>
      <c r="H1050" s="255"/>
      <c r="I1050" s="255"/>
      <c r="J1050" s="255"/>
      <c r="K1050" s="255"/>
      <c r="L1050" s="255"/>
      <c r="M1050" s="255"/>
      <c r="N1050" s="255"/>
      <c r="O1050" s="255"/>
      <c r="P1050" s="255"/>
      <c r="Q1050" s="255">
        <v>0</v>
      </c>
      <c r="R1050" s="255"/>
      <c r="S1050" s="255"/>
      <c r="T1050" s="255"/>
      <c r="U1050" s="255"/>
      <c r="V1050" s="255"/>
      <c r="W1050" s="255"/>
      <c r="X1050" s="255"/>
      <c r="Y1050" s="255"/>
      <c r="Z1050" s="255"/>
      <c r="AA1050" s="255"/>
      <c r="AB1050" s="255"/>
      <c r="AC1050" s="255"/>
      <c r="AD1050" s="255"/>
      <c r="AE1050" s="361"/>
      <c r="AF1050" s="361"/>
      <c r="AG1050" s="361"/>
      <c r="AH1050" s="361"/>
      <c r="AI1050" s="361"/>
      <c r="AJ1050" s="361"/>
      <c r="AK1050" s="361"/>
      <c r="AL1050" s="361"/>
      <c r="AM1050" s="361"/>
      <c r="AN1050" s="361"/>
      <c r="AO1050" s="361"/>
      <c r="AP1050" s="361"/>
      <c r="AQ1050" s="361"/>
      <c r="AR1050" s="361"/>
      <c r="AS1050" s="546">
        <f>SUM(AE1050:AR1050)</f>
        <v>0</v>
      </c>
      <c r="AT1050" s="544"/>
    </row>
    <row r="1051" spans="1:46" hidden="1" outlineLevel="1">
      <c r="A1051" s="464"/>
      <c r="B1051" s="254" t="s">
        <v>345</v>
      </c>
      <c r="C1051" s="251" t="s">
        <v>163</v>
      </c>
      <c r="D1051" s="255"/>
      <c r="E1051" s="255"/>
      <c r="F1051" s="255"/>
      <c r="G1051" s="255"/>
      <c r="H1051" s="255"/>
      <c r="I1051" s="255"/>
      <c r="J1051" s="255"/>
      <c r="K1051" s="255"/>
      <c r="L1051" s="255"/>
      <c r="M1051" s="255"/>
      <c r="N1051" s="255"/>
      <c r="O1051" s="255"/>
      <c r="P1051" s="255"/>
      <c r="Q1051" s="255">
        <f>Q1050</f>
        <v>0</v>
      </c>
      <c r="R1051" s="255"/>
      <c r="S1051" s="255"/>
      <c r="T1051" s="255"/>
      <c r="U1051" s="255"/>
      <c r="V1051" s="255"/>
      <c r="W1051" s="255"/>
      <c r="X1051" s="255"/>
      <c r="Y1051" s="255"/>
      <c r="Z1051" s="255"/>
      <c r="AA1051" s="255"/>
      <c r="AB1051" s="255"/>
      <c r="AC1051" s="255"/>
      <c r="AD1051" s="255"/>
      <c r="AE1051" s="362">
        <f>AE1050</f>
        <v>0</v>
      </c>
      <c r="AF1051" s="362">
        <f>AF1050</f>
        <v>0</v>
      </c>
      <c r="AG1051" s="362">
        <f t="shared" ref="AG1051:AR1051" si="2599">AG1050</f>
        <v>0</v>
      </c>
      <c r="AH1051" s="362">
        <f t="shared" si="2599"/>
        <v>0</v>
      </c>
      <c r="AI1051" s="362">
        <f t="shared" si="2599"/>
        <v>0</v>
      </c>
      <c r="AJ1051" s="362">
        <f>AJ1050</f>
        <v>0</v>
      </c>
      <c r="AK1051" s="362">
        <f t="shared" si="2599"/>
        <v>0</v>
      </c>
      <c r="AL1051" s="362">
        <f t="shared" si="2599"/>
        <v>0</v>
      </c>
      <c r="AM1051" s="362">
        <f t="shared" si="2599"/>
        <v>0</v>
      </c>
      <c r="AN1051" s="362">
        <f t="shared" si="2599"/>
        <v>0</v>
      </c>
      <c r="AO1051" s="362">
        <f t="shared" si="2599"/>
        <v>0</v>
      </c>
      <c r="AP1051" s="362">
        <f t="shared" si="2599"/>
        <v>0</v>
      </c>
      <c r="AQ1051" s="362">
        <f t="shared" si="2599"/>
        <v>0</v>
      </c>
      <c r="AR1051" s="362">
        <f t="shared" si="2599"/>
        <v>0</v>
      </c>
      <c r="AS1051" s="257"/>
    </row>
    <row r="1052" spans="1:46" hidden="1" outlineLevel="1">
      <c r="A1052" s="464"/>
      <c r="B1052" s="274"/>
      <c r="C1052" s="265"/>
      <c r="D1052" s="251"/>
      <c r="E1052" s="251"/>
      <c r="F1052" s="251"/>
      <c r="G1052" s="251"/>
      <c r="H1052" s="251"/>
      <c r="I1052" s="251"/>
      <c r="J1052" s="251"/>
      <c r="K1052" s="251"/>
      <c r="L1052" s="251"/>
      <c r="M1052" s="251"/>
      <c r="N1052" s="251"/>
      <c r="O1052" s="251"/>
      <c r="P1052" s="251"/>
      <c r="Q1052" s="251"/>
      <c r="R1052" s="251"/>
      <c r="S1052" s="251"/>
      <c r="T1052" s="251"/>
      <c r="U1052" s="251"/>
      <c r="V1052" s="251"/>
      <c r="W1052" s="251"/>
      <c r="X1052" s="251"/>
      <c r="Y1052" s="251"/>
      <c r="Z1052" s="251"/>
      <c r="AA1052" s="251"/>
      <c r="AB1052" s="251"/>
      <c r="AC1052" s="251"/>
      <c r="AD1052" s="251"/>
      <c r="AE1052" s="363"/>
      <c r="AF1052" s="363"/>
      <c r="AG1052" s="363"/>
      <c r="AH1052" s="363"/>
      <c r="AI1052" s="363"/>
      <c r="AJ1052" s="363"/>
      <c r="AK1052" s="363"/>
      <c r="AL1052" s="363"/>
      <c r="AM1052" s="363"/>
      <c r="AN1052" s="363"/>
      <c r="AO1052" s="363"/>
      <c r="AP1052" s="363"/>
      <c r="AQ1052" s="363"/>
      <c r="AR1052" s="363"/>
      <c r="AS1052" s="266"/>
    </row>
    <row r="1053" spans="1:46" s="243" customFormat="1" hidden="1" outlineLevel="1">
      <c r="A1053" s="464">
        <v>16</v>
      </c>
      <c r="B1053" s="283" t="s">
        <v>488</v>
      </c>
      <c r="C1053" s="251" t="s">
        <v>25</v>
      </c>
      <c r="D1053" s="255"/>
      <c r="E1053" s="255"/>
      <c r="F1053" s="255"/>
      <c r="G1053" s="255"/>
      <c r="H1053" s="255"/>
      <c r="I1053" s="255"/>
      <c r="J1053" s="255"/>
      <c r="K1053" s="255"/>
      <c r="L1053" s="255"/>
      <c r="M1053" s="255"/>
      <c r="N1053" s="255"/>
      <c r="O1053" s="255"/>
      <c r="P1053" s="255"/>
      <c r="Q1053" s="255">
        <v>0</v>
      </c>
      <c r="R1053" s="255"/>
      <c r="S1053" s="255"/>
      <c r="T1053" s="255"/>
      <c r="U1053" s="255"/>
      <c r="V1053" s="255"/>
      <c r="W1053" s="255"/>
      <c r="X1053" s="255"/>
      <c r="Y1053" s="255"/>
      <c r="Z1053" s="255"/>
      <c r="AA1053" s="255"/>
      <c r="AB1053" s="255"/>
      <c r="AC1053" s="255"/>
      <c r="AD1053" s="255"/>
      <c r="AE1053" s="361"/>
      <c r="AF1053" s="361"/>
      <c r="AG1053" s="361"/>
      <c r="AH1053" s="361"/>
      <c r="AI1053" s="361"/>
      <c r="AJ1053" s="361"/>
      <c r="AK1053" s="361"/>
      <c r="AL1053" s="361"/>
      <c r="AM1053" s="361"/>
      <c r="AN1053" s="361"/>
      <c r="AO1053" s="361"/>
      <c r="AP1053" s="361"/>
      <c r="AQ1053" s="361"/>
      <c r="AR1053" s="361"/>
      <c r="AS1053" s="256">
        <f>SUM(AE1053:AR1053)</f>
        <v>0</v>
      </c>
    </row>
    <row r="1054" spans="1:46" s="243" customFormat="1" hidden="1" outlineLevel="1">
      <c r="A1054" s="464"/>
      <c r="B1054" s="254" t="s">
        <v>345</v>
      </c>
      <c r="C1054" s="251" t="s">
        <v>163</v>
      </c>
      <c r="D1054" s="255"/>
      <c r="E1054" s="255"/>
      <c r="F1054" s="255"/>
      <c r="G1054" s="255"/>
      <c r="H1054" s="255"/>
      <c r="I1054" s="255"/>
      <c r="J1054" s="255"/>
      <c r="K1054" s="255"/>
      <c r="L1054" s="255"/>
      <c r="M1054" s="255"/>
      <c r="N1054" s="255"/>
      <c r="O1054" s="255"/>
      <c r="P1054" s="255"/>
      <c r="Q1054" s="255">
        <f>Q1053</f>
        <v>0</v>
      </c>
      <c r="R1054" s="255"/>
      <c r="S1054" s="255"/>
      <c r="T1054" s="255"/>
      <c r="U1054" s="255"/>
      <c r="V1054" s="255"/>
      <c r="W1054" s="255"/>
      <c r="X1054" s="255"/>
      <c r="Y1054" s="255"/>
      <c r="Z1054" s="255"/>
      <c r="AA1054" s="255"/>
      <c r="AB1054" s="255"/>
      <c r="AC1054" s="255"/>
      <c r="AD1054" s="255"/>
      <c r="AE1054" s="362">
        <f>AE1053</f>
        <v>0</v>
      </c>
      <c r="AF1054" s="362">
        <f t="shared" ref="AF1054:AQ1054" si="2600">AF1053</f>
        <v>0</v>
      </c>
      <c r="AG1054" s="362">
        <f t="shared" si="2600"/>
        <v>0</v>
      </c>
      <c r="AH1054" s="362">
        <f t="shared" si="2600"/>
        <v>0</v>
      </c>
      <c r="AI1054" s="362">
        <f t="shared" si="2600"/>
        <v>0</v>
      </c>
      <c r="AJ1054" s="362">
        <f t="shared" si="2600"/>
        <v>0</v>
      </c>
      <c r="AK1054" s="362">
        <f t="shared" si="2600"/>
        <v>0</v>
      </c>
      <c r="AL1054" s="362">
        <f t="shared" si="2600"/>
        <v>0</v>
      </c>
      <c r="AM1054" s="362">
        <f t="shared" si="2600"/>
        <v>0</v>
      </c>
      <c r="AN1054" s="362">
        <f t="shared" si="2600"/>
        <v>0</v>
      </c>
      <c r="AO1054" s="362">
        <f t="shared" si="2600"/>
        <v>0</v>
      </c>
      <c r="AP1054" s="362">
        <f t="shared" si="2600"/>
        <v>0</v>
      </c>
      <c r="AQ1054" s="362">
        <f t="shared" si="2600"/>
        <v>0</v>
      </c>
      <c r="AR1054" s="362">
        <f>AR1053</f>
        <v>0</v>
      </c>
      <c r="AS1054" s="257"/>
    </row>
    <row r="1055" spans="1:46" s="243" customFormat="1" hidden="1" outlineLevel="1">
      <c r="A1055" s="464"/>
      <c r="B1055" s="283"/>
      <c r="C1055" s="251"/>
      <c r="D1055" s="251"/>
      <c r="E1055" s="251"/>
      <c r="F1055" s="251"/>
      <c r="G1055" s="251"/>
      <c r="H1055" s="251"/>
      <c r="I1055" s="251"/>
      <c r="J1055" s="251"/>
      <c r="K1055" s="251"/>
      <c r="L1055" s="251"/>
      <c r="M1055" s="251"/>
      <c r="N1055" s="251"/>
      <c r="O1055" s="251"/>
      <c r="P1055" s="251"/>
      <c r="Q1055" s="251"/>
      <c r="R1055" s="251"/>
      <c r="S1055" s="251"/>
      <c r="T1055" s="251"/>
      <c r="U1055" s="251"/>
      <c r="V1055" s="251"/>
      <c r="W1055" s="251"/>
      <c r="X1055" s="251"/>
      <c r="Y1055" s="251"/>
      <c r="Z1055" s="251"/>
      <c r="AA1055" s="251"/>
      <c r="AB1055" s="251"/>
      <c r="AC1055" s="251"/>
      <c r="AD1055" s="251"/>
      <c r="AE1055" s="363"/>
      <c r="AF1055" s="363"/>
      <c r="AG1055" s="363"/>
      <c r="AH1055" s="363"/>
      <c r="AI1055" s="363"/>
      <c r="AJ1055" s="363"/>
      <c r="AK1055" s="367"/>
      <c r="AL1055" s="367"/>
      <c r="AM1055" s="367"/>
      <c r="AN1055" s="367"/>
      <c r="AO1055" s="367"/>
      <c r="AP1055" s="367"/>
      <c r="AQ1055" s="367"/>
      <c r="AR1055" s="367"/>
      <c r="AS1055" s="272"/>
    </row>
    <row r="1056" spans="1:46" ht="15.75" hidden="1" outlineLevel="1">
      <c r="A1056" s="464"/>
      <c r="B1056" s="455" t="s">
        <v>493</v>
      </c>
      <c r="C1056" s="279"/>
      <c r="D1056" s="250"/>
      <c r="E1056" s="249"/>
      <c r="F1056" s="249"/>
      <c r="G1056" s="249"/>
      <c r="H1056" s="249"/>
      <c r="I1056" s="249"/>
      <c r="J1056" s="249"/>
      <c r="K1056" s="249"/>
      <c r="L1056" s="249"/>
      <c r="M1056" s="249"/>
      <c r="N1056" s="249"/>
      <c r="O1056" s="249"/>
      <c r="P1056" s="249"/>
      <c r="Q1056" s="250"/>
      <c r="R1056" s="249"/>
      <c r="S1056" s="249"/>
      <c r="T1056" s="249"/>
      <c r="U1056" s="249"/>
      <c r="V1056" s="249"/>
      <c r="W1056" s="249"/>
      <c r="X1056" s="249"/>
      <c r="Y1056" s="249"/>
      <c r="Z1056" s="249"/>
      <c r="AA1056" s="249"/>
      <c r="AB1056" s="249"/>
      <c r="AC1056" s="249"/>
      <c r="AD1056" s="249"/>
      <c r="AE1056" s="365"/>
      <c r="AF1056" s="365"/>
      <c r="AG1056" s="365"/>
      <c r="AH1056" s="365"/>
      <c r="AI1056" s="365"/>
      <c r="AJ1056" s="365"/>
      <c r="AK1056" s="365"/>
      <c r="AL1056" s="365"/>
      <c r="AM1056" s="365"/>
      <c r="AN1056" s="365"/>
      <c r="AO1056" s="365"/>
      <c r="AP1056" s="365"/>
      <c r="AQ1056" s="365"/>
      <c r="AR1056" s="365"/>
      <c r="AS1056" s="252"/>
    </row>
    <row r="1057" spans="1:45" hidden="1" outlineLevel="1">
      <c r="A1057" s="464">
        <v>17</v>
      </c>
      <c r="B1057" s="379" t="s">
        <v>112</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idden="1"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2601">AF1057</f>
        <v>0</v>
      </c>
      <c r="AG1058" s="362">
        <f t="shared" si="2601"/>
        <v>0</v>
      </c>
      <c r="AH1058" s="362">
        <f t="shared" si="2601"/>
        <v>0</v>
      </c>
      <c r="AI1058" s="362">
        <f t="shared" si="2601"/>
        <v>0</v>
      </c>
      <c r="AJ1058" s="362">
        <f t="shared" si="2601"/>
        <v>0</v>
      </c>
      <c r="AK1058" s="362">
        <f t="shared" si="2601"/>
        <v>0</v>
      </c>
      <c r="AL1058" s="362">
        <f t="shared" si="2601"/>
        <v>0</v>
      </c>
      <c r="AM1058" s="362">
        <f t="shared" si="2601"/>
        <v>0</v>
      </c>
      <c r="AN1058" s="362">
        <f t="shared" si="2601"/>
        <v>0</v>
      </c>
      <c r="AO1058" s="362">
        <f t="shared" si="2601"/>
        <v>0</v>
      </c>
      <c r="AP1058" s="362">
        <f t="shared" si="2601"/>
        <v>0</v>
      </c>
      <c r="AQ1058" s="362">
        <f t="shared" si="2601"/>
        <v>0</v>
      </c>
      <c r="AR1058" s="362">
        <f t="shared" si="2601"/>
        <v>0</v>
      </c>
      <c r="AS1058" s="266"/>
    </row>
    <row r="1059" spans="1:45" hidden="1" outlineLevel="1">
      <c r="A1059" s="464"/>
      <c r="B1059" s="254"/>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idden="1" outlineLevel="1">
      <c r="A1060" s="464">
        <v>18</v>
      </c>
      <c r="B1060" s="379" t="s">
        <v>109</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idden="1"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AE1060</f>
        <v>0</v>
      </c>
      <c r="AF1061" s="362">
        <f t="shared" ref="AF1061:AR1061" si="2602">AF1060</f>
        <v>0</v>
      </c>
      <c r="AG1061" s="362">
        <f t="shared" si="2602"/>
        <v>0</v>
      </c>
      <c r="AH1061" s="362">
        <f t="shared" si="2602"/>
        <v>0</v>
      </c>
      <c r="AI1061" s="362">
        <f t="shared" si="2602"/>
        <v>0</v>
      </c>
      <c r="AJ1061" s="362">
        <f t="shared" si="2602"/>
        <v>0</v>
      </c>
      <c r="AK1061" s="362">
        <f t="shared" si="2602"/>
        <v>0</v>
      </c>
      <c r="AL1061" s="362">
        <f t="shared" si="2602"/>
        <v>0</v>
      </c>
      <c r="AM1061" s="362">
        <f t="shared" si="2602"/>
        <v>0</v>
      </c>
      <c r="AN1061" s="362">
        <f t="shared" si="2602"/>
        <v>0</v>
      </c>
      <c r="AO1061" s="362">
        <f t="shared" si="2602"/>
        <v>0</v>
      </c>
      <c r="AP1061" s="362">
        <f t="shared" si="2602"/>
        <v>0</v>
      </c>
      <c r="AQ1061" s="362">
        <f t="shared" si="2602"/>
        <v>0</v>
      </c>
      <c r="AR1061" s="362">
        <f t="shared" si="2602"/>
        <v>0</v>
      </c>
      <c r="AS1061" s="266"/>
    </row>
    <row r="1062" spans="1:45" hidden="1" outlineLevel="1">
      <c r="A1062" s="464"/>
      <c r="B1062" s="281"/>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4"/>
      <c r="AF1062" s="375"/>
      <c r="AG1062" s="375"/>
      <c r="AH1062" s="375"/>
      <c r="AI1062" s="375"/>
      <c r="AJ1062" s="375"/>
      <c r="AK1062" s="375"/>
      <c r="AL1062" s="375"/>
      <c r="AM1062" s="375"/>
      <c r="AN1062" s="375"/>
      <c r="AO1062" s="375"/>
      <c r="AP1062" s="375"/>
      <c r="AQ1062" s="375"/>
      <c r="AR1062" s="375"/>
      <c r="AS1062" s="257"/>
    </row>
    <row r="1063" spans="1:45" hidden="1" outlineLevel="1">
      <c r="A1063" s="464">
        <v>19</v>
      </c>
      <c r="B1063" s="379" t="s">
        <v>111</v>
      </c>
      <c r="C1063" s="251" t="s">
        <v>25</v>
      </c>
      <c r="D1063" s="255"/>
      <c r="E1063" s="255"/>
      <c r="F1063" s="255"/>
      <c r="G1063" s="255"/>
      <c r="H1063" s="255"/>
      <c r="I1063" s="255"/>
      <c r="J1063" s="255"/>
      <c r="K1063" s="255"/>
      <c r="L1063" s="255"/>
      <c r="M1063" s="255"/>
      <c r="N1063" s="255"/>
      <c r="O1063" s="255"/>
      <c r="P1063" s="255"/>
      <c r="Q1063" s="255">
        <v>12</v>
      </c>
      <c r="R1063" s="255"/>
      <c r="S1063" s="255"/>
      <c r="T1063" s="255"/>
      <c r="U1063" s="255"/>
      <c r="V1063" s="255"/>
      <c r="W1063" s="255"/>
      <c r="X1063" s="255"/>
      <c r="Y1063" s="255"/>
      <c r="Z1063" s="255"/>
      <c r="AA1063" s="255"/>
      <c r="AB1063" s="255"/>
      <c r="AC1063" s="255"/>
      <c r="AD1063" s="255"/>
      <c r="AE1063" s="377"/>
      <c r="AF1063" s="361"/>
      <c r="AG1063" s="361"/>
      <c r="AH1063" s="361"/>
      <c r="AI1063" s="361"/>
      <c r="AJ1063" s="361"/>
      <c r="AK1063" s="361"/>
      <c r="AL1063" s="366"/>
      <c r="AM1063" s="366"/>
      <c r="AN1063" s="366"/>
      <c r="AO1063" s="366"/>
      <c r="AP1063" s="366"/>
      <c r="AQ1063" s="366"/>
      <c r="AR1063" s="366"/>
      <c r="AS1063" s="256">
        <f>SUM(AE1063:AR1063)</f>
        <v>0</v>
      </c>
    </row>
    <row r="1064" spans="1:45" hidden="1" outlineLevel="1">
      <c r="A1064" s="464"/>
      <c r="B1064" s="254" t="s">
        <v>345</v>
      </c>
      <c r="C1064" s="251" t="s">
        <v>163</v>
      </c>
      <c r="D1064" s="255"/>
      <c r="E1064" s="255"/>
      <c r="F1064" s="255"/>
      <c r="G1064" s="255"/>
      <c r="H1064" s="255"/>
      <c r="I1064" s="255"/>
      <c r="J1064" s="255"/>
      <c r="K1064" s="255"/>
      <c r="L1064" s="255"/>
      <c r="M1064" s="255"/>
      <c r="N1064" s="255"/>
      <c r="O1064" s="255"/>
      <c r="P1064" s="255"/>
      <c r="Q1064" s="255">
        <f>Q1063</f>
        <v>12</v>
      </c>
      <c r="R1064" s="255"/>
      <c r="S1064" s="255"/>
      <c r="T1064" s="255"/>
      <c r="U1064" s="255"/>
      <c r="V1064" s="255"/>
      <c r="W1064" s="255"/>
      <c r="X1064" s="255"/>
      <c r="Y1064" s="255"/>
      <c r="Z1064" s="255"/>
      <c r="AA1064" s="255"/>
      <c r="AB1064" s="255"/>
      <c r="AC1064" s="255"/>
      <c r="AD1064" s="255"/>
      <c r="AE1064" s="362">
        <f>AE1063</f>
        <v>0</v>
      </c>
      <c r="AF1064" s="362">
        <f t="shared" ref="AF1064:AR1064" si="2603">AF1063</f>
        <v>0</v>
      </c>
      <c r="AG1064" s="362">
        <f t="shared" si="2603"/>
        <v>0</v>
      </c>
      <c r="AH1064" s="362">
        <f t="shared" si="2603"/>
        <v>0</v>
      </c>
      <c r="AI1064" s="362">
        <f t="shared" si="2603"/>
        <v>0</v>
      </c>
      <c r="AJ1064" s="362">
        <f t="shared" si="2603"/>
        <v>0</v>
      </c>
      <c r="AK1064" s="362">
        <f t="shared" si="2603"/>
        <v>0</v>
      </c>
      <c r="AL1064" s="362">
        <f t="shared" si="2603"/>
        <v>0</v>
      </c>
      <c r="AM1064" s="362">
        <f t="shared" si="2603"/>
        <v>0</v>
      </c>
      <c r="AN1064" s="362">
        <f t="shared" si="2603"/>
        <v>0</v>
      </c>
      <c r="AO1064" s="362">
        <f t="shared" si="2603"/>
        <v>0</v>
      </c>
      <c r="AP1064" s="362">
        <f t="shared" si="2603"/>
        <v>0</v>
      </c>
      <c r="AQ1064" s="362">
        <f t="shared" si="2603"/>
        <v>0</v>
      </c>
      <c r="AR1064" s="362">
        <f t="shared" si="2603"/>
        <v>0</v>
      </c>
      <c r="AS1064" s="257"/>
    </row>
    <row r="1065" spans="1:45" hidden="1" outlineLevel="1">
      <c r="A1065" s="464"/>
      <c r="B1065" s="281"/>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63"/>
      <c r="AF1065" s="363"/>
      <c r="AG1065" s="363"/>
      <c r="AH1065" s="363"/>
      <c r="AI1065" s="363"/>
      <c r="AJ1065" s="363"/>
      <c r="AK1065" s="363"/>
      <c r="AL1065" s="363"/>
      <c r="AM1065" s="363"/>
      <c r="AN1065" s="363"/>
      <c r="AO1065" s="363"/>
      <c r="AP1065" s="363"/>
      <c r="AQ1065" s="363"/>
      <c r="AR1065" s="363"/>
      <c r="AS1065" s="266"/>
    </row>
    <row r="1066" spans="1:45" hidden="1" outlineLevel="1">
      <c r="A1066" s="464">
        <v>20</v>
      </c>
      <c r="B1066" s="379" t="s">
        <v>110</v>
      </c>
      <c r="C1066" s="251" t="s">
        <v>25</v>
      </c>
      <c r="D1066" s="255"/>
      <c r="E1066" s="255"/>
      <c r="F1066" s="255"/>
      <c r="G1066" s="255"/>
      <c r="H1066" s="255"/>
      <c r="I1066" s="255"/>
      <c r="J1066" s="255"/>
      <c r="K1066" s="255"/>
      <c r="L1066" s="255"/>
      <c r="M1066" s="255"/>
      <c r="N1066" s="255"/>
      <c r="O1066" s="255"/>
      <c r="P1066" s="255"/>
      <c r="Q1066" s="255">
        <v>12</v>
      </c>
      <c r="R1066" s="255"/>
      <c r="S1066" s="255"/>
      <c r="T1066" s="255"/>
      <c r="U1066" s="255"/>
      <c r="V1066" s="255"/>
      <c r="W1066" s="255"/>
      <c r="X1066" s="255"/>
      <c r="Y1066" s="255"/>
      <c r="Z1066" s="255"/>
      <c r="AA1066" s="255"/>
      <c r="AB1066" s="255"/>
      <c r="AC1066" s="255"/>
      <c r="AD1066" s="255"/>
      <c r="AE1066" s="377"/>
      <c r="AF1066" s="361"/>
      <c r="AG1066" s="361"/>
      <c r="AH1066" s="361"/>
      <c r="AI1066" s="361"/>
      <c r="AJ1066" s="361"/>
      <c r="AK1066" s="361"/>
      <c r="AL1066" s="366"/>
      <c r="AM1066" s="366"/>
      <c r="AN1066" s="366"/>
      <c r="AO1066" s="366"/>
      <c r="AP1066" s="366"/>
      <c r="AQ1066" s="366"/>
      <c r="AR1066" s="366"/>
      <c r="AS1066" s="256">
        <f>SUM(AE1066:AR1066)</f>
        <v>0</v>
      </c>
    </row>
    <row r="1067" spans="1:45" hidden="1" outlineLevel="1">
      <c r="A1067" s="464"/>
      <c r="B1067" s="254" t="s">
        <v>345</v>
      </c>
      <c r="C1067" s="251" t="s">
        <v>163</v>
      </c>
      <c r="D1067" s="255"/>
      <c r="E1067" s="255"/>
      <c r="F1067" s="255"/>
      <c r="G1067" s="255"/>
      <c r="H1067" s="255"/>
      <c r="I1067" s="255"/>
      <c r="J1067" s="255"/>
      <c r="K1067" s="255"/>
      <c r="L1067" s="255"/>
      <c r="M1067" s="255"/>
      <c r="N1067" s="255"/>
      <c r="O1067" s="255"/>
      <c r="P1067" s="255"/>
      <c r="Q1067" s="255">
        <f>Q1066</f>
        <v>12</v>
      </c>
      <c r="R1067" s="255"/>
      <c r="S1067" s="255"/>
      <c r="T1067" s="255"/>
      <c r="U1067" s="255"/>
      <c r="V1067" s="255"/>
      <c r="W1067" s="255"/>
      <c r="X1067" s="255"/>
      <c r="Y1067" s="255"/>
      <c r="Z1067" s="255"/>
      <c r="AA1067" s="255"/>
      <c r="AB1067" s="255"/>
      <c r="AC1067" s="255"/>
      <c r="AD1067" s="255"/>
      <c r="AE1067" s="362">
        <f t="shared" ref="AE1067:AR1067" si="2604">AE1066</f>
        <v>0</v>
      </c>
      <c r="AF1067" s="362">
        <f t="shared" si="2604"/>
        <v>0</v>
      </c>
      <c r="AG1067" s="362">
        <f t="shared" si="2604"/>
        <v>0</v>
      </c>
      <c r="AH1067" s="362">
        <f t="shared" si="2604"/>
        <v>0</v>
      </c>
      <c r="AI1067" s="362">
        <f t="shared" si="2604"/>
        <v>0</v>
      </c>
      <c r="AJ1067" s="362">
        <f t="shared" si="2604"/>
        <v>0</v>
      </c>
      <c r="AK1067" s="362">
        <f t="shared" si="2604"/>
        <v>0</v>
      </c>
      <c r="AL1067" s="362">
        <f t="shared" si="2604"/>
        <v>0</v>
      </c>
      <c r="AM1067" s="362">
        <f t="shared" si="2604"/>
        <v>0</v>
      </c>
      <c r="AN1067" s="362">
        <f t="shared" si="2604"/>
        <v>0</v>
      </c>
      <c r="AO1067" s="362">
        <f t="shared" si="2604"/>
        <v>0</v>
      </c>
      <c r="AP1067" s="362">
        <f t="shared" si="2604"/>
        <v>0</v>
      </c>
      <c r="AQ1067" s="362">
        <f t="shared" si="2604"/>
        <v>0</v>
      </c>
      <c r="AR1067" s="362">
        <f t="shared" si="2604"/>
        <v>0</v>
      </c>
      <c r="AS1067" s="266"/>
    </row>
    <row r="1068" spans="1:45" ht="15.75" hidden="1" outlineLevel="1">
      <c r="A1068" s="464"/>
      <c r="B1068" s="282"/>
      <c r="C1068" s="260"/>
      <c r="D1068" s="251"/>
      <c r="E1068" s="251"/>
      <c r="F1068" s="251"/>
      <c r="G1068" s="251"/>
      <c r="H1068" s="251"/>
      <c r="I1068" s="251"/>
      <c r="J1068" s="251"/>
      <c r="K1068" s="251"/>
      <c r="L1068" s="251"/>
      <c r="M1068" s="251"/>
      <c r="N1068" s="251"/>
      <c r="O1068" s="251"/>
      <c r="P1068" s="251"/>
      <c r="Q1068" s="260"/>
      <c r="R1068" s="251"/>
      <c r="S1068" s="251"/>
      <c r="T1068" s="251"/>
      <c r="U1068" s="251"/>
      <c r="V1068" s="251"/>
      <c r="W1068" s="251"/>
      <c r="X1068" s="251"/>
      <c r="Y1068" s="251"/>
      <c r="Z1068" s="251"/>
      <c r="AA1068" s="251"/>
      <c r="AB1068" s="251"/>
      <c r="AC1068" s="251"/>
      <c r="AD1068" s="251"/>
      <c r="AE1068" s="363"/>
      <c r="AF1068" s="363"/>
      <c r="AG1068" s="363"/>
      <c r="AH1068" s="363"/>
      <c r="AI1068" s="363"/>
      <c r="AJ1068" s="363"/>
      <c r="AK1068" s="363"/>
      <c r="AL1068" s="363"/>
      <c r="AM1068" s="363"/>
      <c r="AN1068" s="363"/>
      <c r="AO1068" s="363"/>
      <c r="AP1068" s="363"/>
      <c r="AQ1068" s="363"/>
      <c r="AR1068" s="363"/>
      <c r="AS1068" s="266"/>
    </row>
    <row r="1069" spans="1:45" ht="15.75" hidden="1" outlineLevel="1">
      <c r="A1069" s="464"/>
      <c r="B1069" s="454" t="s">
        <v>500</v>
      </c>
      <c r="C1069" s="251"/>
      <c r="D1069" s="251"/>
      <c r="E1069" s="251"/>
      <c r="F1069" s="251"/>
      <c r="G1069" s="251"/>
      <c r="H1069" s="251"/>
      <c r="I1069" s="251"/>
      <c r="J1069" s="251"/>
      <c r="K1069" s="251"/>
      <c r="L1069" s="251"/>
      <c r="M1069" s="251"/>
      <c r="N1069" s="251"/>
      <c r="O1069" s="251"/>
      <c r="P1069" s="251"/>
      <c r="Q1069" s="251"/>
      <c r="R1069" s="251"/>
      <c r="S1069" s="251"/>
      <c r="T1069" s="251"/>
      <c r="U1069" s="251"/>
      <c r="V1069" s="251"/>
      <c r="W1069" s="251"/>
      <c r="X1069" s="251"/>
      <c r="Y1069" s="251"/>
      <c r="Z1069" s="251"/>
      <c r="AA1069" s="251"/>
      <c r="AB1069" s="251"/>
      <c r="AC1069" s="251"/>
      <c r="AD1069" s="251"/>
      <c r="AE1069" s="373"/>
      <c r="AF1069" s="376"/>
      <c r="AG1069" s="376"/>
      <c r="AH1069" s="376"/>
      <c r="AI1069" s="376"/>
      <c r="AJ1069" s="376"/>
      <c r="AK1069" s="376"/>
      <c r="AL1069" s="376"/>
      <c r="AM1069" s="376"/>
      <c r="AN1069" s="376"/>
      <c r="AO1069" s="376"/>
      <c r="AP1069" s="376"/>
      <c r="AQ1069" s="376"/>
      <c r="AR1069" s="376"/>
      <c r="AS1069" s="266"/>
    </row>
    <row r="1070" spans="1:45" ht="15.75" hidden="1" outlineLevel="1">
      <c r="A1070" s="464"/>
      <c r="B1070" s="443" t="s">
        <v>496</v>
      </c>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hidden="1" customHeight="1" outlineLevel="1">
      <c r="A1071" s="464">
        <v>21</v>
      </c>
      <c r="B1071" s="379" t="s">
        <v>113</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hidden="1"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 si="2605">AF1071</f>
        <v>0</v>
      </c>
      <c r="AG1072" s="362">
        <f t="shared" ref="AG1072" si="2606">AG1071</f>
        <v>0</v>
      </c>
      <c r="AH1072" s="362">
        <f t="shared" ref="AH1072" si="2607">AH1071</f>
        <v>0</v>
      </c>
      <c r="AI1072" s="362">
        <f t="shared" ref="AI1072" si="2608">AI1071</f>
        <v>0</v>
      </c>
      <c r="AJ1072" s="362">
        <f t="shared" ref="AJ1072" si="2609">AJ1071</f>
        <v>0</v>
      </c>
      <c r="AK1072" s="362">
        <f t="shared" ref="AK1072" si="2610">AK1071</f>
        <v>0</v>
      </c>
      <c r="AL1072" s="362">
        <f t="shared" ref="AL1072" si="2611">AL1071</f>
        <v>0</v>
      </c>
      <c r="AM1072" s="362">
        <f t="shared" ref="AM1072" si="2612">AM1071</f>
        <v>0</v>
      </c>
      <c r="AN1072" s="362">
        <f t="shared" ref="AN1072" si="2613">AN1071</f>
        <v>0</v>
      </c>
      <c r="AO1072" s="362">
        <f t="shared" ref="AO1072" si="2614">AO1071</f>
        <v>0</v>
      </c>
      <c r="AP1072" s="362">
        <f t="shared" ref="AP1072" si="2615">AP1071</f>
        <v>0</v>
      </c>
      <c r="AQ1072" s="362">
        <f t="shared" ref="AQ1072" si="2616">AQ1071</f>
        <v>0</v>
      </c>
      <c r="AR1072" s="362">
        <f t="shared" ref="AR1072" si="2617">AR1071</f>
        <v>0</v>
      </c>
      <c r="AS1072" s="266"/>
    </row>
    <row r="1073" spans="1:45" ht="15" hidden="1" customHeight="1" outlineLevel="1">
      <c r="A1073" s="464"/>
      <c r="B1073" s="254"/>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hidden="1" customHeight="1" outlineLevel="1">
      <c r="A1074" s="464">
        <v>22</v>
      </c>
      <c r="B1074" s="379" t="s">
        <v>114</v>
      </c>
      <c r="C1074" s="251" t="s">
        <v>25</v>
      </c>
      <c r="D1074" s="255"/>
      <c r="E1074" s="255"/>
      <c r="F1074" s="255"/>
      <c r="G1074" s="255"/>
      <c r="H1074" s="255"/>
      <c r="I1074" s="255"/>
      <c r="J1074" s="255"/>
      <c r="K1074" s="255"/>
      <c r="L1074" s="255"/>
      <c r="M1074" s="255"/>
      <c r="N1074" s="255"/>
      <c r="O1074" s="255"/>
      <c r="P1074" s="255"/>
      <c r="Q1074" s="251"/>
      <c r="R1074" s="255"/>
      <c r="S1074" s="255"/>
      <c r="T1074" s="255"/>
      <c r="U1074" s="255"/>
      <c r="V1074" s="255"/>
      <c r="W1074" s="255"/>
      <c r="X1074" s="255"/>
      <c r="Y1074" s="255"/>
      <c r="Z1074" s="255"/>
      <c r="AA1074" s="255"/>
      <c r="AB1074" s="255"/>
      <c r="AC1074" s="255"/>
      <c r="AD1074" s="255"/>
      <c r="AE1074" s="361"/>
      <c r="AF1074" s="361"/>
      <c r="AG1074" s="361"/>
      <c r="AH1074" s="361"/>
      <c r="AI1074" s="361"/>
      <c r="AJ1074" s="361"/>
      <c r="AK1074" s="361"/>
      <c r="AL1074" s="361"/>
      <c r="AM1074" s="361"/>
      <c r="AN1074" s="361"/>
      <c r="AO1074" s="361"/>
      <c r="AP1074" s="361"/>
      <c r="AQ1074" s="361"/>
      <c r="AR1074" s="361"/>
      <c r="AS1074" s="256">
        <f>SUM(AE1074:AR1074)</f>
        <v>0</v>
      </c>
    </row>
    <row r="1075" spans="1:45" ht="15" hidden="1"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0</v>
      </c>
      <c r="AF1075" s="362">
        <f t="shared" ref="AF1075" si="2618">AF1074</f>
        <v>0</v>
      </c>
      <c r="AG1075" s="362">
        <f t="shared" ref="AG1075" si="2619">AG1074</f>
        <v>0</v>
      </c>
      <c r="AH1075" s="362">
        <f t="shared" ref="AH1075" si="2620">AH1074</f>
        <v>0</v>
      </c>
      <c r="AI1075" s="362">
        <f t="shared" ref="AI1075" si="2621">AI1074</f>
        <v>0</v>
      </c>
      <c r="AJ1075" s="362">
        <f t="shared" ref="AJ1075" si="2622">AJ1074</f>
        <v>0</v>
      </c>
      <c r="AK1075" s="362">
        <f t="shared" ref="AK1075" si="2623">AK1074</f>
        <v>0</v>
      </c>
      <c r="AL1075" s="362">
        <f t="shared" ref="AL1075" si="2624">AL1074</f>
        <v>0</v>
      </c>
      <c r="AM1075" s="362">
        <f t="shared" ref="AM1075" si="2625">AM1074</f>
        <v>0</v>
      </c>
      <c r="AN1075" s="362">
        <f t="shared" ref="AN1075" si="2626">AN1074</f>
        <v>0</v>
      </c>
      <c r="AO1075" s="362">
        <f t="shared" ref="AO1075" si="2627">AO1074</f>
        <v>0</v>
      </c>
      <c r="AP1075" s="362">
        <f t="shared" ref="AP1075" si="2628">AP1074</f>
        <v>0</v>
      </c>
      <c r="AQ1075" s="362">
        <f t="shared" ref="AQ1075" si="2629">AQ1074</f>
        <v>0</v>
      </c>
      <c r="AR1075" s="362">
        <f t="shared" ref="AR1075" si="2630">AR1074</f>
        <v>0</v>
      </c>
      <c r="AS1075" s="266"/>
    </row>
    <row r="1076" spans="1:45" ht="15" hidden="1" customHeight="1" outlineLevel="1">
      <c r="A1076" s="464"/>
      <c r="B1076" s="254"/>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73"/>
      <c r="AF1076" s="376"/>
      <c r="AG1076" s="376"/>
      <c r="AH1076" s="376"/>
      <c r="AI1076" s="376"/>
      <c r="AJ1076" s="376"/>
      <c r="AK1076" s="376"/>
      <c r="AL1076" s="376"/>
      <c r="AM1076" s="376"/>
      <c r="AN1076" s="376"/>
      <c r="AO1076" s="376"/>
      <c r="AP1076" s="376"/>
      <c r="AQ1076" s="376"/>
      <c r="AR1076" s="376"/>
      <c r="AS1076" s="266"/>
    </row>
    <row r="1077" spans="1:45" ht="15" hidden="1" customHeight="1" outlineLevel="1">
      <c r="A1077" s="464">
        <v>23</v>
      </c>
      <c r="B1077" s="379" t="s">
        <v>115</v>
      </c>
      <c r="C1077" s="251" t="s">
        <v>25</v>
      </c>
      <c r="D1077" s="255"/>
      <c r="E1077" s="255"/>
      <c r="F1077" s="255"/>
      <c r="G1077" s="255"/>
      <c r="H1077" s="255"/>
      <c r="I1077" s="255"/>
      <c r="J1077" s="255"/>
      <c r="K1077" s="255"/>
      <c r="L1077" s="255"/>
      <c r="M1077" s="255"/>
      <c r="N1077" s="255"/>
      <c r="O1077" s="255"/>
      <c r="P1077" s="255"/>
      <c r="Q1077" s="251"/>
      <c r="R1077" s="255"/>
      <c r="S1077" s="255"/>
      <c r="T1077" s="255"/>
      <c r="U1077" s="255"/>
      <c r="V1077" s="255"/>
      <c r="W1077" s="255"/>
      <c r="X1077" s="255"/>
      <c r="Y1077" s="255"/>
      <c r="Z1077" s="255"/>
      <c r="AA1077" s="255"/>
      <c r="AB1077" s="255"/>
      <c r="AC1077" s="255"/>
      <c r="AD1077" s="255"/>
      <c r="AE1077" s="361"/>
      <c r="AF1077" s="361"/>
      <c r="AG1077" s="361"/>
      <c r="AH1077" s="361"/>
      <c r="AI1077" s="361"/>
      <c r="AJ1077" s="361"/>
      <c r="AK1077" s="361"/>
      <c r="AL1077" s="361"/>
      <c r="AM1077" s="361"/>
      <c r="AN1077" s="361"/>
      <c r="AO1077" s="361"/>
      <c r="AP1077" s="361"/>
      <c r="AQ1077" s="361"/>
      <c r="AR1077" s="361"/>
      <c r="AS1077" s="256">
        <f>SUM(AE1077:AR1077)</f>
        <v>0</v>
      </c>
    </row>
    <row r="1078" spans="1:45" ht="15" hidden="1" customHeight="1" outlineLevel="1">
      <c r="A1078" s="464"/>
      <c r="B1078" s="254" t="s">
        <v>345</v>
      </c>
      <c r="C1078" s="251" t="s">
        <v>163</v>
      </c>
      <c r="D1078" s="255"/>
      <c r="E1078" s="255"/>
      <c r="F1078" s="255"/>
      <c r="G1078" s="255"/>
      <c r="H1078" s="255"/>
      <c r="I1078" s="255"/>
      <c r="J1078" s="255"/>
      <c r="K1078" s="255"/>
      <c r="L1078" s="255"/>
      <c r="M1078" s="255"/>
      <c r="N1078" s="255"/>
      <c r="O1078" s="255"/>
      <c r="P1078" s="255"/>
      <c r="Q1078" s="251"/>
      <c r="R1078" s="255"/>
      <c r="S1078" s="255"/>
      <c r="T1078" s="255"/>
      <c r="U1078" s="255"/>
      <c r="V1078" s="255"/>
      <c r="W1078" s="255"/>
      <c r="X1078" s="255"/>
      <c r="Y1078" s="255"/>
      <c r="Z1078" s="255"/>
      <c r="AA1078" s="255"/>
      <c r="AB1078" s="255"/>
      <c r="AC1078" s="255"/>
      <c r="AD1078" s="255"/>
      <c r="AE1078" s="362">
        <f>AE1077</f>
        <v>0</v>
      </c>
      <c r="AF1078" s="362">
        <f t="shared" ref="AF1078" si="2631">AF1077</f>
        <v>0</v>
      </c>
      <c r="AG1078" s="362">
        <f t="shared" ref="AG1078" si="2632">AG1077</f>
        <v>0</v>
      </c>
      <c r="AH1078" s="362">
        <f t="shared" ref="AH1078" si="2633">AH1077</f>
        <v>0</v>
      </c>
      <c r="AI1078" s="362">
        <f t="shared" ref="AI1078" si="2634">AI1077</f>
        <v>0</v>
      </c>
      <c r="AJ1078" s="362">
        <f t="shared" ref="AJ1078" si="2635">AJ1077</f>
        <v>0</v>
      </c>
      <c r="AK1078" s="362">
        <f t="shared" ref="AK1078" si="2636">AK1077</f>
        <v>0</v>
      </c>
      <c r="AL1078" s="362">
        <f t="shared" ref="AL1078" si="2637">AL1077</f>
        <v>0</v>
      </c>
      <c r="AM1078" s="362">
        <f t="shared" ref="AM1078" si="2638">AM1077</f>
        <v>0</v>
      </c>
      <c r="AN1078" s="362">
        <f t="shared" ref="AN1078" si="2639">AN1077</f>
        <v>0</v>
      </c>
      <c r="AO1078" s="362">
        <f t="shared" ref="AO1078" si="2640">AO1077</f>
        <v>0</v>
      </c>
      <c r="AP1078" s="362">
        <f t="shared" ref="AP1078" si="2641">AP1077</f>
        <v>0</v>
      </c>
      <c r="AQ1078" s="362">
        <f t="shared" ref="AQ1078" si="2642">AQ1077</f>
        <v>0</v>
      </c>
      <c r="AR1078" s="362">
        <f t="shared" ref="AR1078" si="2643">AR1077</f>
        <v>0</v>
      </c>
      <c r="AS1078" s="266"/>
    </row>
    <row r="1079" spans="1:45" ht="15" hidden="1" customHeight="1" outlineLevel="1">
      <c r="A1079" s="464"/>
      <c r="B1079" s="381"/>
      <c r="C1079" s="251"/>
      <c r="D1079" s="251"/>
      <c r="E1079" s="251"/>
      <c r="F1079" s="251"/>
      <c r="G1079" s="251"/>
      <c r="H1079" s="251"/>
      <c r="I1079" s="251"/>
      <c r="J1079" s="251"/>
      <c r="K1079" s="251"/>
      <c r="L1079" s="251"/>
      <c r="M1079" s="251"/>
      <c r="N1079" s="251"/>
      <c r="O1079" s="251"/>
      <c r="P1079" s="251"/>
      <c r="Q1079" s="251"/>
      <c r="R1079" s="251"/>
      <c r="S1079" s="251"/>
      <c r="T1079" s="251"/>
      <c r="U1079" s="251"/>
      <c r="V1079" s="251"/>
      <c r="W1079" s="251"/>
      <c r="X1079" s="251"/>
      <c r="Y1079" s="251"/>
      <c r="Z1079" s="251"/>
      <c r="AA1079" s="251"/>
      <c r="AB1079" s="251"/>
      <c r="AC1079" s="251"/>
      <c r="AD1079" s="251"/>
      <c r="AE1079" s="373"/>
      <c r="AF1079" s="376"/>
      <c r="AG1079" s="376"/>
      <c r="AH1079" s="376"/>
      <c r="AI1079" s="376"/>
      <c r="AJ1079" s="376"/>
      <c r="AK1079" s="376"/>
      <c r="AL1079" s="376"/>
      <c r="AM1079" s="376"/>
      <c r="AN1079" s="376"/>
      <c r="AO1079" s="376"/>
      <c r="AP1079" s="376"/>
      <c r="AQ1079" s="376"/>
      <c r="AR1079" s="376"/>
      <c r="AS1079" s="266"/>
    </row>
    <row r="1080" spans="1:45" ht="15" hidden="1" customHeight="1" outlineLevel="1">
      <c r="A1080" s="464">
        <v>24</v>
      </c>
      <c r="B1080" s="379" t="s">
        <v>116</v>
      </c>
      <c r="C1080" s="251" t="s">
        <v>25</v>
      </c>
      <c r="D1080" s="255"/>
      <c r="E1080" s="255"/>
      <c r="F1080" s="255"/>
      <c r="G1080" s="255"/>
      <c r="H1080" s="255"/>
      <c r="I1080" s="255"/>
      <c r="J1080" s="255"/>
      <c r="K1080" s="255"/>
      <c r="L1080" s="255"/>
      <c r="M1080" s="255"/>
      <c r="N1080" s="255"/>
      <c r="O1080" s="255"/>
      <c r="P1080" s="255"/>
      <c r="Q1080" s="251"/>
      <c r="R1080" s="255"/>
      <c r="S1080" s="255"/>
      <c r="T1080" s="255"/>
      <c r="U1080" s="255"/>
      <c r="V1080" s="255"/>
      <c r="W1080" s="255"/>
      <c r="X1080" s="255"/>
      <c r="Y1080" s="255"/>
      <c r="Z1080" s="255"/>
      <c r="AA1080" s="255"/>
      <c r="AB1080" s="255"/>
      <c r="AC1080" s="255"/>
      <c r="AD1080" s="255"/>
      <c r="AE1080" s="361"/>
      <c r="AF1080" s="361"/>
      <c r="AG1080" s="361"/>
      <c r="AH1080" s="361"/>
      <c r="AI1080" s="361"/>
      <c r="AJ1080" s="361"/>
      <c r="AK1080" s="361"/>
      <c r="AL1080" s="361"/>
      <c r="AM1080" s="361"/>
      <c r="AN1080" s="361"/>
      <c r="AO1080" s="361"/>
      <c r="AP1080" s="361"/>
      <c r="AQ1080" s="361"/>
      <c r="AR1080" s="361"/>
      <c r="AS1080" s="256">
        <f>SUM(AE1080:AR1080)</f>
        <v>0</v>
      </c>
    </row>
    <row r="1081" spans="1:45" ht="15" hidden="1" customHeight="1" outlineLevel="1">
      <c r="A1081" s="464"/>
      <c r="B1081" s="254" t="s">
        <v>345</v>
      </c>
      <c r="C1081" s="251" t="s">
        <v>163</v>
      </c>
      <c r="D1081" s="255"/>
      <c r="E1081" s="255"/>
      <c r="F1081" s="255"/>
      <c r="G1081" s="255"/>
      <c r="H1081" s="255"/>
      <c r="I1081" s="255"/>
      <c r="J1081" s="255"/>
      <c r="K1081" s="255"/>
      <c r="L1081" s="255"/>
      <c r="M1081" s="255"/>
      <c r="N1081" s="255"/>
      <c r="O1081" s="255"/>
      <c r="P1081" s="255"/>
      <c r="Q1081" s="251"/>
      <c r="R1081" s="255"/>
      <c r="S1081" s="255"/>
      <c r="T1081" s="255"/>
      <c r="U1081" s="255"/>
      <c r="V1081" s="255"/>
      <c r="W1081" s="255"/>
      <c r="X1081" s="255"/>
      <c r="Y1081" s="255"/>
      <c r="Z1081" s="255"/>
      <c r="AA1081" s="255"/>
      <c r="AB1081" s="255"/>
      <c r="AC1081" s="255"/>
      <c r="AD1081" s="255"/>
      <c r="AE1081" s="362">
        <f>AE1080</f>
        <v>0</v>
      </c>
      <c r="AF1081" s="362">
        <f t="shared" ref="AF1081" si="2644">AF1080</f>
        <v>0</v>
      </c>
      <c r="AG1081" s="362">
        <f t="shared" ref="AG1081" si="2645">AG1080</f>
        <v>0</v>
      </c>
      <c r="AH1081" s="362">
        <f t="shared" ref="AH1081" si="2646">AH1080</f>
        <v>0</v>
      </c>
      <c r="AI1081" s="362">
        <f t="shared" ref="AI1081" si="2647">AI1080</f>
        <v>0</v>
      </c>
      <c r="AJ1081" s="362">
        <f t="shared" ref="AJ1081" si="2648">AJ1080</f>
        <v>0</v>
      </c>
      <c r="AK1081" s="362">
        <f t="shared" ref="AK1081" si="2649">AK1080</f>
        <v>0</v>
      </c>
      <c r="AL1081" s="362">
        <f t="shared" ref="AL1081" si="2650">AL1080</f>
        <v>0</v>
      </c>
      <c r="AM1081" s="362">
        <f t="shared" ref="AM1081" si="2651">AM1080</f>
        <v>0</v>
      </c>
      <c r="AN1081" s="362">
        <f t="shared" ref="AN1081" si="2652">AN1080</f>
        <v>0</v>
      </c>
      <c r="AO1081" s="362">
        <f t="shared" ref="AO1081" si="2653">AO1080</f>
        <v>0</v>
      </c>
      <c r="AP1081" s="362">
        <f t="shared" ref="AP1081" si="2654">AP1080</f>
        <v>0</v>
      </c>
      <c r="AQ1081" s="362">
        <f t="shared" ref="AQ1081" si="2655">AQ1080</f>
        <v>0</v>
      </c>
      <c r="AR1081" s="362">
        <f t="shared" ref="AR1081" si="2656">AR1080</f>
        <v>0</v>
      </c>
      <c r="AS1081" s="266"/>
    </row>
    <row r="1082" spans="1:45" ht="15" hidden="1" customHeight="1" outlineLevel="1">
      <c r="A1082" s="464"/>
      <c r="B1082" s="254"/>
      <c r="C1082" s="251"/>
      <c r="D1082" s="251"/>
      <c r="E1082" s="251"/>
      <c r="F1082" s="251"/>
      <c r="G1082" s="251"/>
      <c r="H1082" s="251"/>
      <c r="I1082" s="251"/>
      <c r="J1082" s="251"/>
      <c r="K1082" s="251"/>
      <c r="L1082" s="251"/>
      <c r="M1082" s="251"/>
      <c r="N1082" s="251"/>
      <c r="O1082" s="251"/>
      <c r="P1082" s="251"/>
      <c r="Q1082" s="251"/>
      <c r="R1082" s="251"/>
      <c r="S1082" s="251"/>
      <c r="T1082" s="251"/>
      <c r="U1082" s="251"/>
      <c r="V1082" s="251"/>
      <c r="W1082" s="251"/>
      <c r="X1082" s="251"/>
      <c r="Y1082" s="251"/>
      <c r="Z1082" s="251"/>
      <c r="AA1082" s="251"/>
      <c r="AB1082" s="251"/>
      <c r="AC1082" s="251"/>
      <c r="AD1082" s="251"/>
      <c r="AE1082" s="363"/>
      <c r="AF1082" s="376"/>
      <c r="AG1082" s="376"/>
      <c r="AH1082" s="376"/>
      <c r="AI1082" s="376"/>
      <c r="AJ1082" s="376"/>
      <c r="AK1082" s="376"/>
      <c r="AL1082" s="376"/>
      <c r="AM1082" s="376"/>
      <c r="AN1082" s="376"/>
      <c r="AO1082" s="376"/>
      <c r="AP1082" s="376"/>
      <c r="AQ1082" s="376"/>
      <c r="AR1082" s="376"/>
      <c r="AS1082" s="266"/>
    </row>
    <row r="1083" spans="1:45" ht="15" hidden="1" customHeight="1" outlineLevel="1">
      <c r="A1083" s="464"/>
      <c r="B1083" s="248" t="s">
        <v>497</v>
      </c>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hidden="1" customHeight="1" outlineLevel="1">
      <c r="A1084" s="464">
        <v>25</v>
      </c>
      <c r="B1084" s="379" t="s">
        <v>117</v>
      </c>
      <c r="C1084" s="251" t="s">
        <v>25</v>
      </c>
      <c r="D1084" s="255"/>
      <c r="E1084" s="255"/>
      <c r="F1084" s="255"/>
      <c r="G1084" s="255"/>
      <c r="H1084" s="255"/>
      <c r="I1084" s="255"/>
      <c r="J1084" s="255"/>
      <c r="K1084" s="255"/>
      <c r="L1084" s="255"/>
      <c r="M1084" s="255"/>
      <c r="N1084" s="255"/>
      <c r="O1084" s="255"/>
      <c r="P1084" s="255"/>
      <c r="Q1084" s="255">
        <v>12</v>
      </c>
      <c r="R1084" s="255"/>
      <c r="S1084" s="255"/>
      <c r="T1084" s="255"/>
      <c r="U1084" s="255"/>
      <c r="V1084" s="255"/>
      <c r="W1084" s="255"/>
      <c r="X1084" s="255"/>
      <c r="Y1084" s="255"/>
      <c r="Z1084" s="255"/>
      <c r="AA1084" s="255"/>
      <c r="AB1084" s="255"/>
      <c r="AC1084" s="255"/>
      <c r="AD1084" s="255"/>
      <c r="AE1084" s="377"/>
      <c r="AF1084" s="366"/>
      <c r="AG1084" s="366"/>
      <c r="AH1084" s="366"/>
      <c r="AI1084" s="366"/>
      <c r="AJ1084" s="366"/>
      <c r="AK1084" s="366"/>
      <c r="AL1084" s="366"/>
      <c r="AM1084" s="366"/>
      <c r="AN1084" s="366"/>
      <c r="AO1084" s="366"/>
      <c r="AP1084" s="366"/>
      <c r="AQ1084" s="366"/>
      <c r="AR1084" s="366"/>
      <c r="AS1084" s="256">
        <f>SUM(AE1084:AR1084)</f>
        <v>0</v>
      </c>
    </row>
    <row r="1085" spans="1:45" ht="15" hidden="1"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 si="2657">AF1084</f>
        <v>0</v>
      </c>
      <c r="AG1085" s="362">
        <f t="shared" ref="AG1085" si="2658">AG1084</f>
        <v>0</v>
      </c>
      <c r="AH1085" s="362">
        <f t="shared" ref="AH1085" si="2659">AH1084</f>
        <v>0</v>
      </c>
      <c r="AI1085" s="362">
        <f t="shared" ref="AI1085" si="2660">AI1084</f>
        <v>0</v>
      </c>
      <c r="AJ1085" s="362">
        <f t="shared" ref="AJ1085" si="2661">AJ1084</f>
        <v>0</v>
      </c>
      <c r="AK1085" s="362">
        <f t="shared" ref="AK1085" si="2662">AK1084</f>
        <v>0</v>
      </c>
      <c r="AL1085" s="362">
        <f t="shared" ref="AL1085" si="2663">AL1084</f>
        <v>0</v>
      </c>
      <c r="AM1085" s="362">
        <f t="shared" ref="AM1085" si="2664">AM1084</f>
        <v>0</v>
      </c>
      <c r="AN1085" s="362">
        <f t="shared" ref="AN1085" si="2665">AN1084</f>
        <v>0</v>
      </c>
      <c r="AO1085" s="362">
        <f t="shared" ref="AO1085" si="2666">AO1084</f>
        <v>0</v>
      </c>
      <c r="AP1085" s="362">
        <f t="shared" ref="AP1085" si="2667">AP1084</f>
        <v>0</v>
      </c>
      <c r="AQ1085" s="362">
        <f t="shared" ref="AQ1085" si="2668">AQ1084</f>
        <v>0</v>
      </c>
      <c r="AR1085" s="362">
        <f t="shared" ref="AR1085" si="2669">AR1084</f>
        <v>0</v>
      </c>
      <c r="AS1085" s="266"/>
    </row>
    <row r="1086" spans="1:45" ht="15" hidden="1"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hidden="1" customHeight="1" outlineLevel="1">
      <c r="A1087" s="464">
        <v>26</v>
      </c>
      <c r="B1087" s="379" t="s">
        <v>1130</v>
      </c>
      <c r="C1087" s="251" t="s">
        <v>25</v>
      </c>
      <c r="D1087" s="255">
        <v>13380357.88583988</v>
      </c>
      <c r="E1087" s="255">
        <v>13380357.88583988</v>
      </c>
      <c r="F1087" s="255">
        <v>13380357.88583988</v>
      </c>
      <c r="G1087" s="255">
        <v>13380357.88583988</v>
      </c>
      <c r="H1087" s="255">
        <v>13380357.88583988</v>
      </c>
      <c r="I1087" s="255">
        <v>13380357.88583988</v>
      </c>
      <c r="J1087" s="255">
        <v>13380357.88583988</v>
      </c>
      <c r="K1087" s="255">
        <v>13380357.88583988</v>
      </c>
      <c r="L1087" s="255">
        <v>12865778.485743148</v>
      </c>
      <c r="M1087" s="255">
        <v>12865778.485743148</v>
      </c>
      <c r="N1087" s="255">
        <v>12779615.249861492</v>
      </c>
      <c r="O1087" s="255">
        <v>12779615.249861492</v>
      </c>
      <c r="P1087" s="255">
        <v>2183478.4961916385</v>
      </c>
      <c r="Q1087" s="255">
        <v>12</v>
      </c>
      <c r="R1087" s="255">
        <v>1438.6141785714287</v>
      </c>
      <c r="S1087" s="255">
        <v>1438.6141785714287</v>
      </c>
      <c r="T1087" s="255">
        <v>1438.6141785714287</v>
      </c>
      <c r="U1087" s="255">
        <v>1438.6141785714287</v>
      </c>
      <c r="V1087" s="255">
        <v>1438.6141785714287</v>
      </c>
      <c r="W1087" s="255">
        <v>1438.6141785714287</v>
      </c>
      <c r="X1087" s="255">
        <v>1438.6141785714287</v>
      </c>
      <c r="Y1087" s="255">
        <v>1438.6141785714287</v>
      </c>
      <c r="Z1087" s="255">
        <v>1386.0046633032828</v>
      </c>
      <c r="AA1087" s="255">
        <v>1386.0046633032828</v>
      </c>
      <c r="AB1087" s="255">
        <v>1379.4866702612114</v>
      </c>
      <c r="AC1087" s="255">
        <v>1379.4866702612114</v>
      </c>
      <c r="AD1087" s="255">
        <v>166.67439350439207</v>
      </c>
      <c r="AE1087" s="377"/>
      <c r="AF1087" s="377">
        <v>2.5738770307966912E-3</v>
      </c>
      <c r="AG1087" s="366">
        <v>0.26438757015572589</v>
      </c>
      <c r="AH1087" s="366">
        <v>2.7074181563583391E-2</v>
      </c>
      <c r="AI1087" s="366">
        <v>0.70511586281661842</v>
      </c>
      <c r="AJ1087" s="366"/>
      <c r="AK1087" s="366"/>
      <c r="AL1087" s="366"/>
      <c r="AM1087" s="366"/>
      <c r="AN1087" s="366"/>
      <c r="AO1087" s="366"/>
      <c r="AP1087" s="366"/>
      <c r="AQ1087" s="366"/>
      <c r="AR1087" s="366"/>
      <c r="AS1087" s="256">
        <f>SUM(AE1087:AR1087)</f>
        <v>0.99915149156672434</v>
      </c>
    </row>
    <row r="1088" spans="1:45" ht="15" hidden="1" customHeight="1" outlineLevel="1">
      <c r="A1088" s="464"/>
      <c r="B1088" s="254" t="s">
        <v>1131</v>
      </c>
      <c r="C1088" s="251" t="s">
        <v>163</v>
      </c>
      <c r="D1088" s="255">
        <v>435003.7061621758</v>
      </c>
      <c r="E1088" s="255">
        <v>435003.7061621758</v>
      </c>
      <c r="F1088" s="255">
        <v>435003.7061621758</v>
      </c>
      <c r="G1088" s="255">
        <v>435003.7061621758</v>
      </c>
      <c r="H1088" s="255">
        <v>435003.7061621758</v>
      </c>
      <c r="I1088" s="255">
        <v>435003.7061621758</v>
      </c>
      <c r="J1088" s="255">
        <v>435003.7061621758</v>
      </c>
      <c r="K1088" s="255">
        <v>435003.7061621758</v>
      </c>
      <c r="L1088" s="255">
        <v>418274.41176911059</v>
      </c>
      <c r="M1088" s="255">
        <v>418274.41176911059</v>
      </c>
      <c r="N1088" s="255">
        <v>415473.19170734286</v>
      </c>
      <c r="O1088" s="255">
        <v>415473.19170734286</v>
      </c>
      <c r="P1088" s="255">
        <v>70986.235665187312</v>
      </c>
      <c r="Q1088" s="255">
        <f>Q1087</f>
        <v>12</v>
      </c>
      <c r="R1088" s="255">
        <v>55.540323004201682</v>
      </c>
      <c r="S1088" s="255">
        <v>55.540323004201682</v>
      </c>
      <c r="T1088" s="255">
        <v>55.540323004201682</v>
      </c>
      <c r="U1088" s="255">
        <v>55.540323004201682</v>
      </c>
      <c r="V1088" s="255">
        <v>55.540323004201682</v>
      </c>
      <c r="W1088" s="255">
        <v>55.540323004201682</v>
      </c>
      <c r="X1088" s="255">
        <v>55.540323004201682</v>
      </c>
      <c r="Y1088" s="255">
        <v>55.540323004201682</v>
      </c>
      <c r="Z1088" s="255">
        <v>53.509236758416961</v>
      </c>
      <c r="AA1088" s="255">
        <v>53.509236758416961</v>
      </c>
      <c r="AB1088" s="255">
        <v>53.257597754514428</v>
      </c>
      <c r="AC1088" s="255">
        <v>53.257597754514428</v>
      </c>
      <c r="AD1088" s="255">
        <v>6.43476881407903</v>
      </c>
      <c r="AE1088" s="362">
        <f>AE1087</f>
        <v>0</v>
      </c>
      <c r="AF1088" s="362">
        <v>0</v>
      </c>
      <c r="AG1088" s="362">
        <v>0.90859232175502735</v>
      </c>
      <c r="AH1088" s="362">
        <v>0</v>
      </c>
      <c r="AI1088" s="362">
        <v>9.140767824497259E-2</v>
      </c>
      <c r="AJ1088" s="362">
        <f t="shared" ref="AJ1088:AM1088" si="2670">AJ1087</f>
        <v>0</v>
      </c>
      <c r="AK1088" s="362">
        <f t="shared" si="2670"/>
        <v>0</v>
      </c>
      <c r="AL1088" s="362">
        <f t="shared" si="2670"/>
        <v>0</v>
      </c>
      <c r="AM1088" s="362">
        <f t="shared" si="2670"/>
        <v>0</v>
      </c>
      <c r="AN1088" s="362">
        <f t="shared" ref="AN1088" si="2671">AN1087</f>
        <v>0</v>
      </c>
      <c r="AO1088" s="362">
        <f t="shared" ref="AO1088" si="2672">AO1087</f>
        <v>0</v>
      </c>
      <c r="AP1088" s="362">
        <f t="shared" ref="AP1088" si="2673">AP1087</f>
        <v>0</v>
      </c>
      <c r="AQ1088" s="362">
        <f t="shared" ref="AQ1088" si="2674">AQ1087</f>
        <v>0</v>
      </c>
      <c r="AR1088" s="362">
        <f t="shared" ref="AR1088" si="2675">AR1087</f>
        <v>0</v>
      </c>
      <c r="AS1088" s="266"/>
    </row>
    <row r="1089" spans="1:45" ht="15" hidden="1"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hidden="1" customHeight="1" outlineLevel="1">
      <c r="A1090" s="464">
        <v>27</v>
      </c>
      <c r="B1090" s="379" t="s">
        <v>119</v>
      </c>
      <c r="C1090" s="251" t="s">
        <v>25</v>
      </c>
      <c r="D1090" s="255"/>
      <c r="E1090" s="255"/>
      <c r="F1090" s="255"/>
      <c r="G1090" s="255"/>
      <c r="H1090" s="255"/>
      <c r="I1090" s="255"/>
      <c r="J1090" s="255"/>
      <c r="K1090" s="255"/>
      <c r="L1090" s="255"/>
      <c r="M1090" s="255"/>
      <c r="N1090" s="255"/>
      <c r="O1090" s="255"/>
      <c r="P1090" s="255"/>
      <c r="Q1090" s="255">
        <v>12</v>
      </c>
      <c r="R1090" s="255"/>
      <c r="S1090" s="255"/>
      <c r="T1090" s="255"/>
      <c r="U1090" s="255"/>
      <c r="V1090" s="255"/>
      <c r="W1090" s="255"/>
      <c r="X1090" s="255"/>
      <c r="Y1090" s="255"/>
      <c r="Z1090" s="255"/>
      <c r="AA1090" s="255"/>
      <c r="AB1090" s="255"/>
      <c r="AC1090" s="255"/>
      <c r="AD1090" s="255"/>
      <c r="AE1090" s="377"/>
      <c r="AF1090" s="366"/>
      <c r="AG1090" s="366"/>
      <c r="AH1090" s="366"/>
      <c r="AI1090" s="366"/>
      <c r="AJ1090" s="366"/>
      <c r="AK1090" s="366"/>
      <c r="AL1090" s="366"/>
      <c r="AM1090" s="366"/>
      <c r="AN1090" s="366"/>
      <c r="AO1090" s="366"/>
      <c r="AP1090" s="366"/>
      <c r="AQ1090" s="366"/>
      <c r="AR1090" s="366"/>
      <c r="AS1090" s="256">
        <f>SUM(AE1090:AR1090)</f>
        <v>0</v>
      </c>
    </row>
    <row r="1091" spans="1:45" ht="15" hidden="1"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12</v>
      </c>
      <c r="R1091" s="255"/>
      <c r="S1091" s="255"/>
      <c r="T1091" s="255"/>
      <c r="U1091" s="255"/>
      <c r="V1091" s="255"/>
      <c r="W1091" s="255"/>
      <c r="X1091" s="255"/>
      <c r="Y1091" s="255"/>
      <c r="Z1091" s="255"/>
      <c r="AA1091" s="255"/>
      <c r="AB1091" s="255"/>
      <c r="AC1091" s="255"/>
      <c r="AD1091" s="255"/>
      <c r="AE1091" s="362">
        <f>AE1090</f>
        <v>0</v>
      </c>
      <c r="AF1091" s="362">
        <f t="shared" ref="AF1091:AM1091" si="2676">AF1090</f>
        <v>0</v>
      </c>
      <c r="AG1091" s="362">
        <f t="shared" si="2676"/>
        <v>0</v>
      </c>
      <c r="AH1091" s="362">
        <f t="shared" si="2676"/>
        <v>0</v>
      </c>
      <c r="AI1091" s="362">
        <f t="shared" si="2676"/>
        <v>0</v>
      </c>
      <c r="AJ1091" s="362">
        <f t="shared" si="2676"/>
        <v>0</v>
      </c>
      <c r="AK1091" s="362">
        <f t="shared" si="2676"/>
        <v>0</v>
      </c>
      <c r="AL1091" s="362">
        <f t="shared" si="2676"/>
        <v>0</v>
      </c>
      <c r="AM1091" s="362">
        <f t="shared" si="2676"/>
        <v>0</v>
      </c>
      <c r="AN1091" s="362">
        <f t="shared" ref="AN1091" si="2677">AN1090</f>
        <v>0</v>
      </c>
      <c r="AO1091" s="362">
        <f t="shared" ref="AO1091" si="2678">AO1090</f>
        <v>0</v>
      </c>
      <c r="AP1091" s="362">
        <f t="shared" ref="AP1091" si="2679">AP1090</f>
        <v>0</v>
      </c>
      <c r="AQ1091" s="362">
        <f t="shared" ref="AQ1091" si="2680">AQ1090</f>
        <v>0</v>
      </c>
      <c r="AR1091" s="362">
        <f t="shared" ref="AR1091" si="2681">AR1090</f>
        <v>0</v>
      </c>
      <c r="AS1091" s="266"/>
    </row>
    <row r="1092" spans="1:45" ht="15" hidden="1"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hidden="1" customHeight="1" outlineLevel="1">
      <c r="A1093" s="464">
        <v>28</v>
      </c>
      <c r="B1093" s="379" t="s">
        <v>120</v>
      </c>
      <c r="C1093" s="251" t="s">
        <v>25</v>
      </c>
      <c r="D1093" s="255">
        <v>280997.77081787714</v>
      </c>
      <c r="E1093" s="255">
        <v>280997.77081787714</v>
      </c>
      <c r="F1093" s="255">
        <v>280997.77081787714</v>
      </c>
      <c r="G1093" s="255">
        <v>280997.77081787714</v>
      </c>
      <c r="H1093" s="255">
        <v>280997.77081787714</v>
      </c>
      <c r="I1093" s="255">
        <v>280997.77081787714</v>
      </c>
      <c r="J1093" s="255">
        <v>280997.77081787714</v>
      </c>
      <c r="K1093" s="255">
        <v>280997.77081787714</v>
      </c>
      <c r="L1093" s="255">
        <v>280997.77081787714</v>
      </c>
      <c r="M1093" s="255">
        <v>280997.77081787714</v>
      </c>
      <c r="N1093" s="255">
        <v>280997.77081787714</v>
      </c>
      <c r="O1093" s="255">
        <v>280997.77081787714</v>
      </c>
      <c r="P1093" s="255">
        <v>280997.77081787714</v>
      </c>
      <c r="Q1093" s="255">
        <v>12</v>
      </c>
      <c r="R1093" s="255">
        <v>34.541947926711671</v>
      </c>
      <c r="S1093" s="255">
        <v>34.541947926711671</v>
      </c>
      <c r="T1093" s="255">
        <v>34.541947926711671</v>
      </c>
      <c r="U1093" s="255">
        <v>34.541947926711671</v>
      </c>
      <c r="V1093" s="255">
        <v>34.541947926711671</v>
      </c>
      <c r="W1093" s="255">
        <v>34.541947926711671</v>
      </c>
      <c r="X1093" s="255">
        <v>34.541947926711671</v>
      </c>
      <c r="Y1093" s="255">
        <v>34.541947926711671</v>
      </c>
      <c r="Z1093" s="255">
        <v>34.541947926711671</v>
      </c>
      <c r="AA1093" s="255">
        <v>34.541947926711671</v>
      </c>
      <c r="AB1093" s="255">
        <v>34.541947926711671</v>
      </c>
      <c r="AC1093" s="255">
        <v>34.541947926711671</v>
      </c>
      <c r="AD1093" s="255">
        <v>34.541947926711671</v>
      </c>
      <c r="AE1093" s="377"/>
      <c r="AF1093" s="366"/>
      <c r="AG1093" s="366">
        <v>1</v>
      </c>
      <c r="AH1093" s="366"/>
      <c r="AI1093" s="366"/>
      <c r="AJ1093" s="366"/>
      <c r="AK1093" s="366"/>
      <c r="AL1093" s="366"/>
      <c r="AM1093" s="366"/>
      <c r="AN1093" s="366"/>
      <c r="AO1093" s="366"/>
      <c r="AP1093" s="366"/>
      <c r="AQ1093" s="366"/>
      <c r="AR1093" s="366"/>
      <c r="AS1093" s="256">
        <f>SUM(AE1093:AR1093)</f>
        <v>1</v>
      </c>
    </row>
    <row r="1094" spans="1:45" ht="15" hidden="1" customHeight="1" outlineLevel="1">
      <c r="A1094" s="464"/>
      <c r="B1094" s="254" t="s">
        <v>345</v>
      </c>
      <c r="C1094" s="251" t="s">
        <v>163</v>
      </c>
      <c r="D1094" s="255"/>
      <c r="E1094" s="255"/>
      <c r="F1094" s="255"/>
      <c r="G1094" s="255"/>
      <c r="H1094" s="255"/>
      <c r="I1094" s="255"/>
      <c r="J1094" s="255"/>
      <c r="K1094" s="255"/>
      <c r="L1094" s="255"/>
      <c r="M1094" s="255"/>
      <c r="N1094" s="255"/>
      <c r="O1094" s="255"/>
      <c r="P1094" s="255"/>
      <c r="Q1094" s="255">
        <f>Q1093</f>
        <v>12</v>
      </c>
      <c r="R1094" s="255"/>
      <c r="S1094" s="255"/>
      <c r="T1094" s="255"/>
      <c r="U1094" s="255"/>
      <c r="V1094" s="255"/>
      <c r="W1094" s="255"/>
      <c r="X1094" s="255"/>
      <c r="Y1094" s="255"/>
      <c r="Z1094" s="255"/>
      <c r="AA1094" s="255"/>
      <c r="AB1094" s="255"/>
      <c r="AC1094" s="255"/>
      <c r="AD1094" s="255"/>
      <c r="AE1094" s="362">
        <f>AE1093</f>
        <v>0</v>
      </c>
      <c r="AF1094" s="362">
        <f>AF1093</f>
        <v>0</v>
      </c>
      <c r="AG1094" s="362">
        <f t="shared" ref="AG1094:AJ1094" si="2682">AG1093</f>
        <v>1</v>
      </c>
      <c r="AH1094" s="362">
        <f t="shared" si="2682"/>
        <v>0</v>
      </c>
      <c r="AI1094" s="362">
        <f t="shared" si="2682"/>
        <v>0</v>
      </c>
      <c r="AJ1094" s="362">
        <f t="shared" si="2682"/>
        <v>0</v>
      </c>
      <c r="AK1094" s="362">
        <f>AK1093</f>
        <v>0</v>
      </c>
      <c r="AL1094" s="362">
        <f t="shared" ref="AL1094:AM1094" si="2683">AL1093</f>
        <v>0</v>
      </c>
      <c r="AM1094" s="362">
        <f t="shared" si="2683"/>
        <v>0</v>
      </c>
      <c r="AN1094" s="362">
        <f t="shared" ref="AN1094" si="2684">AN1093</f>
        <v>0</v>
      </c>
      <c r="AO1094" s="362">
        <f t="shared" ref="AO1094" si="2685">AO1093</f>
        <v>0</v>
      </c>
      <c r="AP1094" s="362">
        <f t="shared" ref="AP1094" si="2686">AP1093</f>
        <v>0</v>
      </c>
      <c r="AQ1094" s="362">
        <f t="shared" ref="AQ1094" si="2687">AQ1093</f>
        <v>0</v>
      </c>
      <c r="AR1094" s="362">
        <f t="shared" ref="AR1094" si="2688">AR1093</f>
        <v>0</v>
      </c>
      <c r="AS1094" s="266"/>
    </row>
    <row r="1095" spans="1:45" ht="15" hidden="1"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hidden="1" customHeight="1" outlineLevel="1">
      <c r="A1096" s="464">
        <v>29</v>
      </c>
      <c r="B1096" s="379" t="s">
        <v>121</v>
      </c>
      <c r="C1096" s="251" t="s">
        <v>25</v>
      </c>
      <c r="D1096" s="255"/>
      <c r="E1096" s="255"/>
      <c r="F1096" s="255"/>
      <c r="G1096" s="255"/>
      <c r="H1096" s="255"/>
      <c r="I1096" s="255"/>
      <c r="J1096" s="255"/>
      <c r="K1096" s="255"/>
      <c r="L1096" s="255"/>
      <c r="M1096" s="255"/>
      <c r="N1096" s="255"/>
      <c r="O1096" s="255"/>
      <c r="P1096" s="255"/>
      <c r="Q1096" s="255">
        <v>3</v>
      </c>
      <c r="R1096" s="255"/>
      <c r="S1096" s="255"/>
      <c r="T1096" s="255"/>
      <c r="U1096" s="255"/>
      <c r="V1096" s="255"/>
      <c r="W1096" s="255"/>
      <c r="X1096" s="255"/>
      <c r="Y1096" s="255"/>
      <c r="Z1096" s="255"/>
      <c r="AA1096" s="255"/>
      <c r="AB1096" s="255"/>
      <c r="AC1096" s="255"/>
      <c r="AD1096" s="255"/>
      <c r="AE1096" s="377"/>
      <c r="AF1096" s="366"/>
      <c r="AG1096" s="366"/>
      <c r="AH1096" s="366"/>
      <c r="AI1096" s="366"/>
      <c r="AJ1096" s="366"/>
      <c r="AK1096" s="366"/>
      <c r="AL1096" s="366"/>
      <c r="AM1096" s="366"/>
      <c r="AN1096" s="366"/>
      <c r="AO1096" s="366"/>
      <c r="AP1096" s="366"/>
      <c r="AQ1096" s="366"/>
      <c r="AR1096" s="366"/>
      <c r="AS1096" s="256">
        <f>SUM(AE1096:AR1096)</f>
        <v>0</v>
      </c>
    </row>
    <row r="1097" spans="1:45" ht="15" hidden="1"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3</v>
      </c>
      <c r="R1097" s="255"/>
      <c r="S1097" s="255"/>
      <c r="T1097" s="255"/>
      <c r="U1097" s="255"/>
      <c r="V1097" s="255"/>
      <c r="W1097" s="255"/>
      <c r="X1097" s="255"/>
      <c r="Y1097" s="255"/>
      <c r="Z1097" s="255"/>
      <c r="AA1097" s="255"/>
      <c r="AB1097" s="255"/>
      <c r="AC1097" s="255"/>
      <c r="AD1097" s="255"/>
      <c r="AE1097" s="362">
        <f>AE1096</f>
        <v>0</v>
      </c>
      <c r="AF1097" s="362">
        <f t="shared" ref="AF1097:AM1097" si="2689">AF1096</f>
        <v>0</v>
      </c>
      <c r="AG1097" s="362">
        <f t="shared" si="2689"/>
        <v>0</v>
      </c>
      <c r="AH1097" s="362">
        <f t="shared" si="2689"/>
        <v>0</v>
      </c>
      <c r="AI1097" s="362">
        <f t="shared" si="2689"/>
        <v>0</v>
      </c>
      <c r="AJ1097" s="362">
        <f t="shared" si="2689"/>
        <v>0</v>
      </c>
      <c r="AK1097" s="362">
        <f t="shared" si="2689"/>
        <v>0</v>
      </c>
      <c r="AL1097" s="362">
        <f t="shared" si="2689"/>
        <v>0</v>
      </c>
      <c r="AM1097" s="362">
        <f t="shared" si="2689"/>
        <v>0</v>
      </c>
      <c r="AN1097" s="362">
        <f t="shared" ref="AN1097" si="2690">AN1096</f>
        <v>0</v>
      </c>
      <c r="AO1097" s="362">
        <f t="shared" ref="AO1097" si="2691">AO1096</f>
        <v>0</v>
      </c>
      <c r="AP1097" s="362">
        <f t="shared" ref="AP1097" si="2692">AP1096</f>
        <v>0</v>
      </c>
      <c r="AQ1097" s="362">
        <f t="shared" ref="AQ1097" si="2693">AQ1096</f>
        <v>0</v>
      </c>
      <c r="AR1097" s="362">
        <f t="shared" ref="AR1097" si="2694">AR1096</f>
        <v>0</v>
      </c>
      <c r="AS1097" s="266"/>
    </row>
    <row r="1098" spans="1:45" ht="15" hidden="1" customHeight="1" outlineLevel="1">
      <c r="A1098" s="464"/>
      <c r="B1098" s="254"/>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hidden="1" customHeight="1" outlineLevel="1">
      <c r="A1099" s="464">
        <v>30</v>
      </c>
      <c r="B1099" s="379" t="s">
        <v>122</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hidden="1"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AM1100" si="2695">AF1099</f>
        <v>0</v>
      </c>
      <c r="AG1100" s="362">
        <f t="shared" si="2695"/>
        <v>0</v>
      </c>
      <c r="AH1100" s="362">
        <f t="shared" si="2695"/>
        <v>0</v>
      </c>
      <c r="AI1100" s="362">
        <f t="shared" si="2695"/>
        <v>0</v>
      </c>
      <c r="AJ1100" s="362">
        <f t="shared" si="2695"/>
        <v>0</v>
      </c>
      <c r="AK1100" s="362">
        <f t="shared" si="2695"/>
        <v>0</v>
      </c>
      <c r="AL1100" s="362">
        <f t="shared" si="2695"/>
        <v>0</v>
      </c>
      <c r="AM1100" s="362">
        <f t="shared" si="2695"/>
        <v>0</v>
      </c>
      <c r="AN1100" s="362">
        <f t="shared" ref="AN1100" si="2696">AN1099</f>
        <v>0</v>
      </c>
      <c r="AO1100" s="362">
        <f t="shared" ref="AO1100" si="2697">AO1099</f>
        <v>0</v>
      </c>
      <c r="AP1100" s="362">
        <f t="shared" ref="AP1100" si="2698">AP1099</f>
        <v>0</v>
      </c>
      <c r="AQ1100" s="362">
        <f t="shared" ref="AQ1100" si="2699">AQ1099</f>
        <v>0</v>
      </c>
      <c r="AR1100" s="362">
        <f t="shared" ref="AR1100" si="2700">AR1099</f>
        <v>0</v>
      </c>
      <c r="AS1100" s="266"/>
    </row>
    <row r="1101" spans="1:45" ht="15" hidden="1" customHeight="1" outlineLevel="1">
      <c r="A1101" s="464"/>
      <c r="B1101" s="254"/>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hidden="1" customHeight="1" outlineLevel="1">
      <c r="A1102" s="464">
        <v>31</v>
      </c>
      <c r="B1102" s="379" t="s">
        <v>123</v>
      </c>
      <c r="C1102" s="251" t="s">
        <v>25</v>
      </c>
      <c r="D1102" s="255"/>
      <c r="E1102" s="255"/>
      <c r="F1102" s="255"/>
      <c r="G1102" s="255"/>
      <c r="H1102" s="255"/>
      <c r="I1102" s="255"/>
      <c r="J1102" s="255"/>
      <c r="K1102" s="255"/>
      <c r="L1102" s="255"/>
      <c r="M1102" s="255"/>
      <c r="N1102" s="255"/>
      <c r="O1102" s="255"/>
      <c r="P1102" s="255"/>
      <c r="Q1102" s="255">
        <v>12</v>
      </c>
      <c r="R1102" s="255"/>
      <c r="S1102" s="255"/>
      <c r="T1102" s="255"/>
      <c r="U1102" s="255"/>
      <c r="V1102" s="255"/>
      <c r="W1102" s="255"/>
      <c r="X1102" s="255"/>
      <c r="Y1102" s="255"/>
      <c r="Z1102" s="255"/>
      <c r="AA1102" s="255"/>
      <c r="AB1102" s="255"/>
      <c r="AC1102" s="255"/>
      <c r="AD1102" s="255"/>
      <c r="AE1102" s="377"/>
      <c r="AF1102" s="366"/>
      <c r="AG1102" s="366"/>
      <c r="AH1102" s="366"/>
      <c r="AI1102" s="366"/>
      <c r="AJ1102" s="366"/>
      <c r="AK1102" s="366"/>
      <c r="AL1102" s="366"/>
      <c r="AM1102" s="366"/>
      <c r="AN1102" s="366"/>
      <c r="AO1102" s="366"/>
      <c r="AP1102" s="366"/>
      <c r="AQ1102" s="366"/>
      <c r="AR1102" s="366"/>
      <c r="AS1102" s="256">
        <f>SUM(AE1102:AR1102)</f>
        <v>0</v>
      </c>
    </row>
    <row r="1103" spans="1:45" ht="15" hidden="1" customHeight="1" outlineLevel="1">
      <c r="A1103" s="464"/>
      <c r="B1103" s="254" t="s">
        <v>345</v>
      </c>
      <c r="C1103" s="251" t="s">
        <v>163</v>
      </c>
      <c r="D1103" s="255"/>
      <c r="E1103" s="255"/>
      <c r="F1103" s="255"/>
      <c r="G1103" s="255"/>
      <c r="H1103" s="255"/>
      <c r="I1103" s="255"/>
      <c r="J1103" s="255"/>
      <c r="K1103" s="255"/>
      <c r="L1103" s="255"/>
      <c r="M1103" s="255"/>
      <c r="N1103" s="255"/>
      <c r="O1103" s="255"/>
      <c r="P1103" s="255"/>
      <c r="Q1103" s="255">
        <f>Q1102</f>
        <v>12</v>
      </c>
      <c r="R1103" s="255"/>
      <c r="S1103" s="255"/>
      <c r="T1103" s="255"/>
      <c r="U1103" s="255"/>
      <c r="V1103" s="255"/>
      <c r="W1103" s="255"/>
      <c r="X1103" s="255"/>
      <c r="Y1103" s="255"/>
      <c r="Z1103" s="255"/>
      <c r="AA1103" s="255"/>
      <c r="AB1103" s="255"/>
      <c r="AC1103" s="255"/>
      <c r="AD1103" s="255"/>
      <c r="AE1103" s="362">
        <f>AE1102</f>
        <v>0</v>
      </c>
      <c r="AF1103" s="362">
        <f t="shared" ref="AF1103:AM1103" si="2701">AF1102</f>
        <v>0</v>
      </c>
      <c r="AG1103" s="362">
        <f t="shared" si="2701"/>
        <v>0</v>
      </c>
      <c r="AH1103" s="362">
        <f t="shared" si="2701"/>
        <v>0</v>
      </c>
      <c r="AI1103" s="362">
        <f t="shared" si="2701"/>
        <v>0</v>
      </c>
      <c r="AJ1103" s="362">
        <f t="shared" si="2701"/>
        <v>0</v>
      </c>
      <c r="AK1103" s="362">
        <f t="shared" si="2701"/>
        <v>0</v>
      </c>
      <c r="AL1103" s="362">
        <f t="shared" si="2701"/>
        <v>0</v>
      </c>
      <c r="AM1103" s="362">
        <f t="shared" si="2701"/>
        <v>0</v>
      </c>
      <c r="AN1103" s="362">
        <f t="shared" ref="AN1103" si="2702">AN1102</f>
        <v>0</v>
      </c>
      <c r="AO1103" s="362">
        <f t="shared" ref="AO1103" si="2703">AO1102</f>
        <v>0</v>
      </c>
      <c r="AP1103" s="362">
        <f t="shared" ref="AP1103" si="2704">AP1102</f>
        <v>0</v>
      </c>
      <c r="AQ1103" s="362">
        <f t="shared" ref="AQ1103" si="2705">AQ1102</f>
        <v>0</v>
      </c>
      <c r="AR1103" s="362">
        <f t="shared" ref="AR1103" si="2706">AR1102</f>
        <v>0</v>
      </c>
      <c r="AS1103" s="266"/>
    </row>
    <row r="1104" spans="1:45" ht="15" hidden="1" customHeight="1" outlineLevel="1">
      <c r="A1104" s="464"/>
      <c r="B1104" s="379"/>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363"/>
      <c r="AF1104" s="376"/>
      <c r="AG1104" s="376"/>
      <c r="AH1104" s="376"/>
      <c r="AI1104" s="376"/>
      <c r="AJ1104" s="376"/>
      <c r="AK1104" s="376"/>
      <c r="AL1104" s="376"/>
      <c r="AM1104" s="376"/>
      <c r="AN1104" s="376"/>
      <c r="AO1104" s="376"/>
      <c r="AP1104" s="376"/>
      <c r="AQ1104" s="376"/>
      <c r="AR1104" s="376"/>
      <c r="AS1104" s="266"/>
    </row>
    <row r="1105" spans="1:45" ht="15" hidden="1" customHeight="1" outlineLevel="1">
      <c r="A1105" s="464">
        <v>32</v>
      </c>
      <c r="B1105" s="379" t="s">
        <v>1132</v>
      </c>
      <c r="C1105" s="251" t="s">
        <v>25</v>
      </c>
      <c r="D1105" s="255">
        <v>806453.53459173755</v>
      </c>
      <c r="E1105" s="255">
        <v>812966.84917741921</v>
      </c>
      <c r="F1105" s="255">
        <v>812966.84917741921</v>
      </c>
      <c r="G1105" s="255">
        <v>812966.84917741921</v>
      </c>
      <c r="H1105" s="255">
        <v>812966.84917741921</v>
      </c>
      <c r="I1105" s="255">
        <v>777134.56958034553</v>
      </c>
      <c r="J1105" s="255">
        <v>777134.56958034553</v>
      </c>
      <c r="K1105" s="255">
        <v>777134.56958034553</v>
      </c>
      <c r="L1105" s="255">
        <v>771297.44692024577</v>
      </c>
      <c r="M1105" s="255">
        <v>771297.44692024577</v>
      </c>
      <c r="N1105" s="255">
        <v>758709.83651025139</v>
      </c>
      <c r="O1105" s="255">
        <v>710953.25249818817</v>
      </c>
      <c r="P1105" s="255">
        <v>292780.6985238971</v>
      </c>
      <c r="Q1105" s="255">
        <v>12</v>
      </c>
      <c r="R1105" s="255">
        <v>99.647665441176471</v>
      </c>
      <c r="S1105" s="255">
        <v>101.50593161753737</v>
      </c>
      <c r="T1105" s="255">
        <v>101.50593161753737</v>
      </c>
      <c r="U1105" s="255">
        <v>101.50593161753737</v>
      </c>
      <c r="V1105" s="255">
        <v>101.50593161753737</v>
      </c>
      <c r="W1105" s="255">
        <v>97.115468064855364</v>
      </c>
      <c r="X1105" s="255">
        <v>97.115468064855364</v>
      </c>
      <c r="Y1105" s="255">
        <v>97.115468064855364</v>
      </c>
      <c r="Z1105" s="255">
        <v>96.961851394276195</v>
      </c>
      <c r="AA1105" s="255">
        <v>96.961851394276195</v>
      </c>
      <c r="AB1105" s="255">
        <v>95.192781994380624</v>
      </c>
      <c r="AC1105" s="255">
        <v>84.429704300898351</v>
      </c>
      <c r="AD1105" s="255">
        <v>31.957222856937047</v>
      </c>
      <c r="AE1105" s="377"/>
      <c r="AF1105" s="377">
        <v>3.7470704750462845E-2</v>
      </c>
      <c r="AG1105" s="366">
        <v>0.91166700631750563</v>
      </c>
      <c r="AH1105" s="366"/>
      <c r="AI1105" s="366">
        <v>5.4004483391073978E-2</v>
      </c>
      <c r="AJ1105" s="366"/>
      <c r="AK1105" s="366"/>
      <c r="AL1105" s="366"/>
      <c r="AM1105" s="366"/>
      <c r="AN1105" s="366"/>
      <c r="AO1105" s="366"/>
      <c r="AP1105" s="366"/>
      <c r="AQ1105" s="366"/>
      <c r="AR1105" s="366"/>
      <c r="AS1105" s="256">
        <f>SUM(AE1105:AR1105)</f>
        <v>1.0031421944590424</v>
      </c>
    </row>
    <row r="1106" spans="1:45" ht="15" hidden="1" customHeight="1" outlineLevel="1">
      <c r="A1106" s="464"/>
      <c r="B1106" s="254" t="s">
        <v>1133</v>
      </c>
      <c r="C1106" s="251" t="s">
        <v>163</v>
      </c>
      <c r="D1106" s="255"/>
      <c r="E1106" s="255"/>
      <c r="F1106" s="255"/>
      <c r="G1106" s="255"/>
      <c r="H1106" s="255"/>
      <c r="I1106" s="255"/>
      <c r="J1106" s="255"/>
      <c r="K1106" s="255"/>
      <c r="L1106" s="255"/>
      <c r="M1106" s="255"/>
      <c r="N1106" s="255"/>
      <c r="O1106" s="255"/>
      <c r="P1106" s="255"/>
      <c r="Q1106" s="255">
        <f>Q1105</f>
        <v>12</v>
      </c>
      <c r="R1106" s="255"/>
      <c r="S1106" s="255"/>
      <c r="T1106" s="255"/>
      <c r="U1106" s="255"/>
      <c r="V1106" s="255"/>
      <c r="W1106" s="255"/>
      <c r="X1106" s="255"/>
      <c r="Y1106" s="255"/>
      <c r="Z1106" s="255"/>
      <c r="AA1106" s="255"/>
      <c r="AB1106" s="255"/>
      <c r="AC1106" s="255"/>
      <c r="AD1106" s="255"/>
      <c r="AE1106" s="362">
        <f>AE1105</f>
        <v>0</v>
      </c>
      <c r="AF1106" s="362">
        <f t="shared" ref="AF1106:AM1106" si="2707">AF1105</f>
        <v>3.7470704750462845E-2</v>
      </c>
      <c r="AG1106" s="362">
        <f t="shared" si="2707"/>
        <v>0.91166700631750563</v>
      </c>
      <c r="AH1106" s="362">
        <f t="shared" si="2707"/>
        <v>0</v>
      </c>
      <c r="AI1106" s="362">
        <f t="shared" si="2707"/>
        <v>5.4004483391073978E-2</v>
      </c>
      <c r="AJ1106" s="362">
        <f t="shared" si="2707"/>
        <v>0</v>
      </c>
      <c r="AK1106" s="362">
        <f t="shared" si="2707"/>
        <v>0</v>
      </c>
      <c r="AL1106" s="362">
        <f t="shared" si="2707"/>
        <v>0</v>
      </c>
      <c r="AM1106" s="362">
        <f t="shared" si="2707"/>
        <v>0</v>
      </c>
      <c r="AN1106" s="362">
        <f t="shared" ref="AN1106" si="2708">AN1105</f>
        <v>0</v>
      </c>
      <c r="AO1106" s="362">
        <f t="shared" ref="AO1106" si="2709">AO1105</f>
        <v>0</v>
      </c>
      <c r="AP1106" s="362">
        <f t="shared" ref="AP1106" si="2710">AP1105</f>
        <v>0</v>
      </c>
      <c r="AQ1106" s="362">
        <f t="shared" ref="AQ1106" si="2711">AQ1105</f>
        <v>0</v>
      </c>
      <c r="AR1106" s="362">
        <f t="shared" ref="AR1106" si="2712">AR1105</f>
        <v>0</v>
      </c>
      <c r="AS1106" s="266"/>
    </row>
    <row r="1107" spans="1:45" ht="15" hidden="1" customHeight="1" outlineLevel="1">
      <c r="A1107" s="464"/>
      <c r="B1107" s="379"/>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15" hidden="1" customHeight="1" outlineLevel="1">
      <c r="A1108" s="464"/>
      <c r="B1108" s="248" t="s">
        <v>498</v>
      </c>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hidden="1" customHeight="1" outlineLevel="1">
      <c r="A1109" s="464">
        <v>33</v>
      </c>
      <c r="B1109" s="379" t="s">
        <v>125</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hidden="1"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 si="2713">AF1109</f>
        <v>0</v>
      </c>
      <c r="AG1110" s="362">
        <f t="shared" ref="AG1110" si="2714">AG1109</f>
        <v>0</v>
      </c>
      <c r="AH1110" s="362">
        <f t="shared" ref="AH1110" si="2715">AH1109</f>
        <v>0</v>
      </c>
      <c r="AI1110" s="362">
        <f t="shared" ref="AI1110" si="2716">AI1109</f>
        <v>0</v>
      </c>
      <c r="AJ1110" s="362">
        <f t="shared" ref="AJ1110" si="2717">AJ1109</f>
        <v>0</v>
      </c>
      <c r="AK1110" s="362">
        <f t="shared" ref="AK1110" si="2718">AK1109</f>
        <v>0</v>
      </c>
      <c r="AL1110" s="362">
        <f t="shared" ref="AL1110" si="2719">AL1109</f>
        <v>0</v>
      </c>
      <c r="AM1110" s="362">
        <f t="shared" ref="AM1110" si="2720">AM1109</f>
        <v>0</v>
      </c>
      <c r="AN1110" s="362">
        <f t="shared" ref="AN1110" si="2721">AN1109</f>
        <v>0</v>
      </c>
      <c r="AO1110" s="362">
        <f t="shared" ref="AO1110" si="2722">AO1109</f>
        <v>0</v>
      </c>
      <c r="AP1110" s="362">
        <f t="shared" ref="AP1110" si="2723">AP1109</f>
        <v>0</v>
      </c>
      <c r="AQ1110" s="362">
        <f t="shared" ref="AQ1110" si="2724">AQ1109</f>
        <v>0</v>
      </c>
      <c r="AR1110" s="362">
        <f t="shared" ref="AR1110" si="2725">AR1109</f>
        <v>0</v>
      </c>
      <c r="AS1110" s="266"/>
    </row>
    <row r="1111" spans="1:45" ht="15" hidden="1" customHeight="1" outlineLevel="1">
      <c r="A1111" s="464"/>
      <c r="B1111" s="379"/>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hidden="1" customHeight="1" outlineLevel="1">
      <c r="A1112" s="464">
        <v>34</v>
      </c>
      <c r="B1112" s="379" t="s">
        <v>126</v>
      </c>
      <c r="C1112" s="251" t="s">
        <v>25</v>
      </c>
      <c r="D1112" s="255"/>
      <c r="E1112" s="255"/>
      <c r="F1112" s="255"/>
      <c r="G1112" s="255"/>
      <c r="H1112" s="255"/>
      <c r="I1112" s="255"/>
      <c r="J1112" s="255"/>
      <c r="K1112" s="255"/>
      <c r="L1112" s="255"/>
      <c r="M1112" s="255"/>
      <c r="N1112" s="255"/>
      <c r="O1112" s="255"/>
      <c r="P1112" s="255"/>
      <c r="Q1112" s="255">
        <v>0</v>
      </c>
      <c r="R1112" s="255"/>
      <c r="S1112" s="255"/>
      <c r="T1112" s="255"/>
      <c r="U1112" s="255"/>
      <c r="V1112" s="255"/>
      <c r="W1112" s="255"/>
      <c r="X1112" s="255"/>
      <c r="Y1112" s="255"/>
      <c r="Z1112" s="255"/>
      <c r="AA1112" s="255"/>
      <c r="AB1112" s="255"/>
      <c r="AC1112" s="255"/>
      <c r="AD1112" s="255"/>
      <c r="AE1112" s="377"/>
      <c r="AF1112" s="366"/>
      <c r="AG1112" s="366"/>
      <c r="AH1112" s="366"/>
      <c r="AI1112" s="366"/>
      <c r="AJ1112" s="366"/>
      <c r="AK1112" s="366"/>
      <c r="AL1112" s="366"/>
      <c r="AM1112" s="366"/>
      <c r="AN1112" s="366"/>
      <c r="AO1112" s="366"/>
      <c r="AP1112" s="366"/>
      <c r="AQ1112" s="366"/>
      <c r="AR1112" s="366"/>
      <c r="AS1112" s="256">
        <f>SUM(AE1112:AR1112)</f>
        <v>0</v>
      </c>
    </row>
    <row r="1113" spans="1:45" ht="15" hidden="1" customHeight="1" outlineLevel="1">
      <c r="A1113" s="464"/>
      <c r="B1113" s="254" t="s">
        <v>345</v>
      </c>
      <c r="C1113" s="251" t="s">
        <v>163</v>
      </c>
      <c r="D1113" s="255"/>
      <c r="E1113" s="255"/>
      <c r="F1113" s="255"/>
      <c r="G1113" s="255"/>
      <c r="H1113" s="255"/>
      <c r="I1113" s="255"/>
      <c r="J1113" s="255"/>
      <c r="K1113" s="255"/>
      <c r="L1113" s="255"/>
      <c r="M1113" s="255"/>
      <c r="N1113" s="255"/>
      <c r="O1113" s="255"/>
      <c r="P1113" s="255"/>
      <c r="Q1113" s="255">
        <f>Q1112</f>
        <v>0</v>
      </c>
      <c r="R1113" s="255"/>
      <c r="S1113" s="255"/>
      <c r="T1113" s="255"/>
      <c r="U1113" s="255"/>
      <c r="V1113" s="255"/>
      <c r="W1113" s="255"/>
      <c r="X1113" s="255"/>
      <c r="Y1113" s="255"/>
      <c r="Z1113" s="255"/>
      <c r="AA1113" s="255"/>
      <c r="AB1113" s="255"/>
      <c r="AC1113" s="255"/>
      <c r="AD1113" s="255"/>
      <c r="AE1113" s="362">
        <f>AE1112</f>
        <v>0</v>
      </c>
      <c r="AF1113" s="362">
        <f t="shared" ref="AF1113" si="2726">AF1112</f>
        <v>0</v>
      </c>
      <c r="AG1113" s="362">
        <f t="shared" ref="AG1113" si="2727">AG1112</f>
        <v>0</v>
      </c>
      <c r="AH1113" s="362">
        <f t="shared" ref="AH1113" si="2728">AH1112</f>
        <v>0</v>
      </c>
      <c r="AI1113" s="362">
        <f t="shared" ref="AI1113" si="2729">AI1112</f>
        <v>0</v>
      </c>
      <c r="AJ1113" s="362">
        <f t="shared" ref="AJ1113" si="2730">AJ1112</f>
        <v>0</v>
      </c>
      <c r="AK1113" s="362">
        <f t="shared" ref="AK1113" si="2731">AK1112</f>
        <v>0</v>
      </c>
      <c r="AL1113" s="362">
        <f t="shared" ref="AL1113" si="2732">AL1112</f>
        <v>0</v>
      </c>
      <c r="AM1113" s="362">
        <f t="shared" ref="AM1113" si="2733">AM1112</f>
        <v>0</v>
      </c>
      <c r="AN1113" s="362">
        <f t="shared" ref="AN1113" si="2734">AN1112</f>
        <v>0</v>
      </c>
      <c r="AO1113" s="362">
        <f t="shared" ref="AO1113" si="2735">AO1112</f>
        <v>0</v>
      </c>
      <c r="AP1113" s="362">
        <f t="shared" ref="AP1113" si="2736">AP1112</f>
        <v>0</v>
      </c>
      <c r="AQ1113" s="362">
        <f t="shared" ref="AQ1113" si="2737">AQ1112</f>
        <v>0</v>
      </c>
      <c r="AR1113" s="362">
        <f t="shared" ref="AR1113" si="2738">AR1112</f>
        <v>0</v>
      </c>
      <c r="AS1113" s="266"/>
    </row>
    <row r="1114" spans="1:45" ht="15" hidden="1" customHeight="1" outlineLevel="1">
      <c r="A1114" s="464"/>
      <c r="B1114" s="379"/>
      <c r="C1114" s="251"/>
      <c r="D1114" s="251"/>
      <c r="E1114" s="251"/>
      <c r="F1114" s="251"/>
      <c r="G1114" s="251"/>
      <c r="H1114" s="251"/>
      <c r="I1114" s="251"/>
      <c r="J1114" s="251"/>
      <c r="K1114" s="251"/>
      <c r="L1114" s="251"/>
      <c r="M1114" s="251"/>
      <c r="N1114" s="251"/>
      <c r="O1114" s="251"/>
      <c r="P1114" s="251"/>
      <c r="Q1114" s="251"/>
      <c r="R1114" s="251"/>
      <c r="S1114" s="251"/>
      <c r="T1114" s="251"/>
      <c r="U1114" s="251"/>
      <c r="V1114" s="251"/>
      <c r="W1114" s="251"/>
      <c r="X1114" s="251"/>
      <c r="Y1114" s="251"/>
      <c r="Z1114" s="251"/>
      <c r="AA1114" s="251"/>
      <c r="AB1114" s="251"/>
      <c r="AC1114" s="251"/>
      <c r="AD1114" s="251"/>
      <c r="AE1114" s="363"/>
      <c r="AF1114" s="376"/>
      <c r="AG1114" s="376"/>
      <c r="AH1114" s="376"/>
      <c r="AI1114" s="376"/>
      <c r="AJ1114" s="376"/>
      <c r="AK1114" s="376"/>
      <c r="AL1114" s="376"/>
      <c r="AM1114" s="376"/>
      <c r="AN1114" s="376"/>
      <c r="AO1114" s="376"/>
      <c r="AP1114" s="376"/>
      <c r="AQ1114" s="376"/>
      <c r="AR1114" s="376"/>
      <c r="AS1114" s="266"/>
    </row>
    <row r="1115" spans="1:45" ht="15" hidden="1" customHeight="1" outlineLevel="1">
      <c r="A1115" s="464">
        <v>35</v>
      </c>
      <c r="B1115" s="379" t="s">
        <v>127</v>
      </c>
      <c r="C1115" s="251" t="s">
        <v>25</v>
      </c>
      <c r="D1115" s="255"/>
      <c r="E1115" s="255"/>
      <c r="F1115" s="255"/>
      <c r="G1115" s="255"/>
      <c r="H1115" s="255"/>
      <c r="I1115" s="255"/>
      <c r="J1115" s="255"/>
      <c r="K1115" s="255"/>
      <c r="L1115" s="255"/>
      <c r="M1115" s="255"/>
      <c r="N1115" s="255"/>
      <c r="O1115" s="255"/>
      <c r="P1115" s="255"/>
      <c r="Q1115" s="255">
        <v>0</v>
      </c>
      <c r="R1115" s="255"/>
      <c r="S1115" s="255"/>
      <c r="T1115" s="255"/>
      <c r="U1115" s="255"/>
      <c r="V1115" s="255"/>
      <c r="W1115" s="255"/>
      <c r="X1115" s="255"/>
      <c r="Y1115" s="255"/>
      <c r="Z1115" s="255"/>
      <c r="AA1115" s="255"/>
      <c r="AB1115" s="255"/>
      <c r="AC1115" s="255"/>
      <c r="AD1115" s="255"/>
      <c r="AE1115" s="377"/>
      <c r="AF1115" s="366"/>
      <c r="AG1115" s="366"/>
      <c r="AH1115" s="366"/>
      <c r="AI1115" s="366"/>
      <c r="AJ1115" s="366"/>
      <c r="AK1115" s="366"/>
      <c r="AL1115" s="366"/>
      <c r="AM1115" s="366"/>
      <c r="AN1115" s="366"/>
      <c r="AO1115" s="366"/>
      <c r="AP1115" s="366"/>
      <c r="AQ1115" s="366"/>
      <c r="AR1115" s="366"/>
      <c r="AS1115" s="256">
        <f>SUM(AE1115:AR1115)</f>
        <v>0</v>
      </c>
    </row>
    <row r="1116" spans="1:45" ht="15" hidden="1" customHeight="1" outlineLevel="1">
      <c r="A1116" s="464"/>
      <c r="B1116" s="254" t="s">
        <v>345</v>
      </c>
      <c r="C1116" s="251" t="s">
        <v>163</v>
      </c>
      <c r="D1116" s="255"/>
      <c r="E1116" s="255"/>
      <c r="F1116" s="255"/>
      <c r="G1116" s="255"/>
      <c r="H1116" s="255"/>
      <c r="I1116" s="255"/>
      <c r="J1116" s="255"/>
      <c r="K1116" s="255"/>
      <c r="L1116" s="255"/>
      <c r="M1116" s="255"/>
      <c r="N1116" s="255"/>
      <c r="O1116" s="255"/>
      <c r="P1116" s="255"/>
      <c r="Q1116" s="255">
        <f>Q1115</f>
        <v>0</v>
      </c>
      <c r="R1116" s="255"/>
      <c r="S1116" s="255"/>
      <c r="T1116" s="255"/>
      <c r="U1116" s="255"/>
      <c r="V1116" s="255"/>
      <c r="W1116" s="255"/>
      <c r="X1116" s="255"/>
      <c r="Y1116" s="255"/>
      <c r="Z1116" s="255"/>
      <c r="AA1116" s="255"/>
      <c r="AB1116" s="255"/>
      <c r="AC1116" s="255"/>
      <c r="AD1116" s="255"/>
      <c r="AE1116" s="362">
        <f>AE1115</f>
        <v>0</v>
      </c>
      <c r="AF1116" s="362">
        <f t="shared" ref="AF1116" si="2739">AF1115</f>
        <v>0</v>
      </c>
      <c r="AG1116" s="362">
        <f t="shared" ref="AG1116" si="2740">AG1115</f>
        <v>0</v>
      </c>
      <c r="AH1116" s="362">
        <f t="shared" ref="AH1116" si="2741">AH1115</f>
        <v>0</v>
      </c>
      <c r="AI1116" s="362">
        <f t="shared" ref="AI1116" si="2742">AI1115</f>
        <v>0</v>
      </c>
      <c r="AJ1116" s="362">
        <f t="shared" ref="AJ1116" si="2743">AJ1115</f>
        <v>0</v>
      </c>
      <c r="AK1116" s="362">
        <f t="shared" ref="AK1116" si="2744">AK1115</f>
        <v>0</v>
      </c>
      <c r="AL1116" s="362">
        <f t="shared" ref="AL1116" si="2745">AL1115</f>
        <v>0</v>
      </c>
      <c r="AM1116" s="362">
        <f t="shared" ref="AM1116" si="2746">AM1115</f>
        <v>0</v>
      </c>
      <c r="AN1116" s="362">
        <f t="shared" ref="AN1116" si="2747">AN1115</f>
        <v>0</v>
      </c>
      <c r="AO1116" s="362">
        <f t="shared" ref="AO1116" si="2748">AO1115</f>
        <v>0</v>
      </c>
      <c r="AP1116" s="362">
        <f t="shared" ref="AP1116" si="2749">AP1115</f>
        <v>0</v>
      </c>
      <c r="AQ1116" s="362">
        <f t="shared" ref="AQ1116" si="2750">AQ1115</f>
        <v>0</v>
      </c>
      <c r="AR1116" s="362">
        <f t="shared" ref="AR1116" si="2751">AR1115</f>
        <v>0</v>
      </c>
      <c r="AS1116" s="266"/>
    </row>
    <row r="1117" spans="1:45" ht="15" hidden="1" customHeight="1" outlineLevel="1">
      <c r="A1117" s="464"/>
      <c r="B1117" s="382"/>
      <c r="C1117" s="251"/>
      <c r="D1117" s="251"/>
      <c r="E1117" s="251"/>
      <c r="F1117" s="251"/>
      <c r="G1117" s="251"/>
      <c r="H1117" s="251"/>
      <c r="I1117" s="251"/>
      <c r="J1117" s="251"/>
      <c r="K1117" s="251"/>
      <c r="L1117" s="251"/>
      <c r="M1117" s="251"/>
      <c r="N1117" s="251"/>
      <c r="O1117" s="251"/>
      <c r="P1117" s="251"/>
      <c r="Q1117" s="251"/>
      <c r="R1117" s="251"/>
      <c r="S1117" s="251"/>
      <c r="T1117" s="251"/>
      <c r="U1117" s="251"/>
      <c r="V1117" s="251"/>
      <c r="W1117" s="251"/>
      <c r="X1117" s="251"/>
      <c r="Y1117" s="251"/>
      <c r="Z1117" s="251"/>
      <c r="AA1117" s="251"/>
      <c r="AB1117" s="251"/>
      <c r="AC1117" s="251"/>
      <c r="AD1117" s="251"/>
      <c r="AE1117" s="363"/>
      <c r="AF1117" s="376"/>
      <c r="AG1117" s="376"/>
      <c r="AH1117" s="376"/>
      <c r="AI1117" s="376"/>
      <c r="AJ1117" s="376"/>
      <c r="AK1117" s="376"/>
      <c r="AL1117" s="376"/>
      <c r="AM1117" s="376"/>
      <c r="AN1117" s="376"/>
      <c r="AO1117" s="376"/>
      <c r="AP1117" s="376"/>
      <c r="AQ1117" s="376"/>
      <c r="AR1117" s="376"/>
      <c r="AS1117" s="266"/>
    </row>
    <row r="1118" spans="1:45" ht="15" hidden="1" customHeight="1" outlineLevel="1">
      <c r="A1118" s="464"/>
      <c r="B1118" s="248" t="s">
        <v>499</v>
      </c>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28.5" hidden="1" customHeight="1" outlineLevel="1">
      <c r="A1119" s="464">
        <v>36</v>
      </c>
      <c r="B1119" s="379" t="s">
        <v>128</v>
      </c>
      <c r="C1119" s="251" t="s">
        <v>25</v>
      </c>
      <c r="D1119" s="255"/>
      <c r="E1119" s="255"/>
      <c r="F1119" s="255"/>
      <c r="G1119" s="255"/>
      <c r="H1119" s="255"/>
      <c r="I1119" s="255"/>
      <c r="J1119" s="255"/>
      <c r="K1119" s="255"/>
      <c r="L1119" s="255"/>
      <c r="M1119" s="255"/>
      <c r="N1119" s="255"/>
      <c r="O1119" s="255"/>
      <c r="P1119" s="255"/>
      <c r="Q1119" s="255">
        <v>12</v>
      </c>
      <c r="R1119" s="255"/>
      <c r="S1119" s="255"/>
      <c r="T1119" s="255"/>
      <c r="U1119" s="255"/>
      <c r="V1119" s="255"/>
      <c r="W1119" s="255"/>
      <c r="X1119" s="255"/>
      <c r="Y1119" s="255"/>
      <c r="Z1119" s="255"/>
      <c r="AA1119" s="255"/>
      <c r="AB1119" s="255"/>
      <c r="AC1119" s="255"/>
      <c r="AD1119" s="255"/>
      <c r="AE1119" s="377"/>
      <c r="AF1119" s="366"/>
      <c r="AG1119" s="366"/>
      <c r="AH1119" s="366"/>
      <c r="AI1119" s="366"/>
      <c r="AJ1119" s="366"/>
      <c r="AK1119" s="366"/>
      <c r="AL1119" s="366"/>
      <c r="AM1119" s="366"/>
      <c r="AN1119" s="366"/>
      <c r="AO1119" s="366"/>
      <c r="AP1119" s="366"/>
      <c r="AQ1119" s="366"/>
      <c r="AR1119" s="366"/>
      <c r="AS1119" s="256">
        <f>SUM(AE1119:AR1119)</f>
        <v>0</v>
      </c>
    </row>
    <row r="1120" spans="1:45" ht="15" hidden="1"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 si="2752">AF1119</f>
        <v>0</v>
      </c>
      <c r="AG1120" s="362">
        <f t="shared" ref="AG1120" si="2753">AG1119</f>
        <v>0</v>
      </c>
      <c r="AH1120" s="362">
        <f t="shared" ref="AH1120" si="2754">AH1119</f>
        <v>0</v>
      </c>
      <c r="AI1120" s="362">
        <f t="shared" ref="AI1120" si="2755">AI1119</f>
        <v>0</v>
      </c>
      <c r="AJ1120" s="362">
        <f t="shared" ref="AJ1120" si="2756">AJ1119</f>
        <v>0</v>
      </c>
      <c r="AK1120" s="362">
        <f t="shared" ref="AK1120" si="2757">AK1119</f>
        <v>0</v>
      </c>
      <c r="AL1120" s="362">
        <f t="shared" ref="AL1120" si="2758">AL1119</f>
        <v>0</v>
      </c>
      <c r="AM1120" s="362">
        <f t="shared" ref="AM1120" si="2759">AM1119</f>
        <v>0</v>
      </c>
      <c r="AN1120" s="362">
        <f t="shared" ref="AN1120" si="2760">AN1119</f>
        <v>0</v>
      </c>
      <c r="AO1120" s="362">
        <f t="shared" ref="AO1120" si="2761">AO1119</f>
        <v>0</v>
      </c>
      <c r="AP1120" s="362">
        <f t="shared" ref="AP1120" si="2762">AP1119</f>
        <v>0</v>
      </c>
      <c r="AQ1120" s="362">
        <f t="shared" ref="AQ1120" si="2763">AQ1119</f>
        <v>0</v>
      </c>
      <c r="AR1120" s="362">
        <f t="shared" ref="AR1120" si="2764">AR1119</f>
        <v>0</v>
      </c>
      <c r="AS1120" s="266"/>
    </row>
    <row r="1121" spans="1:45" ht="15" hidden="1"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hidden="1" customHeight="1" outlineLevel="1">
      <c r="A1122" s="464">
        <v>37</v>
      </c>
      <c r="B1122" s="379" t="s">
        <v>129</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hidden="1"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 si="2765">AF1122</f>
        <v>0</v>
      </c>
      <c r="AG1123" s="362">
        <f t="shared" ref="AG1123" si="2766">AG1122</f>
        <v>0</v>
      </c>
      <c r="AH1123" s="362">
        <f t="shared" ref="AH1123" si="2767">AH1122</f>
        <v>0</v>
      </c>
      <c r="AI1123" s="362">
        <f t="shared" ref="AI1123" si="2768">AI1122</f>
        <v>0</v>
      </c>
      <c r="AJ1123" s="362">
        <f t="shared" ref="AJ1123" si="2769">AJ1122</f>
        <v>0</v>
      </c>
      <c r="AK1123" s="362">
        <f t="shared" ref="AK1123" si="2770">AK1122</f>
        <v>0</v>
      </c>
      <c r="AL1123" s="362">
        <f t="shared" ref="AL1123" si="2771">AL1122</f>
        <v>0</v>
      </c>
      <c r="AM1123" s="362">
        <f t="shared" ref="AM1123" si="2772">AM1122</f>
        <v>0</v>
      </c>
      <c r="AN1123" s="362">
        <f t="shared" ref="AN1123" si="2773">AN1122</f>
        <v>0</v>
      </c>
      <c r="AO1123" s="362">
        <f t="shared" ref="AO1123" si="2774">AO1122</f>
        <v>0</v>
      </c>
      <c r="AP1123" s="362">
        <f t="shared" ref="AP1123" si="2775">AP1122</f>
        <v>0</v>
      </c>
      <c r="AQ1123" s="362">
        <f t="shared" ref="AQ1123" si="2776">AQ1122</f>
        <v>0</v>
      </c>
      <c r="AR1123" s="362">
        <f t="shared" ref="AR1123" si="2777">AR1122</f>
        <v>0</v>
      </c>
      <c r="AS1123" s="266"/>
    </row>
    <row r="1124" spans="1:45" ht="15" hidden="1"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hidden="1" customHeight="1" outlineLevel="1">
      <c r="A1125" s="464">
        <v>38</v>
      </c>
      <c r="B1125" s="379" t="s">
        <v>130</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hidden="1"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 si="2778">AF1125</f>
        <v>0</v>
      </c>
      <c r="AG1126" s="362">
        <f t="shared" ref="AG1126" si="2779">AG1125</f>
        <v>0</v>
      </c>
      <c r="AH1126" s="362">
        <f t="shared" ref="AH1126" si="2780">AH1125</f>
        <v>0</v>
      </c>
      <c r="AI1126" s="362">
        <f t="shared" ref="AI1126" si="2781">AI1125</f>
        <v>0</v>
      </c>
      <c r="AJ1126" s="362">
        <f t="shared" ref="AJ1126" si="2782">AJ1125</f>
        <v>0</v>
      </c>
      <c r="AK1126" s="362">
        <f t="shared" ref="AK1126" si="2783">AK1125</f>
        <v>0</v>
      </c>
      <c r="AL1126" s="362">
        <f t="shared" ref="AL1126" si="2784">AL1125</f>
        <v>0</v>
      </c>
      <c r="AM1126" s="362">
        <f t="shared" ref="AM1126" si="2785">AM1125</f>
        <v>0</v>
      </c>
      <c r="AN1126" s="362">
        <f t="shared" ref="AN1126" si="2786">AN1125</f>
        <v>0</v>
      </c>
      <c r="AO1126" s="362">
        <f t="shared" ref="AO1126" si="2787">AO1125</f>
        <v>0</v>
      </c>
      <c r="AP1126" s="362">
        <f t="shared" ref="AP1126" si="2788">AP1125</f>
        <v>0</v>
      </c>
      <c r="AQ1126" s="362">
        <f t="shared" ref="AQ1126" si="2789">AQ1125</f>
        <v>0</v>
      </c>
      <c r="AR1126" s="362">
        <f t="shared" ref="AR1126" si="2790">AR1125</f>
        <v>0</v>
      </c>
      <c r="AS1126" s="266"/>
    </row>
    <row r="1127" spans="1:45" ht="15" hidden="1"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15" hidden="1" customHeight="1" outlineLevel="1">
      <c r="A1128" s="464">
        <v>39</v>
      </c>
      <c r="B1128" s="379" t="s">
        <v>131</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hidden="1"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 si="2791">AF1128</f>
        <v>0</v>
      </c>
      <c r="AG1129" s="362">
        <f t="shared" ref="AG1129" si="2792">AG1128</f>
        <v>0</v>
      </c>
      <c r="AH1129" s="362">
        <f t="shared" ref="AH1129" si="2793">AH1128</f>
        <v>0</v>
      </c>
      <c r="AI1129" s="362">
        <f t="shared" ref="AI1129" si="2794">AI1128</f>
        <v>0</v>
      </c>
      <c r="AJ1129" s="362">
        <f t="shared" ref="AJ1129" si="2795">AJ1128</f>
        <v>0</v>
      </c>
      <c r="AK1129" s="362">
        <f t="shared" ref="AK1129" si="2796">AK1128</f>
        <v>0</v>
      </c>
      <c r="AL1129" s="362">
        <f t="shared" ref="AL1129" si="2797">AL1128</f>
        <v>0</v>
      </c>
      <c r="AM1129" s="362">
        <f t="shared" ref="AM1129" si="2798">AM1128</f>
        <v>0</v>
      </c>
      <c r="AN1129" s="362">
        <f t="shared" ref="AN1129" si="2799">AN1128</f>
        <v>0</v>
      </c>
      <c r="AO1129" s="362">
        <f t="shared" ref="AO1129" si="2800">AO1128</f>
        <v>0</v>
      </c>
      <c r="AP1129" s="362">
        <f t="shared" ref="AP1129" si="2801">AP1128</f>
        <v>0</v>
      </c>
      <c r="AQ1129" s="362">
        <f t="shared" ref="AQ1129" si="2802">AQ1128</f>
        <v>0</v>
      </c>
      <c r="AR1129" s="362">
        <f t="shared" ref="AR1129" si="2803">AR1128</f>
        <v>0</v>
      </c>
      <c r="AS1129" s="266"/>
    </row>
    <row r="1130" spans="1:45" ht="15" hidden="1"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15" hidden="1" customHeight="1" outlineLevel="1">
      <c r="A1131" s="464">
        <v>40</v>
      </c>
      <c r="B1131" s="379" t="s">
        <v>132</v>
      </c>
      <c r="C1131" s="251" t="s">
        <v>25</v>
      </c>
      <c r="D1131" s="255"/>
      <c r="E1131" s="255"/>
      <c r="F1131" s="255"/>
      <c r="G1131" s="255"/>
      <c r="H1131" s="255"/>
      <c r="I1131" s="255"/>
      <c r="J1131" s="255"/>
      <c r="K1131" s="255"/>
      <c r="L1131" s="255"/>
      <c r="M1131" s="255"/>
      <c r="N1131" s="255"/>
      <c r="O1131" s="255"/>
      <c r="P1131" s="255"/>
      <c r="Q1131" s="255">
        <v>12</v>
      </c>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hidden="1"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255">
        <f>Q1131</f>
        <v>12</v>
      </c>
      <c r="R1132" s="255"/>
      <c r="S1132" s="255"/>
      <c r="T1132" s="255"/>
      <c r="U1132" s="255"/>
      <c r="V1132" s="255"/>
      <c r="W1132" s="255"/>
      <c r="X1132" s="255"/>
      <c r="Y1132" s="255"/>
      <c r="Z1132" s="255"/>
      <c r="AA1132" s="255"/>
      <c r="AB1132" s="255"/>
      <c r="AC1132" s="255"/>
      <c r="AD1132" s="255"/>
      <c r="AE1132" s="362">
        <f>AE1131</f>
        <v>0</v>
      </c>
      <c r="AF1132" s="362">
        <f t="shared" ref="AF1132" si="2804">AF1131</f>
        <v>0</v>
      </c>
      <c r="AG1132" s="362">
        <f t="shared" ref="AG1132" si="2805">AG1131</f>
        <v>0</v>
      </c>
      <c r="AH1132" s="362">
        <f t="shared" ref="AH1132" si="2806">AH1131</f>
        <v>0</v>
      </c>
      <c r="AI1132" s="362">
        <f t="shared" ref="AI1132" si="2807">AI1131</f>
        <v>0</v>
      </c>
      <c r="AJ1132" s="362">
        <f t="shared" ref="AJ1132" si="2808">AJ1131</f>
        <v>0</v>
      </c>
      <c r="AK1132" s="362">
        <f t="shared" ref="AK1132" si="2809">AK1131</f>
        <v>0</v>
      </c>
      <c r="AL1132" s="362">
        <f t="shared" ref="AL1132" si="2810">AL1131</f>
        <v>0</v>
      </c>
      <c r="AM1132" s="362">
        <f t="shared" ref="AM1132" si="2811">AM1131</f>
        <v>0</v>
      </c>
      <c r="AN1132" s="362">
        <f t="shared" ref="AN1132" si="2812">AN1131</f>
        <v>0</v>
      </c>
      <c r="AO1132" s="362">
        <f t="shared" ref="AO1132" si="2813">AO1131</f>
        <v>0</v>
      </c>
      <c r="AP1132" s="362">
        <f t="shared" ref="AP1132" si="2814">AP1131</f>
        <v>0</v>
      </c>
      <c r="AQ1132" s="362">
        <f t="shared" ref="AQ1132" si="2815">AQ1131</f>
        <v>0</v>
      </c>
      <c r="AR1132" s="362">
        <f t="shared" ref="AR1132" si="2816">AR1131</f>
        <v>0</v>
      </c>
      <c r="AS1132" s="266"/>
    </row>
    <row r="1133" spans="1:45" ht="15" hidden="1"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28.5" hidden="1" customHeight="1" outlineLevel="1">
      <c r="A1134" s="464">
        <v>41</v>
      </c>
      <c r="B1134" s="379" t="s">
        <v>133</v>
      </c>
      <c r="C1134" s="251" t="s">
        <v>25</v>
      </c>
      <c r="D1134" s="255"/>
      <c r="E1134" s="255"/>
      <c r="F1134" s="255"/>
      <c r="G1134" s="255"/>
      <c r="H1134" s="255"/>
      <c r="I1134" s="255"/>
      <c r="J1134" s="255"/>
      <c r="K1134" s="255"/>
      <c r="L1134" s="255"/>
      <c r="M1134" s="255"/>
      <c r="N1134" s="255"/>
      <c r="O1134" s="255"/>
      <c r="P1134" s="255"/>
      <c r="Q1134" s="255">
        <v>12</v>
      </c>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hidden="1"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255">
        <f>Q1134</f>
        <v>12</v>
      </c>
      <c r="R1135" s="255"/>
      <c r="S1135" s="255"/>
      <c r="T1135" s="255"/>
      <c r="U1135" s="255"/>
      <c r="V1135" s="255"/>
      <c r="W1135" s="255"/>
      <c r="X1135" s="255"/>
      <c r="Y1135" s="255"/>
      <c r="Z1135" s="255"/>
      <c r="AA1135" s="255"/>
      <c r="AB1135" s="255"/>
      <c r="AC1135" s="255"/>
      <c r="AD1135" s="255"/>
      <c r="AE1135" s="362">
        <f>AE1134</f>
        <v>0</v>
      </c>
      <c r="AF1135" s="362">
        <f t="shared" ref="AF1135" si="2817">AF1134</f>
        <v>0</v>
      </c>
      <c r="AG1135" s="362">
        <f t="shared" ref="AG1135" si="2818">AG1134</f>
        <v>0</v>
      </c>
      <c r="AH1135" s="362">
        <f t="shared" ref="AH1135" si="2819">AH1134</f>
        <v>0</v>
      </c>
      <c r="AI1135" s="362">
        <f t="shared" ref="AI1135" si="2820">AI1134</f>
        <v>0</v>
      </c>
      <c r="AJ1135" s="362">
        <f t="shared" ref="AJ1135" si="2821">AJ1134</f>
        <v>0</v>
      </c>
      <c r="AK1135" s="362">
        <f t="shared" ref="AK1135" si="2822">AK1134</f>
        <v>0</v>
      </c>
      <c r="AL1135" s="362">
        <f t="shared" ref="AL1135" si="2823">AL1134</f>
        <v>0</v>
      </c>
      <c r="AM1135" s="362">
        <f t="shared" ref="AM1135" si="2824">AM1134</f>
        <v>0</v>
      </c>
      <c r="AN1135" s="362">
        <f t="shared" ref="AN1135" si="2825">AN1134</f>
        <v>0</v>
      </c>
      <c r="AO1135" s="362">
        <f t="shared" ref="AO1135" si="2826">AO1134</f>
        <v>0</v>
      </c>
      <c r="AP1135" s="362">
        <f t="shared" ref="AP1135" si="2827">AP1134</f>
        <v>0</v>
      </c>
      <c r="AQ1135" s="362">
        <f t="shared" ref="AQ1135" si="2828">AQ1134</f>
        <v>0</v>
      </c>
      <c r="AR1135" s="362">
        <f t="shared" ref="AR1135" si="2829">AR1134</f>
        <v>0</v>
      </c>
      <c r="AS1135" s="266"/>
    </row>
    <row r="1136" spans="1:45" ht="15" hidden="1"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28.5" hidden="1" customHeight="1" outlineLevel="1">
      <c r="A1137" s="464">
        <v>42</v>
      </c>
      <c r="B1137" s="379" t="s">
        <v>134</v>
      </c>
      <c r="C1137" s="251" t="s">
        <v>25</v>
      </c>
      <c r="D1137" s="255"/>
      <c r="E1137" s="255"/>
      <c r="F1137" s="255"/>
      <c r="G1137" s="255"/>
      <c r="H1137" s="255"/>
      <c r="I1137" s="255"/>
      <c r="J1137" s="255"/>
      <c r="K1137" s="255"/>
      <c r="L1137" s="255"/>
      <c r="M1137" s="255"/>
      <c r="N1137" s="255"/>
      <c r="O1137" s="255"/>
      <c r="P1137" s="255"/>
      <c r="Q1137" s="251"/>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hidden="1"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414"/>
      <c r="R1138" s="255"/>
      <c r="S1138" s="255"/>
      <c r="T1138" s="255"/>
      <c r="U1138" s="255"/>
      <c r="V1138" s="255"/>
      <c r="W1138" s="255"/>
      <c r="X1138" s="255"/>
      <c r="Y1138" s="255"/>
      <c r="Z1138" s="255"/>
      <c r="AA1138" s="255"/>
      <c r="AB1138" s="255"/>
      <c r="AC1138" s="255"/>
      <c r="AD1138" s="255"/>
      <c r="AE1138" s="362">
        <f>AE1137</f>
        <v>0</v>
      </c>
      <c r="AF1138" s="362">
        <f t="shared" ref="AF1138" si="2830">AF1137</f>
        <v>0</v>
      </c>
      <c r="AG1138" s="362">
        <f t="shared" ref="AG1138" si="2831">AG1137</f>
        <v>0</v>
      </c>
      <c r="AH1138" s="362">
        <f t="shared" ref="AH1138" si="2832">AH1137</f>
        <v>0</v>
      </c>
      <c r="AI1138" s="362">
        <f t="shared" ref="AI1138" si="2833">AI1137</f>
        <v>0</v>
      </c>
      <c r="AJ1138" s="362">
        <f t="shared" ref="AJ1138" si="2834">AJ1137</f>
        <v>0</v>
      </c>
      <c r="AK1138" s="362">
        <f t="shared" ref="AK1138" si="2835">AK1137</f>
        <v>0</v>
      </c>
      <c r="AL1138" s="362">
        <f t="shared" ref="AL1138" si="2836">AL1137</f>
        <v>0</v>
      </c>
      <c r="AM1138" s="362">
        <f t="shared" ref="AM1138" si="2837">AM1137</f>
        <v>0</v>
      </c>
      <c r="AN1138" s="362">
        <f t="shared" ref="AN1138" si="2838">AN1137</f>
        <v>0</v>
      </c>
      <c r="AO1138" s="362">
        <f t="shared" ref="AO1138" si="2839">AO1137</f>
        <v>0</v>
      </c>
      <c r="AP1138" s="362">
        <f t="shared" ref="AP1138" si="2840">AP1137</f>
        <v>0</v>
      </c>
      <c r="AQ1138" s="362">
        <f t="shared" ref="AQ1138" si="2841">AQ1137</f>
        <v>0</v>
      </c>
      <c r="AR1138" s="362">
        <f t="shared" ref="AR1138" si="2842">AR1137</f>
        <v>0</v>
      </c>
      <c r="AS1138" s="266"/>
    </row>
    <row r="1139" spans="1:45" ht="15" hidden="1"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15" hidden="1" customHeight="1" outlineLevel="1">
      <c r="A1140" s="464">
        <v>43</v>
      </c>
      <c r="B1140" s="379" t="s">
        <v>135</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hidden="1"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 si="2843">AF1140</f>
        <v>0</v>
      </c>
      <c r="AG1141" s="362">
        <f t="shared" ref="AG1141" si="2844">AG1140</f>
        <v>0</v>
      </c>
      <c r="AH1141" s="362">
        <f t="shared" ref="AH1141" si="2845">AH1140</f>
        <v>0</v>
      </c>
      <c r="AI1141" s="362">
        <f t="shared" ref="AI1141" si="2846">AI1140</f>
        <v>0</v>
      </c>
      <c r="AJ1141" s="362">
        <f t="shared" ref="AJ1141" si="2847">AJ1140</f>
        <v>0</v>
      </c>
      <c r="AK1141" s="362">
        <f t="shared" ref="AK1141" si="2848">AK1140</f>
        <v>0</v>
      </c>
      <c r="AL1141" s="362">
        <f t="shared" ref="AL1141" si="2849">AL1140</f>
        <v>0</v>
      </c>
      <c r="AM1141" s="362">
        <f t="shared" ref="AM1141" si="2850">AM1140</f>
        <v>0</v>
      </c>
      <c r="AN1141" s="362">
        <f t="shared" ref="AN1141" si="2851">AN1140</f>
        <v>0</v>
      </c>
      <c r="AO1141" s="362">
        <f t="shared" ref="AO1141" si="2852">AO1140</f>
        <v>0</v>
      </c>
      <c r="AP1141" s="362">
        <f t="shared" ref="AP1141" si="2853">AP1140</f>
        <v>0</v>
      </c>
      <c r="AQ1141" s="362">
        <f t="shared" ref="AQ1141" si="2854">AQ1140</f>
        <v>0</v>
      </c>
      <c r="AR1141" s="362">
        <f t="shared" ref="AR1141" si="2855">AR1140</f>
        <v>0</v>
      </c>
      <c r="AS1141" s="266"/>
    </row>
    <row r="1142" spans="1:45" ht="15" hidden="1"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28.5" hidden="1" customHeight="1" outlineLevel="1">
      <c r="A1143" s="464">
        <v>44</v>
      </c>
      <c r="B1143" s="379" t="s">
        <v>136</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hidden="1"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 si="2856">AF1143</f>
        <v>0</v>
      </c>
      <c r="AG1144" s="362">
        <f t="shared" ref="AG1144" si="2857">AG1143</f>
        <v>0</v>
      </c>
      <c r="AH1144" s="362">
        <f t="shared" ref="AH1144" si="2858">AH1143</f>
        <v>0</v>
      </c>
      <c r="AI1144" s="362">
        <f t="shared" ref="AI1144" si="2859">AI1143</f>
        <v>0</v>
      </c>
      <c r="AJ1144" s="362">
        <f t="shared" ref="AJ1144" si="2860">AJ1143</f>
        <v>0</v>
      </c>
      <c r="AK1144" s="362">
        <f t="shared" ref="AK1144" si="2861">AK1143</f>
        <v>0</v>
      </c>
      <c r="AL1144" s="362">
        <f t="shared" ref="AL1144" si="2862">AL1143</f>
        <v>0</v>
      </c>
      <c r="AM1144" s="362">
        <f t="shared" ref="AM1144" si="2863">AM1143</f>
        <v>0</v>
      </c>
      <c r="AN1144" s="362">
        <f t="shared" ref="AN1144" si="2864">AN1143</f>
        <v>0</v>
      </c>
      <c r="AO1144" s="362">
        <f t="shared" ref="AO1144" si="2865">AO1143</f>
        <v>0</v>
      </c>
      <c r="AP1144" s="362">
        <f t="shared" ref="AP1144" si="2866">AP1143</f>
        <v>0</v>
      </c>
      <c r="AQ1144" s="362">
        <f t="shared" ref="AQ1144" si="2867">AQ1143</f>
        <v>0</v>
      </c>
      <c r="AR1144" s="362">
        <f t="shared" ref="AR1144" si="2868">AR1143</f>
        <v>0</v>
      </c>
      <c r="AS1144" s="266"/>
    </row>
    <row r="1145" spans="1:45" ht="15" hidden="1"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2.450000000000003" hidden="1" customHeight="1" outlineLevel="1">
      <c r="A1146" s="464">
        <v>45</v>
      </c>
      <c r="B1146" s="379" t="s">
        <v>137</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hidden="1"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 si="2869">AF1146</f>
        <v>0</v>
      </c>
      <c r="AG1147" s="362">
        <f t="shared" ref="AG1147" si="2870">AG1146</f>
        <v>0</v>
      </c>
      <c r="AH1147" s="362">
        <f t="shared" ref="AH1147" si="2871">AH1146</f>
        <v>0</v>
      </c>
      <c r="AI1147" s="362">
        <f t="shared" ref="AI1147" si="2872">AI1146</f>
        <v>0</v>
      </c>
      <c r="AJ1147" s="362">
        <f t="shared" ref="AJ1147" si="2873">AJ1146</f>
        <v>0</v>
      </c>
      <c r="AK1147" s="362">
        <f t="shared" ref="AK1147" si="2874">AK1146</f>
        <v>0</v>
      </c>
      <c r="AL1147" s="362">
        <f t="shared" ref="AL1147" si="2875">AL1146</f>
        <v>0</v>
      </c>
      <c r="AM1147" s="362">
        <f t="shared" ref="AM1147" si="2876">AM1146</f>
        <v>0</v>
      </c>
      <c r="AN1147" s="362">
        <f t="shared" ref="AN1147" si="2877">AN1146</f>
        <v>0</v>
      </c>
      <c r="AO1147" s="362">
        <f t="shared" ref="AO1147" si="2878">AO1146</f>
        <v>0</v>
      </c>
      <c r="AP1147" s="362">
        <f t="shared" ref="AP1147" si="2879">AP1146</f>
        <v>0</v>
      </c>
      <c r="AQ1147" s="362">
        <f t="shared" ref="AQ1147" si="2880">AQ1146</f>
        <v>0</v>
      </c>
      <c r="AR1147" s="362">
        <f t="shared" ref="AR1147" si="2881">AR1146</f>
        <v>0</v>
      </c>
      <c r="AS1147" s="266"/>
    </row>
    <row r="1148" spans="1:45" ht="15" hidden="1"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2.1" hidden="1" customHeight="1" outlineLevel="1">
      <c r="A1149" s="464">
        <v>46</v>
      </c>
      <c r="B1149" s="379" t="s">
        <v>138</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hidden="1"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 si="2882">AF1149</f>
        <v>0</v>
      </c>
      <c r="AG1150" s="362">
        <f t="shared" ref="AG1150" si="2883">AG1149</f>
        <v>0</v>
      </c>
      <c r="AH1150" s="362">
        <f t="shared" ref="AH1150" si="2884">AH1149</f>
        <v>0</v>
      </c>
      <c r="AI1150" s="362">
        <f t="shared" ref="AI1150" si="2885">AI1149</f>
        <v>0</v>
      </c>
      <c r="AJ1150" s="362">
        <f t="shared" ref="AJ1150" si="2886">AJ1149</f>
        <v>0</v>
      </c>
      <c r="AK1150" s="362">
        <f t="shared" ref="AK1150" si="2887">AK1149</f>
        <v>0</v>
      </c>
      <c r="AL1150" s="362">
        <f t="shared" ref="AL1150" si="2888">AL1149</f>
        <v>0</v>
      </c>
      <c r="AM1150" s="362">
        <f t="shared" ref="AM1150" si="2889">AM1149</f>
        <v>0</v>
      </c>
      <c r="AN1150" s="362">
        <f t="shared" ref="AN1150" si="2890">AN1149</f>
        <v>0</v>
      </c>
      <c r="AO1150" s="362">
        <f t="shared" ref="AO1150" si="2891">AO1149</f>
        <v>0</v>
      </c>
      <c r="AP1150" s="362">
        <f t="shared" ref="AP1150" si="2892">AP1149</f>
        <v>0</v>
      </c>
      <c r="AQ1150" s="362">
        <f t="shared" ref="AQ1150" si="2893">AQ1149</f>
        <v>0</v>
      </c>
      <c r="AR1150" s="362">
        <f t="shared" ref="AR1150" si="2894">AR1149</f>
        <v>0</v>
      </c>
      <c r="AS1150" s="266"/>
    </row>
    <row r="1151" spans="1:45" ht="15" hidden="1"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5.450000000000003" hidden="1" customHeight="1" outlineLevel="1">
      <c r="A1152" s="464">
        <v>47</v>
      </c>
      <c r="B1152" s="379" t="s">
        <v>139</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hidden="1"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 si="2895">AF1152</f>
        <v>0</v>
      </c>
      <c r="AG1153" s="362">
        <f t="shared" ref="AG1153" si="2896">AG1152</f>
        <v>0</v>
      </c>
      <c r="AH1153" s="362">
        <f t="shared" ref="AH1153" si="2897">AH1152</f>
        <v>0</v>
      </c>
      <c r="AI1153" s="362">
        <f t="shared" ref="AI1153" si="2898">AI1152</f>
        <v>0</v>
      </c>
      <c r="AJ1153" s="362">
        <f t="shared" ref="AJ1153" si="2899">AJ1152</f>
        <v>0</v>
      </c>
      <c r="AK1153" s="362">
        <f t="shared" ref="AK1153" si="2900">AK1152</f>
        <v>0</v>
      </c>
      <c r="AL1153" s="362">
        <f t="shared" ref="AL1153" si="2901">AL1152</f>
        <v>0</v>
      </c>
      <c r="AM1153" s="362">
        <f t="shared" ref="AM1153" si="2902">AM1152</f>
        <v>0</v>
      </c>
      <c r="AN1153" s="362">
        <f t="shared" ref="AN1153" si="2903">AN1152</f>
        <v>0</v>
      </c>
      <c r="AO1153" s="362">
        <f t="shared" ref="AO1153" si="2904">AO1152</f>
        <v>0</v>
      </c>
      <c r="AP1153" s="362">
        <f t="shared" ref="AP1153" si="2905">AP1152</f>
        <v>0</v>
      </c>
      <c r="AQ1153" s="362">
        <f t="shared" ref="AQ1153" si="2906">AQ1152</f>
        <v>0</v>
      </c>
      <c r="AR1153" s="362">
        <f t="shared" ref="AR1153" si="2907">AR1152</f>
        <v>0</v>
      </c>
      <c r="AS1153" s="266"/>
    </row>
    <row r="1154" spans="1:45" ht="15" hidden="1" customHeight="1" outlineLevel="1">
      <c r="A1154" s="464"/>
      <c r="B1154" s="379"/>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363"/>
      <c r="AF1154" s="376"/>
      <c r="AG1154" s="376"/>
      <c r="AH1154" s="376"/>
      <c r="AI1154" s="376"/>
      <c r="AJ1154" s="376"/>
      <c r="AK1154" s="376"/>
      <c r="AL1154" s="376"/>
      <c r="AM1154" s="376"/>
      <c r="AN1154" s="376"/>
      <c r="AO1154" s="376"/>
      <c r="AP1154" s="376"/>
      <c r="AQ1154" s="376"/>
      <c r="AR1154" s="376"/>
      <c r="AS1154" s="266"/>
    </row>
    <row r="1155" spans="1:45" ht="39.75" hidden="1" customHeight="1" outlineLevel="1">
      <c r="A1155" s="464">
        <v>48</v>
      </c>
      <c r="B1155" s="379" t="s">
        <v>140</v>
      </c>
      <c r="C1155" s="251" t="s">
        <v>25</v>
      </c>
      <c r="D1155" s="255"/>
      <c r="E1155" s="255"/>
      <c r="F1155" s="255"/>
      <c r="G1155" s="255"/>
      <c r="H1155" s="255"/>
      <c r="I1155" s="255"/>
      <c r="J1155" s="255"/>
      <c r="K1155" s="255"/>
      <c r="L1155" s="255"/>
      <c r="M1155" s="255"/>
      <c r="N1155" s="255"/>
      <c r="O1155" s="255"/>
      <c r="P1155" s="255"/>
      <c r="Q1155" s="255">
        <v>12</v>
      </c>
      <c r="R1155" s="255"/>
      <c r="S1155" s="255"/>
      <c r="T1155" s="255"/>
      <c r="U1155" s="255"/>
      <c r="V1155" s="255"/>
      <c r="W1155" s="255"/>
      <c r="X1155" s="255"/>
      <c r="Y1155" s="255"/>
      <c r="Z1155" s="255"/>
      <c r="AA1155" s="255"/>
      <c r="AB1155" s="255"/>
      <c r="AC1155" s="255"/>
      <c r="AD1155" s="255"/>
      <c r="AE1155" s="377"/>
      <c r="AF1155" s="366"/>
      <c r="AG1155" s="366"/>
      <c r="AH1155" s="366"/>
      <c r="AI1155" s="366"/>
      <c r="AJ1155" s="366"/>
      <c r="AK1155" s="366"/>
      <c r="AL1155" s="366"/>
      <c r="AM1155" s="366"/>
      <c r="AN1155" s="366"/>
      <c r="AO1155" s="366"/>
      <c r="AP1155" s="366"/>
      <c r="AQ1155" s="366"/>
      <c r="AR1155" s="366"/>
      <c r="AS1155" s="256">
        <f>SUM(AE1155:AR1155)</f>
        <v>0</v>
      </c>
    </row>
    <row r="1156" spans="1:45" ht="15" hidden="1" customHeight="1" outlineLevel="1">
      <c r="A1156" s="464"/>
      <c r="B1156" s="254" t="s">
        <v>345</v>
      </c>
      <c r="C1156" s="251" t="s">
        <v>163</v>
      </c>
      <c r="D1156" s="255"/>
      <c r="E1156" s="255"/>
      <c r="F1156" s="255"/>
      <c r="G1156" s="255"/>
      <c r="H1156" s="255"/>
      <c r="I1156" s="255"/>
      <c r="J1156" s="255"/>
      <c r="K1156" s="255"/>
      <c r="L1156" s="255"/>
      <c r="M1156" s="255"/>
      <c r="N1156" s="255"/>
      <c r="O1156" s="255"/>
      <c r="P1156" s="255"/>
      <c r="Q1156" s="255">
        <f>Q1155</f>
        <v>12</v>
      </c>
      <c r="R1156" s="255"/>
      <c r="S1156" s="255"/>
      <c r="T1156" s="255"/>
      <c r="U1156" s="255"/>
      <c r="V1156" s="255"/>
      <c r="W1156" s="255"/>
      <c r="X1156" s="255"/>
      <c r="Y1156" s="255"/>
      <c r="Z1156" s="255"/>
      <c r="AA1156" s="255"/>
      <c r="AB1156" s="255"/>
      <c r="AC1156" s="255"/>
      <c r="AD1156" s="255"/>
      <c r="AE1156" s="362">
        <f>AE1155</f>
        <v>0</v>
      </c>
      <c r="AF1156" s="362">
        <f t="shared" ref="AF1156" si="2908">AF1155</f>
        <v>0</v>
      </c>
      <c r="AG1156" s="362">
        <f t="shared" ref="AG1156" si="2909">AG1155</f>
        <v>0</v>
      </c>
      <c r="AH1156" s="362">
        <f t="shared" ref="AH1156" si="2910">AH1155</f>
        <v>0</v>
      </c>
      <c r="AI1156" s="362">
        <f t="shared" ref="AI1156" si="2911">AI1155</f>
        <v>0</v>
      </c>
      <c r="AJ1156" s="362">
        <f t="shared" ref="AJ1156" si="2912">AJ1155</f>
        <v>0</v>
      </c>
      <c r="AK1156" s="362">
        <f t="shared" ref="AK1156" si="2913">AK1155</f>
        <v>0</v>
      </c>
      <c r="AL1156" s="362">
        <f t="shared" ref="AL1156" si="2914">AL1155</f>
        <v>0</v>
      </c>
      <c r="AM1156" s="362">
        <f t="shared" ref="AM1156" si="2915">AM1155</f>
        <v>0</v>
      </c>
      <c r="AN1156" s="362">
        <f t="shared" ref="AN1156" si="2916">AN1155</f>
        <v>0</v>
      </c>
      <c r="AO1156" s="362">
        <f t="shared" ref="AO1156" si="2917">AO1155</f>
        <v>0</v>
      </c>
      <c r="AP1156" s="362">
        <f t="shared" ref="AP1156" si="2918">AP1155</f>
        <v>0</v>
      </c>
      <c r="AQ1156" s="362">
        <f t="shared" ref="AQ1156" si="2919">AQ1155</f>
        <v>0</v>
      </c>
      <c r="AR1156" s="362">
        <f t="shared" ref="AR1156" si="2920">AR1155</f>
        <v>0</v>
      </c>
      <c r="AS1156" s="266"/>
    </row>
    <row r="1157" spans="1:45" ht="15" hidden="1" customHeight="1" outlineLevel="1">
      <c r="A1157" s="464"/>
      <c r="B1157" s="379"/>
      <c r="C1157" s="251"/>
      <c r="D1157" s="251"/>
      <c r="E1157" s="251"/>
      <c r="F1157" s="251"/>
      <c r="G1157" s="251"/>
      <c r="H1157" s="251"/>
      <c r="I1157" s="251"/>
      <c r="J1157" s="251"/>
      <c r="K1157" s="251"/>
      <c r="L1157" s="251"/>
      <c r="M1157" s="251"/>
      <c r="N1157" s="251"/>
      <c r="O1157" s="251"/>
      <c r="P1157" s="251"/>
      <c r="Q1157" s="251"/>
      <c r="R1157" s="251"/>
      <c r="S1157" s="251"/>
      <c r="T1157" s="251"/>
      <c r="U1157" s="251"/>
      <c r="V1157" s="251"/>
      <c r="W1157" s="251"/>
      <c r="X1157" s="251"/>
      <c r="Y1157" s="251"/>
      <c r="Z1157" s="251"/>
      <c r="AA1157" s="251"/>
      <c r="AB1157" s="251"/>
      <c r="AC1157" s="251"/>
      <c r="AD1157" s="251"/>
      <c r="AE1157" s="363"/>
      <c r="AF1157" s="376"/>
      <c r="AG1157" s="376"/>
      <c r="AH1157" s="376"/>
      <c r="AI1157" s="376"/>
      <c r="AJ1157" s="376"/>
      <c r="AK1157" s="376"/>
      <c r="AL1157" s="376"/>
      <c r="AM1157" s="376"/>
      <c r="AN1157" s="376"/>
      <c r="AO1157" s="376"/>
      <c r="AP1157" s="376"/>
      <c r="AQ1157" s="376"/>
      <c r="AR1157" s="376"/>
      <c r="AS1157" s="266"/>
    </row>
    <row r="1158" spans="1:45" ht="33" hidden="1" customHeight="1" outlineLevel="1">
      <c r="A1158" s="464">
        <v>49</v>
      </c>
      <c r="B1158" s="379" t="s">
        <v>141</v>
      </c>
      <c r="C1158" s="251" t="s">
        <v>25</v>
      </c>
      <c r="D1158" s="255"/>
      <c r="E1158" s="255"/>
      <c r="F1158" s="255"/>
      <c r="G1158" s="255"/>
      <c r="H1158" s="255"/>
      <c r="I1158" s="255"/>
      <c r="J1158" s="255"/>
      <c r="K1158" s="255"/>
      <c r="L1158" s="255"/>
      <c r="M1158" s="255"/>
      <c r="N1158" s="255"/>
      <c r="O1158" s="255"/>
      <c r="P1158" s="255"/>
      <c r="Q1158" s="255">
        <v>12</v>
      </c>
      <c r="R1158" s="255"/>
      <c r="S1158" s="255"/>
      <c r="T1158" s="255"/>
      <c r="U1158" s="255"/>
      <c r="V1158" s="255"/>
      <c r="W1158" s="255"/>
      <c r="X1158" s="255"/>
      <c r="Y1158" s="255"/>
      <c r="Z1158" s="255"/>
      <c r="AA1158" s="255"/>
      <c r="AB1158" s="255"/>
      <c r="AC1158" s="255"/>
      <c r="AD1158" s="255"/>
      <c r="AE1158" s="377"/>
      <c r="AF1158" s="366"/>
      <c r="AG1158" s="366"/>
      <c r="AH1158" s="366"/>
      <c r="AI1158" s="366"/>
      <c r="AJ1158" s="366"/>
      <c r="AK1158" s="366"/>
      <c r="AL1158" s="366"/>
      <c r="AM1158" s="366"/>
      <c r="AN1158" s="366"/>
      <c r="AO1158" s="366"/>
      <c r="AP1158" s="366"/>
      <c r="AQ1158" s="366"/>
      <c r="AR1158" s="366"/>
      <c r="AS1158" s="256">
        <f>SUM(AE1158:AR1158)</f>
        <v>0</v>
      </c>
    </row>
    <row r="1159" spans="1:45" ht="15" hidden="1" customHeight="1" outlineLevel="1">
      <c r="A1159" s="464"/>
      <c r="B1159" s="254" t="s">
        <v>345</v>
      </c>
      <c r="C1159" s="251" t="s">
        <v>163</v>
      </c>
      <c r="D1159" s="255"/>
      <c r="E1159" s="255"/>
      <c r="F1159" s="255"/>
      <c r="G1159" s="255"/>
      <c r="H1159" s="255"/>
      <c r="I1159" s="255"/>
      <c r="J1159" s="255"/>
      <c r="K1159" s="255"/>
      <c r="L1159" s="255"/>
      <c r="M1159" s="255"/>
      <c r="N1159" s="255"/>
      <c r="O1159" s="255"/>
      <c r="P1159" s="255"/>
      <c r="Q1159" s="255">
        <f>Q1158</f>
        <v>12</v>
      </c>
      <c r="R1159" s="255"/>
      <c r="S1159" s="255"/>
      <c r="T1159" s="255"/>
      <c r="U1159" s="255"/>
      <c r="V1159" s="255"/>
      <c r="W1159" s="255"/>
      <c r="X1159" s="255"/>
      <c r="Y1159" s="255"/>
      <c r="Z1159" s="255"/>
      <c r="AA1159" s="255"/>
      <c r="AB1159" s="255"/>
      <c r="AC1159" s="255"/>
      <c r="AD1159" s="255"/>
      <c r="AE1159" s="362">
        <f>AE1158</f>
        <v>0</v>
      </c>
      <c r="AF1159" s="362">
        <f t="shared" ref="AF1159" si="2921">AF1158</f>
        <v>0</v>
      </c>
      <c r="AG1159" s="362">
        <f t="shared" ref="AG1159" si="2922">AG1158</f>
        <v>0</v>
      </c>
      <c r="AH1159" s="362">
        <f t="shared" ref="AH1159" si="2923">AH1158</f>
        <v>0</v>
      </c>
      <c r="AI1159" s="362">
        <f t="shared" ref="AI1159" si="2924">AI1158</f>
        <v>0</v>
      </c>
      <c r="AJ1159" s="362">
        <f t="shared" ref="AJ1159" si="2925">AJ1158</f>
        <v>0</v>
      </c>
      <c r="AK1159" s="362">
        <f t="shared" ref="AK1159" si="2926">AK1158</f>
        <v>0</v>
      </c>
      <c r="AL1159" s="362">
        <f t="shared" ref="AL1159" si="2927">AL1158</f>
        <v>0</v>
      </c>
      <c r="AM1159" s="362">
        <f t="shared" ref="AM1159" si="2928">AM1158</f>
        <v>0</v>
      </c>
      <c r="AN1159" s="362">
        <f t="shared" ref="AN1159" si="2929">AN1158</f>
        <v>0</v>
      </c>
      <c r="AO1159" s="362">
        <f t="shared" ref="AO1159" si="2930">AO1158</f>
        <v>0</v>
      </c>
      <c r="AP1159" s="362">
        <f t="shared" ref="AP1159" si="2931">AP1158</f>
        <v>0</v>
      </c>
      <c r="AQ1159" s="362">
        <f t="shared" ref="AQ1159" si="2932">AQ1158</f>
        <v>0</v>
      </c>
      <c r="AR1159" s="362">
        <f t="shared" ref="AR1159" si="2933">AR1158</f>
        <v>0</v>
      </c>
      <c r="AS1159" s="266"/>
    </row>
    <row r="1160" spans="1:45" ht="15" hidden="1" customHeight="1" outlineLevel="1">
      <c r="A1160" s="464"/>
      <c r="B1160" s="254"/>
      <c r="C1160" s="251"/>
      <c r="D1160" s="671"/>
      <c r="E1160" s="671"/>
      <c r="F1160" s="671"/>
      <c r="G1160" s="671"/>
      <c r="H1160" s="671"/>
      <c r="I1160" s="671"/>
      <c r="J1160" s="671"/>
      <c r="K1160" s="671"/>
      <c r="L1160" s="671"/>
      <c r="M1160" s="671"/>
      <c r="N1160" s="671"/>
      <c r="O1160" s="671"/>
      <c r="P1160" s="671"/>
      <c r="Q1160" s="671"/>
      <c r="R1160" s="671"/>
      <c r="S1160" s="671"/>
      <c r="T1160" s="671"/>
      <c r="U1160" s="671"/>
      <c r="V1160" s="671"/>
      <c r="W1160" s="671"/>
      <c r="X1160" s="671"/>
      <c r="Y1160" s="671"/>
      <c r="Z1160" s="671"/>
      <c r="AA1160" s="671"/>
      <c r="AB1160" s="671"/>
      <c r="AC1160" s="671"/>
      <c r="AD1160" s="671"/>
      <c r="AE1160" s="362"/>
      <c r="AF1160" s="362"/>
      <c r="AG1160" s="362"/>
      <c r="AH1160" s="362"/>
      <c r="AI1160" s="362"/>
      <c r="AJ1160" s="362"/>
      <c r="AK1160" s="362"/>
      <c r="AL1160" s="362"/>
      <c r="AM1160" s="362"/>
      <c r="AN1160" s="362"/>
      <c r="AO1160" s="362"/>
      <c r="AP1160" s="362"/>
      <c r="AQ1160" s="362"/>
      <c r="AR1160" s="362"/>
      <c r="AS1160" s="266"/>
    </row>
    <row r="1161" spans="1:45" ht="15.75" hidden="1" outlineLevel="1">
      <c r="A1161" s="464"/>
      <c r="B1161" s="676" t="s">
        <v>909</v>
      </c>
      <c r="AS1161" s="672"/>
    </row>
    <row r="1162" spans="1:45" hidden="1" outlineLevel="1">
      <c r="A1162" s="464">
        <v>50</v>
      </c>
      <c r="B1162" s="254"/>
      <c r="AS1162" s="672"/>
    </row>
    <row r="1163" spans="1:45" ht="15.75" hidden="1" outlineLevel="1">
      <c r="A1163" s="464"/>
      <c r="B1163" s="379" t="s">
        <v>908</v>
      </c>
      <c r="C1163" s="251" t="s">
        <v>25</v>
      </c>
      <c r="D1163" s="255"/>
      <c r="E1163" s="255"/>
      <c r="F1163" s="255"/>
      <c r="G1163" s="255"/>
      <c r="H1163" s="255"/>
      <c r="I1163" s="255"/>
      <c r="J1163" s="255"/>
      <c r="K1163" s="255"/>
      <c r="L1163" s="255"/>
      <c r="M1163" s="255"/>
      <c r="N1163" s="255"/>
      <c r="O1163" s="255"/>
      <c r="P1163" s="255"/>
      <c r="Q1163" s="255">
        <v>12</v>
      </c>
      <c r="R1163" s="255"/>
      <c r="S1163" s="255"/>
      <c r="T1163" s="255"/>
      <c r="U1163" s="255"/>
      <c r="V1163" s="255"/>
      <c r="W1163" s="255"/>
      <c r="X1163" s="255"/>
      <c r="Y1163" s="255"/>
      <c r="Z1163" s="255"/>
      <c r="AA1163" s="255"/>
      <c r="AB1163" s="255"/>
      <c r="AC1163" s="255"/>
      <c r="AD1163" s="255"/>
      <c r="AE1163" s="377"/>
      <c r="AF1163" s="366"/>
      <c r="AG1163" s="366"/>
      <c r="AH1163" s="366"/>
      <c r="AI1163" s="366"/>
      <c r="AJ1163" s="366"/>
      <c r="AK1163" s="366"/>
      <c r="AL1163" s="366"/>
      <c r="AM1163" s="366"/>
      <c r="AN1163" s="366"/>
      <c r="AO1163" s="366"/>
      <c r="AP1163" s="366"/>
      <c r="AQ1163" s="366"/>
      <c r="AR1163" s="366"/>
      <c r="AS1163" s="256">
        <f>SUM(AE1163:AR1163)</f>
        <v>0</v>
      </c>
    </row>
    <row r="1164" spans="1:45" hidden="1" outlineLevel="1">
      <c r="A1164" s="464"/>
      <c r="B1164" s="254" t="s">
        <v>345</v>
      </c>
      <c r="C1164" s="251" t="s">
        <v>163</v>
      </c>
      <c r="D1164" s="255"/>
      <c r="E1164" s="255"/>
      <c r="F1164" s="255"/>
      <c r="G1164" s="255"/>
      <c r="H1164" s="255"/>
      <c r="I1164" s="255"/>
      <c r="J1164" s="255"/>
      <c r="K1164" s="255"/>
      <c r="L1164" s="255"/>
      <c r="M1164" s="255"/>
      <c r="N1164" s="255"/>
      <c r="O1164" s="255"/>
      <c r="P1164" s="255"/>
      <c r="Q1164" s="255">
        <f>Q1163</f>
        <v>12</v>
      </c>
      <c r="R1164" s="255"/>
      <c r="S1164" s="255"/>
      <c r="T1164" s="255"/>
      <c r="U1164" s="255"/>
      <c r="V1164" s="255"/>
      <c r="W1164" s="255"/>
      <c r="X1164" s="255"/>
      <c r="Y1164" s="255"/>
      <c r="Z1164" s="255"/>
      <c r="AA1164" s="255"/>
      <c r="AB1164" s="255"/>
      <c r="AC1164" s="255"/>
      <c r="AD1164" s="255"/>
      <c r="AE1164" s="362">
        <f>AE1163</f>
        <v>0</v>
      </c>
      <c r="AF1164" s="362">
        <f t="shared" ref="AF1164:AR1164" si="2934">AF1163</f>
        <v>0</v>
      </c>
      <c r="AG1164" s="362">
        <f t="shared" si="2934"/>
        <v>0</v>
      </c>
      <c r="AH1164" s="362">
        <f t="shared" si="2934"/>
        <v>0</v>
      </c>
      <c r="AI1164" s="362">
        <f t="shared" si="2934"/>
        <v>0</v>
      </c>
      <c r="AJ1164" s="362">
        <f t="shared" si="2934"/>
        <v>0</v>
      </c>
      <c r="AK1164" s="362">
        <f t="shared" si="2934"/>
        <v>0</v>
      </c>
      <c r="AL1164" s="362">
        <f t="shared" si="2934"/>
        <v>0</v>
      </c>
      <c r="AM1164" s="362">
        <f t="shared" si="2934"/>
        <v>0</v>
      </c>
      <c r="AN1164" s="362">
        <f t="shared" si="2934"/>
        <v>0</v>
      </c>
      <c r="AO1164" s="362">
        <f t="shared" si="2934"/>
        <v>0</v>
      </c>
      <c r="AP1164" s="362">
        <f t="shared" si="2934"/>
        <v>0</v>
      </c>
      <c r="AQ1164" s="362">
        <f t="shared" si="2934"/>
        <v>0</v>
      </c>
      <c r="AR1164" s="362">
        <f t="shared" si="2934"/>
        <v>0</v>
      </c>
      <c r="AS1164" s="266"/>
    </row>
    <row r="1165" spans="1:45" hidden="1" outlineLevel="1">
      <c r="A1165" s="464"/>
      <c r="B1165" s="254"/>
      <c r="C1165" s="265"/>
      <c r="D1165" s="251"/>
      <c r="E1165" s="251"/>
      <c r="F1165" s="251"/>
      <c r="G1165" s="251"/>
      <c r="H1165" s="251"/>
      <c r="I1165" s="251"/>
      <c r="J1165" s="251"/>
      <c r="K1165" s="251"/>
      <c r="L1165" s="251"/>
      <c r="M1165" s="251"/>
      <c r="N1165" s="251"/>
      <c r="O1165" s="251"/>
      <c r="P1165" s="251"/>
      <c r="Q1165" s="251"/>
      <c r="R1165" s="251"/>
      <c r="S1165" s="251"/>
      <c r="T1165" s="251"/>
      <c r="U1165" s="251"/>
      <c r="V1165" s="251"/>
      <c r="W1165" s="251"/>
      <c r="X1165" s="251"/>
      <c r="Y1165" s="251"/>
      <c r="Z1165" s="251"/>
      <c r="AA1165" s="251"/>
      <c r="AB1165" s="251"/>
      <c r="AC1165" s="251"/>
      <c r="AD1165" s="251"/>
      <c r="AE1165" s="261"/>
      <c r="AF1165" s="261"/>
      <c r="AG1165" s="261"/>
      <c r="AH1165" s="261"/>
      <c r="AI1165" s="261"/>
      <c r="AJ1165" s="261"/>
      <c r="AK1165" s="261"/>
      <c r="AL1165" s="261"/>
      <c r="AM1165" s="261"/>
      <c r="AN1165" s="261"/>
      <c r="AO1165" s="261"/>
      <c r="AP1165" s="261"/>
      <c r="AQ1165" s="261"/>
      <c r="AR1165" s="261"/>
      <c r="AS1165" s="266"/>
    </row>
    <row r="1166" spans="1:45" ht="15.75" collapsed="1">
      <c r="B1166" s="286" t="s">
        <v>346</v>
      </c>
      <c r="C1166" s="288"/>
      <c r="D1166" s="288">
        <f>SUM(D1004:D1159)</f>
        <v>14902812.897411671</v>
      </c>
      <c r="E1166" s="288">
        <f t="shared" ref="E1166:P1166" si="2935">SUM(E1004:E1159)</f>
        <v>14909326.211997353</v>
      </c>
      <c r="F1166" s="288">
        <f t="shared" si="2935"/>
        <v>14909326.211997353</v>
      </c>
      <c r="G1166" s="288">
        <f t="shared" si="2935"/>
        <v>14909326.211997353</v>
      </c>
      <c r="H1166" s="288">
        <f t="shared" si="2935"/>
        <v>14909326.211997353</v>
      </c>
      <c r="I1166" s="288">
        <f t="shared" si="2935"/>
        <v>14873493.932400279</v>
      </c>
      <c r="J1166" s="288">
        <f t="shared" si="2935"/>
        <v>14873493.932400279</v>
      </c>
      <c r="K1166" s="288">
        <f t="shared" si="2935"/>
        <v>14873493.932400279</v>
      </c>
      <c r="L1166" s="288">
        <f t="shared" si="2935"/>
        <v>14336348.115250383</v>
      </c>
      <c r="M1166" s="288">
        <f t="shared" si="2935"/>
        <v>14336348.115250383</v>
      </c>
      <c r="N1166" s="288">
        <f t="shared" si="2935"/>
        <v>14234796.048896965</v>
      </c>
      <c r="O1166" s="288">
        <f t="shared" si="2935"/>
        <v>14187039.464884901</v>
      </c>
      <c r="P1166" s="288">
        <f t="shared" si="2935"/>
        <v>2828243.2011986002</v>
      </c>
      <c r="Q1166" s="288"/>
      <c r="R1166" s="288">
        <f>SUM(R1004:R1159)</f>
        <v>1628.3441149435184</v>
      </c>
      <c r="S1166" s="288">
        <f t="shared" ref="S1166:AD1166" si="2936">SUM(S1004:S1159)</f>
        <v>1630.2023811198792</v>
      </c>
      <c r="T1166" s="288">
        <f t="shared" si="2936"/>
        <v>1630.2023811198792</v>
      </c>
      <c r="U1166" s="288">
        <f t="shared" si="2936"/>
        <v>1630.2023811198792</v>
      </c>
      <c r="V1166" s="288">
        <f t="shared" si="2936"/>
        <v>1630.2023811198792</v>
      </c>
      <c r="W1166" s="288">
        <f t="shared" si="2936"/>
        <v>1625.8119175671973</v>
      </c>
      <c r="X1166" s="288">
        <f t="shared" si="2936"/>
        <v>1625.8119175671973</v>
      </c>
      <c r="Y1166" s="288">
        <f t="shared" si="2936"/>
        <v>1625.8119175671973</v>
      </c>
      <c r="Z1166" s="288">
        <f t="shared" si="2936"/>
        <v>1571.0176993826876</v>
      </c>
      <c r="AA1166" s="288">
        <f t="shared" si="2936"/>
        <v>1571.0176993826876</v>
      </c>
      <c r="AB1166" s="288">
        <f t="shared" si="2936"/>
        <v>1562.4789979368179</v>
      </c>
      <c r="AC1166" s="288">
        <f t="shared" si="2936"/>
        <v>1551.7159202433356</v>
      </c>
      <c r="AD1166" s="288">
        <f t="shared" si="2936"/>
        <v>239.60833310211984</v>
      </c>
      <c r="AE1166" s="288">
        <f>IF(AE1002="kWh",SUMPRODUCT(D1004:D1164,AE1004:AE1164))</f>
        <v>0</v>
      </c>
      <c r="AF1166" s="288">
        <f>IF(AF1002="kWh",SUMPRODUCT(E1004:E1164,AF1004:AF1164))</f>
        <v>64901.83660364378</v>
      </c>
      <c r="AG1166" s="288">
        <f>IF(AG1002="kw",SUMPRODUCT($Q$1004:$Q$1164,$R$1004:$R$1164,AG1004:AG1164),SUMPRODUCT($D$1004:$D$1164,AG1004:AG1164))</f>
        <v>6674.4318583138174</v>
      </c>
      <c r="AH1166" s="288">
        <f t="shared" ref="AH1166:AR1166" si="2937">IF(AH1002="kw",SUMPRODUCT($Q$1004:$Q$1164,$R$1004:$R$1164,AH1004:AH1164),SUMPRODUCT($D$1004:$D$1164,AH1004:AH1164))</f>
        <v>467.39161764705887</v>
      </c>
      <c r="AI1166" s="288">
        <f t="shared" si="2937"/>
        <v>12298.174925420171</v>
      </c>
      <c r="AJ1166" s="288">
        <f t="shared" si="2937"/>
        <v>0</v>
      </c>
      <c r="AK1166" s="288">
        <f t="shared" si="2937"/>
        <v>0</v>
      </c>
      <c r="AL1166" s="288">
        <f t="shared" si="2937"/>
        <v>0</v>
      </c>
      <c r="AM1166" s="288">
        <f t="shared" si="2937"/>
        <v>0</v>
      </c>
      <c r="AN1166" s="288">
        <f t="shared" si="2937"/>
        <v>0</v>
      </c>
      <c r="AO1166" s="288">
        <f t="shared" si="2937"/>
        <v>0</v>
      </c>
      <c r="AP1166" s="288">
        <f t="shared" si="2937"/>
        <v>0</v>
      </c>
      <c r="AQ1166" s="288">
        <f t="shared" si="2937"/>
        <v>0</v>
      </c>
      <c r="AR1166" s="288">
        <f t="shared" si="2937"/>
        <v>0</v>
      </c>
      <c r="AS1166" s="289"/>
    </row>
    <row r="1167" spans="1:45" ht="15.75">
      <c r="B1167" s="343" t="s">
        <v>347</v>
      </c>
      <c r="C1167" s="344"/>
      <c r="D1167" s="344"/>
      <c r="E1167" s="344"/>
      <c r="F1167" s="344"/>
      <c r="G1167" s="344"/>
      <c r="H1167" s="344"/>
      <c r="I1167" s="344"/>
      <c r="J1167" s="344"/>
      <c r="K1167" s="344"/>
      <c r="L1167" s="344"/>
      <c r="M1167" s="344"/>
      <c r="N1167" s="344"/>
      <c r="O1167" s="344"/>
      <c r="P1167" s="344"/>
      <c r="Q1167" s="344"/>
      <c r="R1167" s="344"/>
      <c r="S1167" s="344"/>
      <c r="T1167" s="344"/>
      <c r="U1167" s="344"/>
      <c r="V1167" s="344"/>
      <c r="W1167" s="344"/>
      <c r="X1167" s="344"/>
      <c r="Y1167" s="344"/>
      <c r="Z1167" s="344"/>
      <c r="AA1167" s="344"/>
      <c r="AB1167" s="344"/>
      <c r="AC1167" s="344"/>
      <c r="AD1167" s="344"/>
      <c r="AE1167" s="344">
        <f>HLOOKUP(AE1001,'2. LRAMVA Threshold'!$B$42:$Q$60,12,FALSE)</f>
        <v>0</v>
      </c>
      <c r="AF1167" s="344">
        <f>HLOOKUP(AF1001,'2. LRAMVA Threshold'!$B$42:$Q$53,12,FALSE)</f>
        <v>0</v>
      </c>
      <c r="AG1167" s="344">
        <f>HLOOKUP(AG804,'2. LRAMVA Threshold'!$B$42:$Q$53,12,FALSE)</f>
        <v>0</v>
      </c>
      <c r="AH1167" s="344">
        <f>HLOOKUP(AH804,'2. LRAMVA Threshold'!$B$42:$Q$53,12,FALSE)</f>
        <v>0</v>
      </c>
      <c r="AI1167" s="344">
        <f>HLOOKUP(AI804,'2. LRAMVA Threshold'!$B$42:$Q$53,12,FALSE)</f>
        <v>0</v>
      </c>
      <c r="AJ1167" s="344">
        <f>HLOOKUP(AJ804,'2. LRAMVA Threshold'!$B$42:$Q$53,12,FALSE)</f>
        <v>0</v>
      </c>
      <c r="AK1167" s="344">
        <f>HLOOKUP(AK804,'2. LRAMVA Threshold'!$B$42:$Q$53,12,FALSE)</f>
        <v>0</v>
      </c>
      <c r="AL1167" s="344">
        <f>HLOOKUP(AL804,'2. LRAMVA Threshold'!$B$42:$Q$53,12,FALSE)</f>
        <v>0</v>
      </c>
      <c r="AM1167" s="344">
        <f>HLOOKUP(AM804,'2. LRAMVA Threshold'!$B$42:$Q$53,12,FALSE)</f>
        <v>0</v>
      </c>
      <c r="AN1167" s="344">
        <f>HLOOKUP(AN804,'2. LRAMVA Threshold'!$B$42:$Q$53,12,FALSE)</f>
        <v>0</v>
      </c>
      <c r="AO1167" s="344">
        <f>HLOOKUP(AO804,'2. LRAMVA Threshold'!$B$42:$Q$53,12,FALSE)</f>
        <v>0</v>
      </c>
      <c r="AP1167" s="344">
        <f>HLOOKUP(AP804,'2. LRAMVA Threshold'!$B$42:$Q$53,12,FALSE)</f>
        <v>0</v>
      </c>
      <c r="AQ1167" s="344">
        <f>HLOOKUP(AQ804,'2. LRAMVA Threshold'!$B$42:$Q$53,12,FALSE)</f>
        <v>0</v>
      </c>
      <c r="AR1167" s="344">
        <f>HLOOKUP(AR804,'2. LRAMVA Threshold'!$B$42:$Q$53,12,FALSE)</f>
        <v>0</v>
      </c>
      <c r="AS1167" s="393"/>
    </row>
    <row r="1168" spans="1:45">
      <c r="B1168" s="346"/>
      <c r="C1168" s="383"/>
      <c r="D1168" s="384"/>
      <c r="E1168" s="384"/>
      <c r="F1168" s="384"/>
      <c r="G1168" s="384"/>
      <c r="H1168" s="384"/>
      <c r="I1168" s="384"/>
      <c r="J1168" s="384"/>
      <c r="K1168" s="384"/>
      <c r="L1168" s="384"/>
      <c r="M1168" s="384"/>
      <c r="N1168" s="348"/>
      <c r="O1168" s="348"/>
      <c r="P1168" s="348"/>
      <c r="Q1168" s="384"/>
      <c r="R1168" s="385"/>
      <c r="S1168" s="384"/>
      <c r="T1168" s="384"/>
      <c r="U1168" s="384"/>
      <c r="V1168" s="386"/>
      <c r="W1168" s="386"/>
      <c r="X1168" s="386"/>
      <c r="Y1168" s="386"/>
      <c r="Z1168" s="384"/>
      <c r="AA1168" s="384"/>
      <c r="AB1168" s="348"/>
      <c r="AC1168" s="348"/>
      <c r="AD1168" s="348"/>
      <c r="AE1168" s="387"/>
      <c r="AF1168" s="387"/>
      <c r="AG1168" s="387"/>
      <c r="AH1168" s="387"/>
      <c r="AI1168" s="387"/>
      <c r="AJ1168" s="387"/>
      <c r="AK1168" s="387"/>
      <c r="AL1168" s="351"/>
      <c r="AM1168" s="351"/>
      <c r="AN1168" s="351"/>
      <c r="AO1168" s="351"/>
      <c r="AP1168" s="351"/>
      <c r="AQ1168" s="351"/>
      <c r="AR1168" s="351"/>
      <c r="AS1168" s="691"/>
    </row>
    <row r="1169" spans="2:45">
      <c r="B1169" s="283" t="s">
        <v>348</v>
      </c>
      <c r="C1169" s="296"/>
      <c r="D1169" s="296"/>
      <c r="E1169" s="329"/>
      <c r="F1169" s="329"/>
      <c r="G1169" s="329"/>
      <c r="H1169" s="329"/>
      <c r="I1169" s="329"/>
      <c r="J1169" s="329"/>
      <c r="K1169" s="329"/>
      <c r="L1169" s="329"/>
      <c r="M1169" s="329"/>
      <c r="N1169" s="329"/>
      <c r="O1169" s="329"/>
      <c r="P1169" s="329"/>
      <c r="Q1169" s="329"/>
      <c r="R1169" s="251"/>
      <c r="S1169" s="298"/>
      <c r="T1169" s="298"/>
      <c r="U1169" s="298"/>
      <c r="V1169" s="297"/>
      <c r="W1169" s="297"/>
      <c r="X1169" s="297"/>
      <c r="Y1169" s="297"/>
      <c r="Z1169" s="298"/>
      <c r="AA1169" s="298"/>
      <c r="AB1169" s="298"/>
      <c r="AC1169" s="298"/>
      <c r="AD1169" s="298"/>
      <c r="AE1169" s="733">
        <f>HLOOKUP(AE$35,'3.  Distribution Rates'!$C$122:$P$135,12,FALSE)</f>
        <v>0</v>
      </c>
      <c r="AF1169" s="733">
        <f>HLOOKUP(AF$35,'3.  Distribution Rates'!$C$122:$P$135,12,FALSE)</f>
        <v>0</v>
      </c>
      <c r="AG1169" s="299">
        <f>HLOOKUP(AG$35,'3.  Distribution Rates'!$C$122:$P$135,12,FALSE)</f>
        <v>0</v>
      </c>
      <c r="AH1169" s="299">
        <f>HLOOKUP(AH$35,'3.  Distribution Rates'!$C$122:$P$135,12,FALSE)</f>
        <v>0</v>
      </c>
      <c r="AI1169" s="299">
        <f>HLOOKUP(AI$35,'3.  Distribution Rates'!$C$122:$P$135,12,FALSE)</f>
        <v>0</v>
      </c>
      <c r="AJ1169" s="299">
        <f>HLOOKUP(AJ$35,'3.  Distribution Rates'!$C$122:$P$135,12,FALSE)</f>
        <v>0</v>
      </c>
      <c r="AK1169" s="299">
        <f>HLOOKUP(AK$35,'3.  Distribution Rates'!$C$122:$P$135,12,FALSE)</f>
        <v>0</v>
      </c>
      <c r="AL1169" s="299">
        <f>HLOOKUP(AL$35,'3.  Distribution Rates'!$C$122:$P$135,12,FALSE)</f>
        <v>0</v>
      </c>
      <c r="AM1169" s="299">
        <f>HLOOKUP(AM$35,'3.  Distribution Rates'!$C$122:$P$135,12,FALSE)</f>
        <v>0</v>
      </c>
      <c r="AN1169" s="299">
        <f>HLOOKUP(AN$35,'3.  Distribution Rates'!$C$122:$P$135,12,FALSE)</f>
        <v>0</v>
      </c>
      <c r="AO1169" s="299">
        <f>HLOOKUP(AO$35,'3.  Distribution Rates'!$C$122:$P$135,12,FALSE)</f>
        <v>0</v>
      </c>
      <c r="AP1169" s="299">
        <f>HLOOKUP(AP$35,'3.  Distribution Rates'!$C$122:$P$135,12,FALSE)</f>
        <v>0</v>
      </c>
      <c r="AQ1169" s="299">
        <f>HLOOKUP(AQ$35,'3.  Distribution Rates'!$C$122:$P$135,12,FALSE)</f>
        <v>0</v>
      </c>
      <c r="AR1169" s="299">
        <f>HLOOKUP(AR$35,'3.  Distribution Rates'!$C$122:$P$135,12,FALSE)</f>
        <v>0</v>
      </c>
      <c r="AS1169" s="692"/>
    </row>
    <row r="1170" spans="2:45">
      <c r="B1170" s="283" t="s">
        <v>352</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'4.  2011-2014 LRAM'!AM143*AE1169</f>
        <v>0</v>
      </c>
      <c r="AF1170" s="331">
        <f>'4.  2011-2014 LRAM'!AN143*AF1169</f>
        <v>0</v>
      </c>
      <c r="AG1170" s="331">
        <f>'4.  2011-2014 LRAM'!AO143*AG1169</f>
        <v>0</v>
      </c>
      <c r="AH1170" s="331">
        <f>'4.  2011-2014 LRAM'!AP143*AH1169</f>
        <v>0</v>
      </c>
      <c r="AI1170" s="331">
        <f>'4.  2011-2014 LRAM'!AQ143*AI1169</f>
        <v>0</v>
      </c>
      <c r="AJ1170" s="331">
        <f>'4.  2011-2014 LRAM'!AR143*AJ1169</f>
        <v>0</v>
      </c>
      <c r="AK1170" s="331">
        <f>'4.  2011-2014 LRAM'!AS143*AK1169</f>
        <v>0</v>
      </c>
      <c r="AL1170" s="331">
        <f>'4.  2011-2014 LRAM'!AT143*AL1169</f>
        <v>0</v>
      </c>
      <c r="AM1170" s="331">
        <f>'4.  2011-2014 LRAM'!AU143*AM1169</f>
        <v>0</v>
      </c>
      <c r="AN1170" s="331">
        <f>'4.  2011-2014 LRAM'!AV143*AN1169</f>
        <v>0</v>
      </c>
      <c r="AO1170" s="331">
        <f>'4.  2011-2014 LRAM'!AW143*AO1169</f>
        <v>0</v>
      </c>
      <c r="AP1170" s="331">
        <f>'4.  2011-2014 LRAM'!AX143*AP1169</f>
        <v>0</v>
      </c>
      <c r="AQ1170" s="331">
        <f>'4.  2011-2014 LRAM'!AY143*AQ1169</f>
        <v>0</v>
      </c>
      <c r="AR1170" s="331">
        <f>'4.  2011-2014 LRAM'!AZ143*AR1169</f>
        <v>0</v>
      </c>
      <c r="AS1170" s="693">
        <f t="shared" ref="AS1170:AS1179" si="2938">SUM(AE1170:AR1170)</f>
        <v>0</v>
      </c>
    </row>
    <row r="1171" spans="2:45">
      <c r="B1171" s="283" t="s">
        <v>353</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'4.  2011-2014 LRAM'!AM282*AE1169</f>
        <v>0</v>
      </c>
      <c r="AF1171" s="331">
        <f>'4.  2011-2014 LRAM'!AN282*AF1169</f>
        <v>0</v>
      </c>
      <c r="AG1171" s="331">
        <f>'4.  2011-2014 LRAM'!AO282*AG1169</f>
        <v>0</v>
      </c>
      <c r="AH1171" s="331">
        <f>'4.  2011-2014 LRAM'!AP282*AH1169</f>
        <v>0</v>
      </c>
      <c r="AI1171" s="331">
        <f>'4.  2011-2014 LRAM'!AQ282*AI1169</f>
        <v>0</v>
      </c>
      <c r="AJ1171" s="331">
        <f>'4.  2011-2014 LRAM'!AR282*AJ1169</f>
        <v>0</v>
      </c>
      <c r="AK1171" s="331">
        <f>'4.  2011-2014 LRAM'!AS282*AK1169</f>
        <v>0</v>
      </c>
      <c r="AL1171" s="331">
        <f>'4.  2011-2014 LRAM'!AT282*AL1169</f>
        <v>0</v>
      </c>
      <c r="AM1171" s="331">
        <f>'4.  2011-2014 LRAM'!AU282*AM1169</f>
        <v>0</v>
      </c>
      <c r="AN1171" s="331">
        <f>'4.  2011-2014 LRAM'!AV282*AN1169</f>
        <v>0</v>
      </c>
      <c r="AO1171" s="331">
        <f>'4.  2011-2014 LRAM'!AW282*AO1169</f>
        <v>0</v>
      </c>
      <c r="AP1171" s="331">
        <f>'4.  2011-2014 LRAM'!AX282*AP1169</f>
        <v>0</v>
      </c>
      <c r="AQ1171" s="331">
        <f>'4.  2011-2014 LRAM'!AY282*AQ1169</f>
        <v>0</v>
      </c>
      <c r="AR1171" s="331">
        <f>'4.  2011-2014 LRAM'!AZ282*AR1169</f>
        <v>0</v>
      </c>
      <c r="AS1171" s="693">
        <f t="shared" si="2938"/>
        <v>0</v>
      </c>
    </row>
    <row r="1172" spans="2:45">
      <c r="B1172" s="283" t="s">
        <v>354</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'4.  2011-2014 LRAM'!AM418*AE1169</f>
        <v>0</v>
      </c>
      <c r="AF1172" s="331">
        <f>'4.  2011-2014 LRAM'!AN418*AF1169</f>
        <v>0</v>
      </c>
      <c r="AG1172" s="331">
        <f>'4.  2011-2014 LRAM'!AO418*AG1169</f>
        <v>0</v>
      </c>
      <c r="AH1172" s="331">
        <f>'4.  2011-2014 LRAM'!AP418*AH1169</f>
        <v>0</v>
      </c>
      <c r="AI1172" s="331">
        <f>'4.  2011-2014 LRAM'!AQ418*AI1169</f>
        <v>0</v>
      </c>
      <c r="AJ1172" s="331">
        <f>'4.  2011-2014 LRAM'!AR418*AJ1169</f>
        <v>0</v>
      </c>
      <c r="AK1172" s="331">
        <f>'4.  2011-2014 LRAM'!AS418*AK1169</f>
        <v>0</v>
      </c>
      <c r="AL1172" s="331">
        <f>'4.  2011-2014 LRAM'!AT418*AL1169</f>
        <v>0</v>
      </c>
      <c r="AM1172" s="331">
        <f>'4.  2011-2014 LRAM'!AU418*AM1169</f>
        <v>0</v>
      </c>
      <c r="AN1172" s="331">
        <f>'4.  2011-2014 LRAM'!AV418*AN1169</f>
        <v>0</v>
      </c>
      <c r="AO1172" s="331">
        <f>'4.  2011-2014 LRAM'!AW418*AO1169</f>
        <v>0</v>
      </c>
      <c r="AP1172" s="331">
        <f>'4.  2011-2014 LRAM'!AX418*AP1169</f>
        <v>0</v>
      </c>
      <c r="AQ1172" s="331">
        <f>'4.  2011-2014 LRAM'!AY418*AQ1169</f>
        <v>0</v>
      </c>
      <c r="AR1172" s="331">
        <f>'4.  2011-2014 LRAM'!AZ418*AR1169</f>
        <v>0</v>
      </c>
      <c r="AS1172" s="693">
        <f t="shared" si="2938"/>
        <v>0</v>
      </c>
    </row>
    <row r="1173" spans="2:45">
      <c r="B1173" s="283" t="s">
        <v>355</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'4.  2011-2014 LRAM'!AM555*AE1169</f>
        <v>0</v>
      </c>
      <c r="AF1173" s="331">
        <f>'4.  2011-2014 LRAM'!AN555*AF1169</f>
        <v>0</v>
      </c>
      <c r="AG1173" s="331">
        <f>'4.  2011-2014 LRAM'!AO555*AG1169</f>
        <v>0</v>
      </c>
      <c r="AH1173" s="331">
        <f>'4.  2011-2014 LRAM'!AP555*AH1169</f>
        <v>0</v>
      </c>
      <c r="AI1173" s="331">
        <f>'4.  2011-2014 LRAM'!AQ555*AI1169</f>
        <v>0</v>
      </c>
      <c r="AJ1173" s="331">
        <f>'4.  2011-2014 LRAM'!AR555*AJ1169</f>
        <v>0</v>
      </c>
      <c r="AK1173" s="331">
        <f>'4.  2011-2014 LRAM'!AS555*AK1169</f>
        <v>0</v>
      </c>
      <c r="AL1173" s="331">
        <f>'4.  2011-2014 LRAM'!AT555*AL1169</f>
        <v>0</v>
      </c>
      <c r="AM1173" s="331">
        <f>'4.  2011-2014 LRAM'!AU555*AM1169</f>
        <v>0</v>
      </c>
      <c r="AN1173" s="331">
        <f>'4.  2011-2014 LRAM'!AV555*AN1169</f>
        <v>0</v>
      </c>
      <c r="AO1173" s="331">
        <f>'4.  2011-2014 LRAM'!AW555*AO1169</f>
        <v>0</v>
      </c>
      <c r="AP1173" s="331">
        <f>'4.  2011-2014 LRAM'!AX555*AP1169</f>
        <v>0</v>
      </c>
      <c r="AQ1173" s="331">
        <f>'4.  2011-2014 LRAM'!AY555*AQ1169</f>
        <v>0</v>
      </c>
      <c r="AR1173" s="331">
        <f>'4.  2011-2014 LRAM'!AZ555*AR1169</f>
        <v>0</v>
      </c>
      <c r="AS1173" s="693">
        <f>SUM(AE1173:AR1173)</f>
        <v>0</v>
      </c>
    </row>
    <row r="1174" spans="2:45">
      <c r="B1174" s="283" t="s">
        <v>356</v>
      </c>
      <c r="C1174" s="301"/>
      <c r="D1174" s="243"/>
      <c r="E1174" s="240"/>
      <c r="F1174" s="240"/>
      <c r="G1174" s="240"/>
      <c r="H1174" s="240"/>
      <c r="I1174" s="240"/>
      <c r="J1174" s="240"/>
      <c r="K1174" s="240"/>
      <c r="L1174" s="240"/>
      <c r="M1174" s="240"/>
      <c r="N1174" s="240"/>
      <c r="O1174" s="240"/>
      <c r="P1174" s="240"/>
      <c r="Q1174" s="240"/>
      <c r="R1174" s="251"/>
      <c r="S1174" s="240"/>
      <c r="T1174" s="240"/>
      <c r="U1174" s="240"/>
      <c r="V1174" s="243"/>
      <c r="W1174" s="243"/>
      <c r="X1174" s="243"/>
      <c r="Y1174" s="243"/>
      <c r="Z1174" s="240"/>
      <c r="AA1174" s="240"/>
      <c r="AB1174" s="240"/>
      <c r="AC1174" s="240"/>
      <c r="AD1174" s="240"/>
      <c r="AE1174" s="331">
        <f>AE212*AE1169</f>
        <v>0</v>
      </c>
      <c r="AF1174" s="331">
        <f t="shared" ref="AF1174:AR1174" si="2939">AF212*AF1169</f>
        <v>0</v>
      </c>
      <c r="AG1174" s="331">
        <f t="shared" si="2939"/>
        <v>0</v>
      </c>
      <c r="AH1174" s="331">
        <f t="shared" si="2939"/>
        <v>0</v>
      </c>
      <c r="AI1174" s="331">
        <f t="shared" si="2939"/>
        <v>0</v>
      </c>
      <c r="AJ1174" s="331">
        <f t="shared" si="2939"/>
        <v>0</v>
      </c>
      <c r="AK1174" s="331">
        <f t="shared" si="2939"/>
        <v>0</v>
      </c>
      <c r="AL1174" s="331">
        <f t="shared" si="2939"/>
        <v>0</v>
      </c>
      <c r="AM1174" s="331">
        <f t="shared" si="2939"/>
        <v>0</v>
      </c>
      <c r="AN1174" s="331">
        <f t="shared" si="2939"/>
        <v>0</v>
      </c>
      <c r="AO1174" s="331">
        <f t="shared" si="2939"/>
        <v>0</v>
      </c>
      <c r="AP1174" s="331">
        <f t="shared" si="2939"/>
        <v>0</v>
      </c>
      <c r="AQ1174" s="331">
        <f t="shared" si="2939"/>
        <v>0</v>
      </c>
      <c r="AR1174" s="331">
        <f t="shared" si="2939"/>
        <v>0</v>
      </c>
      <c r="AS1174" s="693">
        <f t="shared" si="2938"/>
        <v>0</v>
      </c>
    </row>
    <row r="1175" spans="2:45">
      <c r="B1175" s="283" t="s">
        <v>357</v>
      </c>
      <c r="C1175" s="301"/>
      <c r="D1175" s="243"/>
      <c r="E1175" s="240"/>
      <c r="F1175" s="240"/>
      <c r="G1175" s="240"/>
      <c r="H1175" s="240"/>
      <c r="I1175" s="240"/>
      <c r="J1175" s="240"/>
      <c r="K1175" s="240"/>
      <c r="L1175" s="240"/>
      <c r="M1175" s="240"/>
      <c r="N1175" s="240"/>
      <c r="O1175" s="240"/>
      <c r="P1175" s="240"/>
      <c r="Q1175" s="240"/>
      <c r="R1175" s="251"/>
      <c r="S1175" s="240"/>
      <c r="T1175" s="240"/>
      <c r="U1175" s="240"/>
      <c r="V1175" s="243"/>
      <c r="W1175" s="243"/>
      <c r="X1175" s="243"/>
      <c r="Y1175" s="243"/>
      <c r="Z1175" s="240"/>
      <c r="AA1175" s="240"/>
      <c r="AB1175" s="240"/>
      <c r="AC1175" s="240"/>
      <c r="AD1175" s="240"/>
      <c r="AE1175" s="331">
        <f>AE402*AE1169</f>
        <v>0</v>
      </c>
      <c r="AF1175" s="331">
        <f t="shared" ref="AF1175:AR1175" si="2940">AF402*AF1169</f>
        <v>0</v>
      </c>
      <c r="AG1175" s="331">
        <f t="shared" si="2940"/>
        <v>0</v>
      </c>
      <c r="AH1175" s="331">
        <f t="shared" si="2940"/>
        <v>0</v>
      </c>
      <c r="AI1175" s="331">
        <f t="shared" si="2940"/>
        <v>0</v>
      </c>
      <c r="AJ1175" s="331">
        <f t="shared" si="2940"/>
        <v>0</v>
      </c>
      <c r="AK1175" s="331">
        <f t="shared" si="2940"/>
        <v>0</v>
      </c>
      <c r="AL1175" s="331">
        <f t="shared" si="2940"/>
        <v>0</v>
      </c>
      <c r="AM1175" s="331">
        <f t="shared" si="2940"/>
        <v>0</v>
      </c>
      <c r="AN1175" s="331">
        <f t="shared" si="2940"/>
        <v>0</v>
      </c>
      <c r="AO1175" s="331">
        <f t="shared" si="2940"/>
        <v>0</v>
      </c>
      <c r="AP1175" s="331">
        <f t="shared" si="2940"/>
        <v>0</v>
      </c>
      <c r="AQ1175" s="331">
        <f t="shared" si="2940"/>
        <v>0</v>
      </c>
      <c r="AR1175" s="331">
        <f t="shared" si="2940"/>
        <v>0</v>
      </c>
      <c r="AS1175" s="693">
        <f t="shared" si="2938"/>
        <v>0</v>
      </c>
    </row>
    <row r="1176" spans="2:45">
      <c r="B1176" s="283" t="s">
        <v>358</v>
      </c>
      <c r="C1176" s="301"/>
      <c r="D1176" s="243"/>
      <c r="E1176" s="240"/>
      <c r="F1176" s="240"/>
      <c r="G1176" s="240"/>
      <c r="H1176" s="240"/>
      <c r="I1176" s="240"/>
      <c r="J1176" s="240"/>
      <c r="K1176" s="240"/>
      <c r="L1176" s="240"/>
      <c r="M1176" s="240"/>
      <c r="N1176" s="240"/>
      <c r="O1176" s="240"/>
      <c r="P1176" s="240"/>
      <c r="Q1176" s="240"/>
      <c r="R1176" s="251"/>
      <c r="S1176" s="240"/>
      <c r="T1176" s="240"/>
      <c r="U1176" s="240"/>
      <c r="V1176" s="243"/>
      <c r="W1176" s="243"/>
      <c r="X1176" s="243"/>
      <c r="Y1176" s="243"/>
      <c r="Z1176" s="240"/>
      <c r="AA1176" s="240"/>
      <c r="AB1176" s="240"/>
      <c r="AC1176" s="240"/>
      <c r="AD1176" s="240"/>
      <c r="AE1176" s="331">
        <f>AE598*AE1169</f>
        <v>0</v>
      </c>
      <c r="AF1176" s="331">
        <f t="shared" ref="AF1176:AR1176" si="2941">AF598*AF1169</f>
        <v>0</v>
      </c>
      <c r="AG1176" s="331">
        <f t="shared" si="2941"/>
        <v>0</v>
      </c>
      <c r="AH1176" s="331">
        <f t="shared" si="2941"/>
        <v>0</v>
      </c>
      <c r="AI1176" s="331">
        <f t="shared" si="2941"/>
        <v>0</v>
      </c>
      <c r="AJ1176" s="331">
        <f t="shared" si="2941"/>
        <v>0</v>
      </c>
      <c r="AK1176" s="331">
        <f t="shared" si="2941"/>
        <v>0</v>
      </c>
      <c r="AL1176" s="331">
        <f t="shared" si="2941"/>
        <v>0</v>
      </c>
      <c r="AM1176" s="331">
        <f t="shared" si="2941"/>
        <v>0</v>
      </c>
      <c r="AN1176" s="331">
        <f t="shared" si="2941"/>
        <v>0</v>
      </c>
      <c r="AO1176" s="331">
        <f t="shared" si="2941"/>
        <v>0</v>
      </c>
      <c r="AP1176" s="331">
        <f t="shared" si="2941"/>
        <v>0</v>
      </c>
      <c r="AQ1176" s="331">
        <f t="shared" si="2941"/>
        <v>0</v>
      </c>
      <c r="AR1176" s="331">
        <f t="shared" si="2941"/>
        <v>0</v>
      </c>
      <c r="AS1176" s="693">
        <f t="shared" si="2938"/>
        <v>0</v>
      </c>
    </row>
    <row r="1177" spans="2:45">
      <c r="B1177" s="283" t="s">
        <v>359</v>
      </c>
      <c r="C1177" s="301"/>
      <c r="D1177" s="243"/>
      <c r="E1177" s="240"/>
      <c r="F1177" s="240"/>
      <c r="G1177" s="240"/>
      <c r="H1177" s="240"/>
      <c r="I1177" s="240"/>
      <c r="J1177" s="240"/>
      <c r="K1177" s="240"/>
      <c r="L1177" s="240"/>
      <c r="M1177" s="240"/>
      <c r="N1177" s="240"/>
      <c r="O1177" s="240"/>
      <c r="P1177" s="240"/>
      <c r="Q1177" s="240"/>
      <c r="R1177" s="251"/>
      <c r="S1177" s="240"/>
      <c r="T1177" s="240"/>
      <c r="U1177" s="240"/>
      <c r="V1177" s="243"/>
      <c r="W1177" s="243"/>
      <c r="X1177" s="243"/>
      <c r="Y1177" s="243"/>
      <c r="Z1177" s="240"/>
      <c r="AA1177" s="240"/>
      <c r="AB1177" s="240"/>
      <c r="AC1177" s="240"/>
      <c r="AD1177" s="240"/>
      <c r="AE1177" s="331">
        <f>AE791*AE1169</f>
        <v>0</v>
      </c>
      <c r="AF1177" s="331">
        <f t="shared" ref="AF1177:AR1177" si="2942">AF791*AF1169</f>
        <v>0</v>
      </c>
      <c r="AG1177" s="331">
        <f t="shared" si="2942"/>
        <v>0</v>
      </c>
      <c r="AH1177" s="331">
        <f t="shared" si="2942"/>
        <v>0</v>
      </c>
      <c r="AI1177" s="331">
        <f t="shared" si="2942"/>
        <v>0</v>
      </c>
      <c r="AJ1177" s="331">
        <f t="shared" si="2942"/>
        <v>0</v>
      </c>
      <c r="AK1177" s="331">
        <f t="shared" si="2942"/>
        <v>0</v>
      </c>
      <c r="AL1177" s="331">
        <f t="shared" si="2942"/>
        <v>0</v>
      </c>
      <c r="AM1177" s="331">
        <f t="shared" si="2942"/>
        <v>0</v>
      </c>
      <c r="AN1177" s="331">
        <f t="shared" si="2942"/>
        <v>0</v>
      </c>
      <c r="AO1177" s="331">
        <f t="shared" si="2942"/>
        <v>0</v>
      </c>
      <c r="AP1177" s="331">
        <f t="shared" si="2942"/>
        <v>0</v>
      </c>
      <c r="AQ1177" s="331">
        <f t="shared" si="2942"/>
        <v>0</v>
      </c>
      <c r="AR1177" s="331">
        <f t="shared" si="2942"/>
        <v>0</v>
      </c>
      <c r="AS1177" s="693">
        <f t="shared" si="2938"/>
        <v>0</v>
      </c>
    </row>
    <row r="1178" spans="2:45">
      <c r="B1178" s="283" t="s">
        <v>360</v>
      </c>
      <c r="C1178" s="301"/>
      <c r="D1178" s="243"/>
      <c r="E1178" s="240"/>
      <c r="F1178" s="240"/>
      <c r="G1178" s="240"/>
      <c r="H1178" s="240"/>
      <c r="I1178" s="240"/>
      <c r="J1178" s="240"/>
      <c r="K1178" s="240"/>
      <c r="L1178" s="240"/>
      <c r="M1178" s="240"/>
      <c r="N1178" s="240"/>
      <c r="O1178" s="240"/>
      <c r="P1178" s="240"/>
      <c r="Q1178" s="240"/>
      <c r="R1178" s="251"/>
      <c r="S1178" s="240"/>
      <c r="T1178" s="240"/>
      <c r="U1178" s="240"/>
      <c r="V1178" s="243"/>
      <c r="W1178" s="243"/>
      <c r="X1178" s="243"/>
      <c r="Y1178" s="243"/>
      <c r="Z1178" s="240"/>
      <c r="AA1178" s="240"/>
      <c r="AB1178" s="240"/>
      <c r="AC1178" s="240"/>
      <c r="AD1178" s="240"/>
      <c r="AE1178" s="331">
        <f>AE988*AE1169</f>
        <v>0</v>
      </c>
      <c r="AF1178" s="331">
        <f t="shared" ref="AF1178:AR1178" si="2943">AF988*AF1169</f>
        <v>0</v>
      </c>
      <c r="AG1178" s="331">
        <f t="shared" si="2943"/>
        <v>0</v>
      </c>
      <c r="AH1178" s="331">
        <f t="shared" si="2943"/>
        <v>0</v>
      </c>
      <c r="AI1178" s="331">
        <f t="shared" si="2943"/>
        <v>0</v>
      </c>
      <c r="AJ1178" s="331">
        <f t="shared" si="2943"/>
        <v>0</v>
      </c>
      <c r="AK1178" s="331">
        <f t="shared" si="2943"/>
        <v>0</v>
      </c>
      <c r="AL1178" s="331">
        <f t="shared" si="2943"/>
        <v>0</v>
      </c>
      <c r="AM1178" s="331">
        <f t="shared" si="2943"/>
        <v>0</v>
      </c>
      <c r="AN1178" s="331">
        <f t="shared" si="2943"/>
        <v>0</v>
      </c>
      <c r="AO1178" s="331">
        <f t="shared" si="2943"/>
        <v>0</v>
      </c>
      <c r="AP1178" s="331">
        <f t="shared" si="2943"/>
        <v>0</v>
      </c>
      <c r="AQ1178" s="331">
        <f t="shared" si="2943"/>
        <v>0</v>
      </c>
      <c r="AR1178" s="331">
        <f t="shared" si="2943"/>
        <v>0</v>
      </c>
      <c r="AS1178" s="693">
        <f t="shared" si="2938"/>
        <v>0</v>
      </c>
    </row>
    <row r="1179" spans="2:45">
      <c r="B1179" s="283" t="s">
        <v>361</v>
      </c>
      <c r="C1179" s="301"/>
      <c r="D1179" s="243"/>
      <c r="E1179" s="240"/>
      <c r="F1179" s="240"/>
      <c r="G1179" s="240"/>
      <c r="H1179" s="240"/>
      <c r="I1179" s="240"/>
      <c r="J1179" s="240"/>
      <c r="K1179" s="240"/>
      <c r="L1179" s="240"/>
      <c r="M1179" s="240"/>
      <c r="N1179" s="240"/>
      <c r="O1179" s="240"/>
      <c r="P1179" s="240"/>
      <c r="Q1179" s="240"/>
      <c r="R1179" s="251"/>
      <c r="S1179" s="240"/>
      <c r="T1179" s="240"/>
      <c r="U1179" s="240"/>
      <c r="V1179" s="243"/>
      <c r="W1179" s="243"/>
      <c r="X1179" s="243"/>
      <c r="Y1179" s="243"/>
      <c r="Z1179" s="240"/>
      <c r="AA1179" s="240"/>
      <c r="AB1179" s="240"/>
      <c r="AC1179" s="240"/>
      <c r="AD1179" s="240"/>
      <c r="AE1179" s="331">
        <f>AE1166*AE1169</f>
        <v>0</v>
      </c>
      <c r="AF1179" s="331">
        <f t="shared" ref="AF1179:AR1179" si="2944">AF1166*AF1169</f>
        <v>0</v>
      </c>
      <c r="AG1179" s="331">
        <f t="shared" si="2944"/>
        <v>0</v>
      </c>
      <c r="AH1179" s="331">
        <f t="shared" si="2944"/>
        <v>0</v>
      </c>
      <c r="AI1179" s="331">
        <f t="shared" si="2944"/>
        <v>0</v>
      </c>
      <c r="AJ1179" s="331">
        <f t="shared" si="2944"/>
        <v>0</v>
      </c>
      <c r="AK1179" s="331">
        <f t="shared" si="2944"/>
        <v>0</v>
      </c>
      <c r="AL1179" s="331">
        <f t="shared" si="2944"/>
        <v>0</v>
      </c>
      <c r="AM1179" s="331">
        <f t="shared" si="2944"/>
        <v>0</v>
      </c>
      <c r="AN1179" s="331">
        <f t="shared" si="2944"/>
        <v>0</v>
      </c>
      <c r="AO1179" s="331">
        <f t="shared" si="2944"/>
        <v>0</v>
      </c>
      <c r="AP1179" s="331">
        <f t="shared" si="2944"/>
        <v>0</v>
      </c>
      <c r="AQ1179" s="331">
        <f t="shared" si="2944"/>
        <v>0</v>
      </c>
      <c r="AR1179" s="331">
        <f t="shared" si="2944"/>
        <v>0</v>
      </c>
      <c r="AS1179" s="693">
        <f t="shared" si="2938"/>
        <v>0</v>
      </c>
    </row>
    <row r="1180" spans="2:45" ht="15.75">
      <c r="B1180" s="305" t="s">
        <v>351</v>
      </c>
      <c r="C1180" s="301"/>
      <c r="D1180" s="263"/>
      <c r="E1180" s="293"/>
      <c r="F1180" s="293"/>
      <c r="G1180" s="293"/>
      <c r="H1180" s="293"/>
      <c r="I1180" s="293"/>
      <c r="J1180" s="293"/>
      <c r="K1180" s="293"/>
      <c r="L1180" s="293"/>
      <c r="M1180" s="293"/>
      <c r="N1180" s="293"/>
      <c r="O1180" s="293"/>
      <c r="P1180" s="293"/>
      <c r="Q1180" s="293"/>
      <c r="R1180" s="260"/>
      <c r="S1180" s="293"/>
      <c r="T1180" s="293"/>
      <c r="U1180" s="293"/>
      <c r="V1180" s="263"/>
      <c r="W1180" s="263"/>
      <c r="X1180" s="263"/>
      <c r="Y1180" s="263"/>
      <c r="Z1180" s="293"/>
      <c r="AA1180" s="293"/>
      <c r="AB1180" s="293"/>
      <c r="AC1180" s="293"/>
      <c r="AD1180" s="293"/>
      <c r="AE1180" s="302">
        <f>SUM(AE1170:AE1179)</f>
        <v>0</v>
      </c>
      <c r="AF1180" s="302">
        <f>SUM(AF1170:AF1179)</f>
        <v>0</v>
      </c>
      <c r="AG1180" s="302">
        <f t="shared" ref="AG1180:AK1180" si="2945">SUM(AG1170:AG1179)</f>
        <v>0</v>
      </c>
      <c r="AH1180" s="302">
        <f t="shared" si="2945"/>
        <v>0</v>
      </c>
      <c r="AI1180" s="302">
        <f t="shared" si="2945"/>
        <v>0</v>
      </c>
      <c r="AJ1180" s="302">
        <f t="shared" si="2945"/>
        <v>0</v>
      </c>
      <c r="AK1180" s="302">
        <f t="shared" si="2945"/>
        <v>0</v>
      </c>
      <c r="AL1180" s="302">
        <f>SUM(AL1170:AL1179)</f>
        <v>0</v>
      </c>
      <c r="AM1180" s="302">
        <f t="shared" ref="AM1180:AR1180" si="2946">SUM(AM1170:AM1179)</f>
        <v>0</v>
      </c>
      <c r="AN1180" s="302">
        <f t="shared" si="2946"/>
        <v>0</v>
      </c>
      <c r="AO1180" s="302">
        <f t="shared" si="2946"/>
        <v>0</v>
      </c>
      <c r="AP1180" s="302">
        <f t="shared" si="2946"/>
        <v>0</v>
      </c>
      <c r="AQ1180" s="302">
        <f t="shared" si="2946"/>
        <v>0</v>
      </c>
      <c r="AR1180" s="302">
        <f t="shared" si="2946"/>
        <v>0</v>
      </c>
      <c r="AS1180" s="694">
        <f>SUM(AS1170:AS1179)</f>
        <v>0</v>
      </c>
    </row>
    <row r="1181" spans="2:45" ht="15.75">
      <c r="B1181" s="305" t="s">
        <v>350</v>
      </c>
      <c r="C1181" s="301"/>
      <c r="D1181" s="306"/>
      <c r="E1181" s="293"/>
      <c r="F1181" s="293"/>
      <c r="G1181" s="293"/>
      <c r="H1181" s="293"/>
      <c r="I1181" s="293"/>
      <c r="J1181" s="293"/>
      <c r="K1181" s="293"/>
      <c r="L1181" s="293"/>
      <c r="M1181" s="293"/>
      <c r="N1181" s="293"/>
      <c r="O1181" s="293"/>
      <c r="P1181" s="293"/>
      <c r="Q1181" s="293"/>
      <c r="R1181" s="260"/>
      <c r="S1181" s="293"/>
      <c r="T1181" s="293"/>
      <c r="U1181" s="293"/>
      <c r="V1181" s="263"/>
      <c r="W1181" s="263"/>
      <c r="X1181" s="263"/>
      <c r="Y1181" s="263"/>
      <c r="Z1181" s="293"/>
      <c r="AA1181" s="293"/>
      <c r="AB1181" s="293"/>
      <c r="AC1181" s="293"/>
      <c r="AD1181" s="293"/>
      <c r="AE1181" s="303">
        <f>AE1167*AE1169</f>
        <v>0</v>
      </c>
      <c r="AF1181" s="303">
        <f t="shared" ref="AF1181:AK1181" si="2947">AF1167*AF1169</f>
        <v>0</v>
      </c>
      <c r="AG1181" s="303">
        <f>AG1167*AG1169</f>
        <v>0</v>
      </c>
      <c r="AH1181" s="303">
        <f t="shared" si="2947"/>
        <v>0</v>
      </c>
      <c r="AI1181" s="303">
        <f t="shared" si="2947"/>
        <v>0</v>
      </c>
      <c r="AJ1181" s="303">
        <f t="shared" si="2947"/>
        <v>0</v>
      </c>
      <c r="AK1181" s="303">
        <f t="shared" si="2947"/>
        <v>0</v>
      </c>
      <c r="AL1181" s="303">
        <f t="shared" ref="AL1181:AR1181" si="2948">AL1167*AL1169</f>
        <v>0</v>
      </c>
      <c r="AM1181" s="303">
        <f t="shared" si="2948"/>
        <v>0</v>
      </c>
      <c r="AN1181" s="303">
        <f t="shared" si="2948"/>
        <v>0</v>
      </c>
      <c r="AO1181" s="303">
        <f t="shared" si="2948"/>
        <v>0</v>
      </c>
      <c r="AP1181" s="303">
        <f t="shared" si="2948"/>
        <v>0</v>
      </c>
      <c r="AQ1181" s="303">
        <f t="shared" si="2948"/>
        <v>0</v>
      </c>
      <c r="AR1181" s="303">
        <f t="shared" si="2948"/>
        <v>0</v>
      </c>
      <c r="AS1181" s="359">
        <f>SUM(AE1181:AR1181)</f>
        <v>0</v>
      </c>
    </row>
    <row r="1182" spans="2:45" ht="15.75">
      <c r="B1182" s="305" t="s">
        <v>349</v>
      </c>
      <c r="C1182" s="301"/>
      <c r="D1182" s="306"/>
      <c r="E1182" s="293"/>
      <c r="F1182" s="293"/>
      <c r="G1182" s="293"/>
      <c r="H1182" s="293"/>
      <c r="I1182" s="293"/>
      <c r="J1182" s="293"/>
      <c r="K1182" s="293"/>
      <c r="L1182" s="293"/>
      <c r="M1182" s="293"/>
      <c r="N1182" s="293"/>
      <c r="O1182" s="293"/>
      <c r="P1182" s="293"/>
      <c r="Q1182" s="293"/>
      <c r="R1182" s="260"/>
      <c r="S1182" s="293"/>
      <c r="T1182" s="293"/>
      <c r="U1182" s="293"/>
      <c r="V1182" s="306"/>
      <c r="W1182" s="306"/>
      <c r="X1182" s="306"/>
      <c r="Y1182" s="306"/>
      <c r="Z1182" s="293"/>
      <c r="AA1182" s="293"/>
      <c r="AB1182" s="293"/>
      <c r="AC1182" s="293"/>
      <c r="AD1182" s="293"/>
      <c r="AE1182" s="307"/>
      <c r="AF1182" s="307"/>
      <c r="AG1182" s="307"/>
      <c r="AH1182" s="307"/>
      <c r="AI1182" s="307"/>
      <c r="AJ1182" s="307"/>
      <c r="AK1182" s="307"/>
      <c r="AL1182" s="307"/>
      <c r="AM1182" s="307"/>
      <c r="AN1182" s="307"/>
      <c r="AO1182" s="307"/>
      <c r="AP1182" s="307"/>
      <c r="AQ1182" s="307"/>
      <c r="AR1182" s="307"/>
      <c r="AS1182" s="359">
        <f>AS1180-AS1181</f>
        <v>0</v>
      </c>
    </row>
    <row r="1183" spans="2:45" ht="15.75">
      <c r="B1183" s="305"/>
      <c r="C1183" s="301"/>
      <c r="D1183" s="306"/>
      <c r="E1183" s="293"/>
      <c r="F1183" s="293"/>
      <c r="G1183" s="293"/>
      <c r="H1183" s="293"/>
      <c r="I1183" s="293"/>
      <c r="J1183" s="293"/>
      <c r="K1183" s="293"/>
      <c r="L1183" s="293"/>
      <c r="M1183" s="293"/>
      <c r="N1183" s="293"/>
      <c r="O1183" s="293"/>
      <c r="P1183" s="293"/>
      <c r="Q1183" s="293"/>
      <c r="R1183" s="260"/>
      <c r="S1183" s="293"/>
      <c r="T1183" s="293"/>
      <c r="U1183" s="293"/>
      <c r="V1183" s="306"/>
      <c r="W1183" s="306"/>
      <c r="X1183" s="306"/>
      <c r="Y1183" s="306"/>
      <c r="Z1183" s="293"/>
      <c r="AA1183" s="293"/>
      <c r="AB1183" s="293"/>
      <c r="AC1183" s="293"/>
      <c r="AD1183" s="293"/>
      <c r="AE1183" s="307"/>
      <c r="AF1183" s="307"/>
      <c r="AG1183" s="307"/>
      <c r="AH1183" s="307"/>
      <c r="AI1183" s="307"/>
      <c r="AJ1183" s="307"/>
      <c r="AK1183" s="307"/>
      <c r="AL1183" s="307"/>
      <c r="AM1183" s="307"/>
      <c r="AN1183" s="307"/>
      <c r="AO1183" s="307"/>
      <c r="AP1183" s="307"/>
      <c r="AQ1183" s="307"/>
      <c r="AR1183" s="307"/>
      <c r="AS1183" s="359"/>
    </row>
    <row r="1184" spans="2:45">
      <c r="B1184" s="283" t="s">
        <v>866</v>
      </c>
      <c r="C1184" s="306"/>
      <c r="D1184" s="306"/>
      <c r="E1184" s="293"/>
      <c r="F1184" s="293"/>
      <c r="G1184" s="293"/>
      <c r="H1184" s="293"/>
      <c r="I1184" s="293"/>
      <c r="J1184" s="293"/>
      <c r="K1184" s="293"/>
      <c r="L1184" s="293"/>
      <c r="M1184" s="293"/>
      <c r="N1184" s="293"/>
      <c r="O1184" s="293"/>
      <c r="P1184" s="293"/>
      <c r="Q1184" s="293"/>
      <c r="R1184" s="260"/>
      <c r="S1184" s="293"/>
      <c r="T1184" s="293"/>
      <c r="U1184" s="293"/>
      <c r="V1184" s="306"/>
      <c r="W1184" s="301"/>
      <c r="X1184" s="306"/>
      <c r="Y1184" s="306"/>
      <c r="Z1184" s="293"/>
      <c r="AA1184" s="293"/>
      <c r="AB1184" s="293"/>
      <c r="AC1184" s="293"/>
      <c r="AD1184" s="293"/>
      <c r="AE1184" s="683">
        <f>SUMPRODUCT($E$1004:$E$1164,AE1004:AE1164)</f>
        <v>0</v>
      </c>
      <c r="AF1184" s="683">
        <f>SUMPRODUCT($E$1004:$E$1164,AF1004:AF1164)</f>
        <v>64901.83660364378</v>
      </c>
      <c r="AG1184" s="683">
        <f>IF(AG1002="kw",SUMPRODUCT($Q$1004:$Q$1164,$S$1004:$S$1164,AG1004:AG1164),SUMPRODUCT($E$1004:$E$1164,AG1004:AG1164))</f>
        <v>6694.7612978571451</v>
      </c>
      <c r="AH1184" s="683">
        <f t="shared" ref="AH1184:AR1184" si="2949">IF(AH1002="kw",SUMPRODUCT($Q$1004:$Q$1164,$S$1004:$S$1164,AH1004:AH1164),SUMPRODUCT($E$1004:$E$1164,AH1004:AH1164))</f>
        <v>467.39161764705887</v>
      </c>
      <c r="AI1184" s="683">
        <f t="shared" si="2949"/>
        <v>12299.379181878461</v>
      </c>
      <c r="AJ1184" s="683">
        <f t="shared" si="2949"/>
        <v>0</v>
      </c>
      <c r="AK1184" s="683">
        <f t="shared" si="2949"/>
        <v>0</v>
      </c>
      <c r="AL1184" s="683">
        <f t="shared" si="2949"/>
        <v>0</v>
      </c>
      <c r="AM1184" s="683">
        <f t="shared" si="2949"/>
        <v>0</v>
      </c>
      <c r="AN1184" s="683">
        <f t="shared" si="2949"/>
        <v>0</v>
      </c>
      <c r="AO1184" s="683">
        <f t="shared" si="2949"/>
        <v>0</v>
      </c>
      <c r="AP1184" s="683">
        <f t="shared" si="2949"/>
        <v>0</v>
      </c>
      <c r="AQ1184" s="683">
        <f t="shared" si="2949"/>
        <v>0</v>
      </c>
      <c r="AR1184" s="683">
        <f t="shared" si="2949"/>
        <v>0</v>
      </c>
      <c r="AS1184" s="295"/>
    </row>
    <row r="1185" spans="1:45">
      <c r="B1185" s="283" t="s">
        <v>867</v>
      </c>
      <c r="C1185" s="306"/>
      <c r="D1185" s="306"/>
      <c r="E1185" s="293"/>
      <c r="F1185" s="293"/>
      <c r="G1185" s="293"/>
      <c r="H1185" s="293"/>
      <c r="I1185" s="293"/>
      <c r="J1185" s="293"/>
      <c r="K1185" s="293"/>
      <c r="L1185" s="293"/>
      <c r="M1185" s="293"/>
      <c r="N1185" s="293"/>
      <c r="O1185" s="293"/>
      <c r="P1185" s="293"/>
      <c r="Q1185" s="293"/>
      <c r="R1185" s="260"/>
      <c r="S1185" s="293"/>
      <c r="T1185" s="293"/>
      <c r="U1185" s="293"/>
      <c r="V1185" s="306"/>
      <c r="W1185" s="301"/>
      <c r="X1185" s="306"/>
      <c r="Y1185" s="306"/>
      <c r="Z1185" s="293"/>
      <c r="AA1185" s="293"/>
      <c r="AB1185" s="293"/>
      <c r="AC1185" s="293"/>
      <c r="AD1185" s="293"/>
      <c r="AE1185" s="683">
        <f>SUMPRODUCT($F$1004:$F$1164,AE1004:AE1164)</f>
        <v>0</v>
      </c>
      <c r="AF1185" s="683">
        <f>SUMPRODUCT($F$1004:$F$1164,AF1004:AF1164)</f>
        <v>64901.83660364378</v>
      </c>
      <c r="AG1185" s="683">
        <f>IF(AG1002="kw",SUMPRODUCT($Q$1004:$Q$1164,$T$1004:$T$1164,AG1004:AG1164),SUMPRODUCT($F$1004:$F$1164,AG1004:AG1164))</f>
        <v>6694.7612978571451</v>
      </c>
      <c r="AH1185" s="683">
        <f t="shared" ref="AH1185:AR1185" si="2950">IF(AH1002="kw",SUMPRODUCT($Q$1004:$Q$1164,$T$1004:$T$1164,AH1004:AH1164),SUMPRODUCT($F$1004:$F$1164,AH1004:AH1164))</f>
        <v>467.39161764705887</v>
      </c>
      <c r="AI1185" s="683">
        <f t="shared" si="2950"/>
        <v>12299.379181878461</v>
      </c>
      <c r="AJ1185" s="683">
        <f t="shared" si="2950"/>
        <v>0</v>
      </c>
      <c r="AK1185" s="683">
        <f t="shared" si="2950"/>
        <v>0</v>
      </c>
      <c r="AL1185" s="683">
        <f t="shared" si="2950"/>
        <v>0</v>
      </c>
      <c r="AM1185" s="683">
        <f t="shared" si="2950"/>
        <v>0</v>
      </c>
      <c r="AN1185" s="683">
        <f t="shared" si="2950"/>
        <v>0</v>
      </c>
      <c r="AO1185" s="683">
        <f t="shared" si="2950"/>
        <v>0</v>
      </c>
      <c r="AP1185" s="683">
        <f t="shared" si="2950"/>
        <v>0</v>
      </c>
      <c r="AQ1185" s="683">
        <f t="shared" si="2950"/>
        <v>0</v>
      </c>
      <c r="AR1185" s="683">
        <f t="shared" si="2950"/>
        <v>0</v>
      </c>
      <c r="AS1185" s="295"/>
    </row>
    <row r="1186" spans="1:45">
      <c r="B1186" s="283" t="s">
        <v>868</v>
      </c>
      <c r="C1186" s="306"/>
      <c r="D1186" s="306"/>
      <c r="E1186" s="293"/>
      <c r="F1186" s="293"/>
      <c r="G1186" s="293"/>
      <c r="H1186" s="293"/>
      <c r="I1186" s="293"/>
      <c r="J1186" s="293"/>
      <c r="K1186" s="293"/>
      <c r="L1186" s="293"/>
      <c r="M1186" s="293"/>
      <c r="N1186" s="293"/>
      <c r="O1186" s="293"/>
      <c r="P1186" s="293"/>
      <c r="Q1186" s="293"/>
      <c r="R1186" s="260"/>
      <c r="S1186" s="293"/>
      <c r="T1186" s="293"/>
      <c r="U1186" s="293"/>
      <c r="V1186" s="306"/>
      <c r="W1186" s="301"/>
      <c r="X1186" s="306"/>
      <c r="Y1186" s="306"/>
      <c r="Z1186" s="293"/>
      <c r="AA1186" s="293"/>
      <c r="AB1186" s="293"/>
      <c r="AC1186" s="293"/>
      <c r="AD1186" s="293"/>
      <c r="AE1186" s="683">
        <f>SUMPRODUCT($G$1004:$G$1164,AE1004:AE1164)</f>
        <v>0</v>
      </c>
      <c r="AF1186" s="683">
        <f>SUMPRODUCT($G$1004:$G$1164,AF1004:AF1164)</f>
        <v>64901.83660364378</v>
      </c>
      <c r="AG1186" s="683">
        <f>IF(AG1002="kw",SUMPRODUCT($Q$1004:$Q$1164,$U$1004:$U$1164,AG1004:AG1164),SUMPRODUCT($G$1004:$G$1164,AG1004:AG1164))</f>
        <v>6694.7612978571451</v>
      </c>
      <c r="AH1186" s="683">
        <f t="shared" ref="AH1186:AR1186" si="2951">IF(AH1002="kw",SUMPRODUCT($Q$1004:$Q$1164,$U$1004:$U$1164,AH1004:AH1164),SUMPRODUCT($G$1004:$G$1164,AH1004:AH1164))</f>
        <v>467.39161764705887</v>
      </c>
      <c r="AI1186" s="683">
        <f t="shared" si="2951"/>
        <v>12299.379181878461</v>
      </c>
      <c r="AJ1186" s="683">
        <f t="shared" si="2951"/>
        <v>0</v>
      </c>
      <c r="AK1186" s="683">
        <f t="shared" si="2951"/>
        <v>0</v>
      </c>
      <c r="AL1186" s="683">
        <f t="shared" si="2951"/>
        <v>0</v>
      </c>
      <c r="AM1186" s="683">
        <f t="shared" si="2951"/>
        <v>0</v>
      </c>
      <c r="AN1186" s="683">
        <f t="shared" si="2951"/>
        <v>0</v>
      </c>
      <c r="AO1186" s="683">
        <f t="shared" si="2951"/>
        <v>0</v>
      </c>
      <c r="AP1186" s="683">
        <f t="shared" si="2951"/>
        <v>0</v>
      </c>
      <c r="AQ1186" s="683">
        <f t="shared" si="2951"/>
        <v>0</v>
      </c>
      <c r="AR1186" s="683">
        <f t="shared" si="2951"/>
        <v>0</v>
      </c>
      <c r="AS1186" s="295"/>
    </row>
    <row r="1187" spans="1:45">
      <c r="B1187" s="283" t="s">
        <v>869</v>
      </c>
      <c r="C1187" s="306"/>
      <c r="D1187" s="306"/>
      <c r="E1187" s="293"/>
      <c r="F1187" s="293"/>
      <c r="G1187" s="293"/>
      <c r="H1187" s="293"/>
      <c r="I1187" s="293"/>
      <c r="J1187" s="293"/>
      <c r="K1187" s="293"/>
      <c r="L1187" s="293"/>
      <c r="M1187" s="293"/>
      <c r="N1187" s="293"/>
      <c r="O1187" s="293"/>
      <c r="P1187" s="293"/>
      <c r="Q1187" s="293"/>
      <c r="R1187" s="260"/>
      <c r="S1187" s="293"/>
      <c r="T1187" s="293"/>
      <c r="U1187" s="293"/>
      <c r="V1187" s="306"/>
      <c r="W1187" s="301"/>
      <c r="X1187" s="306"/>
      <c r="Y1187" s="306"/>
      <c r="Z1187" s="293"/>
      <c r="AA1187" s="293"/>
      <c r="AB1187" s="293"/>
      <c r="AC1187" s="293"/>
      <c r="AD1187" s="293"/>
      <c r="AE1187" s="683">
        <f>SUMPRODUCT($H$1004:$H$1164,AE1004:AE1164)</f>
        <v>0</v>
      </c>
      <c r="AF1187" s="683">
        <f>SUMPRODUCT($H$1004:$H$1164,AF1004:AF1164)</f>
        <v>64901.83660364378</v>
      </c>
      <c r="AG1187" s="683">
        <f>IF(AG1002="kw",SUMPRODUCT($Q$1004:$Q$1164,$V$1004:$V$1164,AG1004:AG1164),SUMPRODUCT($H$1004:$H$1164,AG1004:AG1164))</f>
        <v>6694.7612978571451</v>
      </c>
      <c r="AH1187" s="683">
        <f t="shared" ref="AH1187:AR1187" si="2952">IF(AH1002="kw",SUMPRODUCT($Q$1004:$Q$1164,$V$1004:$V$1164,AH1004:AH1164),SUMPRODUCT($H$1004:$H$1164,AH1004:AH1164))</f>
        <v>467.39161764705887</v>
      </c>
      <c r="AI1187" s="683">
        <f t="shared" si="2952"/>
        <v>12299.379181878461</v>
      </c>
      <c r="AJ1187" s="683">
        <f t="shared" si="2952"/>
        <v>0</v>
      </c>
      <c r="AK1187" s="683">
        <f t="shared" si="2952"/>
        <v>0</v>
      </c>
      <c r="AL1187" s="683">
        <f t="shared" si="2952"/>
        <v>0</v>
      </c>
      <c r="AM1187" s="683">
        <f t="shared" si="2952"/>
        <v>0</v>
      </c>
      <c r="AN1187" s="683">
        <f t="shared" si="2952"/>
        <v>0</v>
      </c>
      <c r="AO1187" s="683">
        <f t="shared" si="2952"/>
        <v>0</v>
      </c>
      <c r="AP1187" s="683">
        <f t="shared" si="2952"/>
        <v>0</v>
      </c>
      <c r="AQ1187" s="683">
        <f t="shared" si="2952"/>
        <v>0</v>
      </c>
      <c r="AR1187" s="683">
        <f t="shared" si="2952"/>
        <v>0</v>
      </c>
      <c r="AS1187" s="295"/>
    </row>
    <row r="1188" spans="1:45">
      <c r="B1188" s="283" t="s">
        <v>870</v>
      </c>
      <c r="C1188" s="306"/>
      <c r="D1188" s="306"/>
      <c r="E1188" s="293"/>
      <c r="F1188" s="293"/>
      <c r="G1188" s="293"/>
      <c r="H1188" s="293"/>
      <c r="I1188" s="293"/>
      <c r="J1188" s="293"/>
      <c r="K1188" s="293"/>
      <c r="L1188" s="293"/>
      <c r="M1188" s="293"/>
      <c r="N1188" s="293"/>
      <c r="O1188" s="293"/>
      <c r="P1188" s="293"/>
      <c r="Q1188" s="293"/>
      <c r="R1188" s="260"/>
      <c r="S1188" s="293"/>
      <c r="T1188" s="293"/>
      <c r="U1188" s="293"/>
      <c r="V1188" s="306"/>
      <c r="W1188" s="301"/>
      <c r="X1188" s="306"/>
      <c r="Y1188" s="306"/>
      <c r="Z1188" s="293"/>
      <c r="AA1188" s="293"/>
      <c r="AB1188" s="293"/>
      <c r="AC1188" s="293"/>
      <c r="AD1188" s="293"/>
      <c r="AE1188" s="683">
        <f>SUMPRODUCT($I$1004:$I$1164,AE1004:AE1164)</f>
        <v>0</v>
      </c>
      <c r="AF1188" s="683">
        <f>SUMPRODUCT($I$1004:$I$1164,AF1004:AF1164)</f>
        <v>63559.175834325797</v>
      </c>
      <c r="AG1188" s="683">
        <f>IF(AG1002="kw",SUMPRODUCT($Q$1004:$Q$1164,$W$1004:$W$1164,AG1004:AG1164),SUMPRODUCT($I$1004:$I$1164,AG1004:AG1164))</f>
        <v>6646.7296086961087</v>
      </c>
      <c r="AH1188" s="683">
        <f t="shared" ref="AH1188:AR1188" si="2953">IF(AH1002="kw",SUMPRODUCT($Q$1004:$Q$1164,$W$1004:$W$1164,AH1004:AH1164),SUMPRODUCT($I$1004:$I$1164,AH1004:AH1164))</f>
        <v>467.39161764705887</v>
      </c>
      <c r="AI1188" s="683">
        <f t="shared" si="2953"/>
        <v>12296.533925286341</v>
      </c>
      <c r="AJ1188" s="683">
        <f t="shared" si="2953"/>
        <v>0</v>
      </c>
      <c r="AK1188" s="683">
        <f t="shared" si="2953"/>
        <v>0</v>
      </c>
      <c r="AL1188" s="683">
        <f t="shared" si="2953"/>
        <v>0</v>
      </c>
      <c r="AM1188" s="683">
        <f t="shared" si="2953"/>
        <v>0</v>
      </c>
      <c r="AN1188" s="683">
        <f t="shared" si="2953"/>
        <v>0</v>
      </c>
      <c r="AO1188" s="683">
        <f t="shared" si="2953"/>
        <v>0</v>
      </c>
      <c r="AP1188" s="683">
        <f t="shared" si="2953"/>
        <v>0</v>
      </c>
      <c r="AQ1188" s="683">
        <f t="shared" si="2953"/>
        <v>0</v>
      </c>
      <c r="AR1188" s="683">
        <f t="shared" si="2953"/>
        <v>0</v>
      </c>
      <c r="AS1188" s="295"/>
    </row>
    <row r="1189" spans="1:45">
      <c r="B1189" s="283" t="s">
        <v>871</v>
      </c>
      <c r="C1189" s="306"/>
      <c r="D1189" s="306"/>
      <c r="E1189" s="293"/>
      <c r="F1189" s="293"/>
      <c r="G1189" s="293"/>
      <c r="H1189" s="293"/>
      <c r="I1189" s="293"/>
      <c r="J1189" s="293"/>
      <c r="K1189" s="293"/>
      <c r="L1189" s="293"/>
      <c r="M1189" s="293"/>
      <c r="N1189" s="293"/>
      <c r="O1189" s="293"/>
      <c r="P1189" s="293"/>
      <c r="Q1189" s="293"/>
      <c r="R1189" s="260"/>
      <c r="S1189" s="293"/>
      <c r="T1189" s="293"/>
      <c r="U1189" s="293"/>
      <c r="V1189" s="306"/>
      <c r="W1189" s="301"/>
      <c r="X1189" s="306"/>
      <c r="Y1189" s="306"/>
      <c r="Z1189" s="293"/>
      <c r="AA1189" s="293"/>
      <c r="AB1189" s="293"/>
      <c r="AC1189" s="293"/>
      <c r="AD1189" s="293"/>
      <c r="AE1189" s="683">
        <f>SUMPRODUCT($J$1004:$J$1164,AE1004:AE1164)</f>
        <v>0</v>
      </c>
      <c r="AF1189" s="683">
        <f>SUMPRODUCT($J$1004:$J$1164,AF1004:AF1164)</f>
        <v>63559.175834325797</v>
      </c>
      <c r="AG1189" s="683">
        <f>IF(AG1002="kw",SUMPRODUCT($Q$1004:$Q$1164,$X$1004:$X$1164,AG1004:AG1164),SUMPRODUCT($J$1004:$J$1164,AG1004:AG1164))</f>
        <v>6646.7296086961087</v>
      </c>
      <c r="AH1189" s="683">
        <f t="shared" ref="AH1189:AR1189" si="2954">IF(AH1002="kw",SUMPRODUCT($Q$1004:$Q$1164,$X$1004:$X$1164,AH1004:AH1164),SUMPRODUCT($J$1004:$J$1164,AH1004:AH1164))</f>
        <v>467.39161764705887</v>
      </c>
      <c r="AI1189" s="683">
        <f t="shared" si="2954"/>
        <v>12296.533925286341</v>
      </c>
      <c r="AJ1189" s="683">
        <f t="shared" si="2954"/>
        <v>0</v>
      </c>
      <c r="AK1189" s="683">
        <f t="shared" si="2954"/>
        <v>0</v>
      </c>
      <c r="AL1189" s="683">
        <f t="shared" si="2954"/>
        <v>0</v>
      </c>
      <c r="AM1189" s="683">
        <f t="shared" si="2954"/>
        <v>0</v>
      </c>
      <c r="AN1189" s="683">
        <f t="shared" si="2954"/>
        <v>0</v>
      </c>
      <c r="AO1189" s="683">
        <f t="shared" si="2954"/>
        <v>0</v>
      </c>
      <c r="AP1189" s="683">
        <f t="shared" si="2954"/>
        <v>0</v>
      </c>
      <c r="AQ1189" s="683">
        <f t="shared" si="2954"/>
        <v>0</v>
      </c>
      <c r="AR1189" s="683">
        <f t="shared" si="2954"/>
        <v>0</v>
      </c>
      <c r="AS1189" s="295"/>
    </row>
    <row r="1190" spans="1:45">
      <c r="B1190" s="391" t="s">
        <v>872</v>
      </c>
      <c r="C1190" s="319"/>
      <c r="D1190" s="337"/>
      <c r="E1190" s="337"/>
      <c r="F1190" s="337"/>
      <c r="G1190" s="337"/>
      <c r="H1190" s="337"/>
      <c r="I1190" s="337"/>
      <c r="J1190" s="337"/>
      <c r="K1190" s="337"/>
      <c r="L1190" s="337"/>
      <c r="M1190" s="337"/>
      <c r="N1190" s="337"/>
      <c r="O1190" s="337"/>
      <c r="P1190" s="337"/>
      <c r="Q1190" s="337"/>
      <c r="R1190" s="336"/>
      <c r="S1190" s="337"/>
      <c r="T1190" s="337"/>
      <c r="U1190" s="337"/>
      <c r="V1190" s="319"/>
      <c r="W1190" s="338"/>
      <c r="X1190" s="338"/>
      <c r="Y1190" s="337"/>
      <c r="Z1190" s="337"/>
      <c r="AA1190" s="338"/>
      <c r="AB1190" s="338"/>
      <c r="AC1190" s="338"/>
      <c r="AD1190" s="338"/>
      <c r="AE1190" s="684">
        <f>SUMPRODUCT($K$1004:$K$1164,AE1004:AE1164)</f>
        <v>0</v>
      </c>
      <c r="AF1190" s="684">
        <f>SUMPRODUCT($K$1004:$K$1164,AF1004:AF1164)</f>
        <v>63559.175834325797</v>
      </c>
      <c r="AG1190" s="684">
        <f>IF(AG1002="kw",SUMPRODUCT($Q$1004:$Q$1164,$Y$1004:$Y$1164,AG1004:AG1164),SUMPRODUCT($K$1004:$K$1164,AG1004:AG1164))</f>
        <v>6646.7296086961087</v>
      </c>
      <c r="AH1190" s="684">
        <f t="shared" ref="AH1190:AR1190" si="2955">IF(AH1002="kw",SUMPRODUCT($Q$1004:$Q$1164,$Y$1004:$Y$1164,AH1004:AH1164),SUMPRODUCT($K$1004:$K$1164,AH1004:AH1164))</f>
        <v>467.39161764705887</v>
      </c>
      <c r="AI1190" s="684">
        <f t="shared" si="2955"/>
        <v>12296.533925286341</v>
      </c>
      <c r="AJ1190" s="684">
        <f t="shared" si="2955"/>
        <v>0</v>
      </c>
      <c r="AK1190" s="684">
        <f t="shared" si="2955"/>
        <v>0</v>
      </c>
      <c r="AL1190" s="684">
        <f t="shared" si="2955"/>
        <v>0</v>
      </c>
      <c r="AM1190" s="684">
        <f t="shared" si="2955"/>
        <v>0</v>
      </c>
      <c r="AN1190" s="684">
        <f t="shared" si="2955"/>
        <v>0</v>
      </c>
      <c r="AO1190" s="684">
        <f t="shared" si="2955"/>
        <v>0</v>
      </c>
      <c r="AP1190" s="684">
        <f t="shared" si="2955"/>
        <v>0</v>
      </c>
      <c r="AQ1190" s="684">
        <f t="shared" si="2955"/>
        <v>0</v>
      </c>
      <c r="AR1190" s="684">
        <f t="shared" si="2955"/>
        <v>0</v>
      </c>
      <c r="AS1190" s="339"/>
    </row>
    <row r="1191" spans="1:45" ht="19.5" customHeight="1">
      <c r="B1191" s="322" t="s">
        <v>590</v>
      </c>
      <c r="C1191" s="340"/>
      <c r="D1191" s="341"/>
      <c r="E1191" s="341"/>
      <c r="F1191" s="341"/>
      <c r="G1191" s="341"/>
      <c r="H1191" s="341"/>
      <c r="I1191" s="341"/>
      <c r="J1191" s="341"/>
      <c r="K1191" s="341"/>
      <c r="L1191" s="341"/>
      <c r="M1191" s="341"/>
      <c r="N1191" s="341"/>
      <c r="O1191" s="341"/>
      <c r="P1191" s="341"/>
      <c r="Q1191" s="341"/>
      <c r="R1191" s="341"/>
      <c r="S1191" s="341"/>
      <c r="T1191" s="341"/>
      <c r="U1191" s="341"/>
      <c r="V1191" s="325"/>
      <c r="W1191" s="326"/>
      <c r="X1191" s="341"/>
      <c r="Y1191" s="341"/>
      <c r="Z1191" s="341"/>
      <c r="AA1191" s="341"/>
      <c r="AB1191" s="341"/>
      <c r="AC1191" s="341"/>
      <c r="AD1191" s="341"/>
      <c r="AE1191" s="342"/>
      <c r="AF1191" s="342"/>
      <c r="AG1191" s="342"/>
      <c r="AH1191" s="342"/>
      <c r="AI1191" s="342"/>
      <c r="AJ1191" s="342"/>
      <c r="AK1191" s="342"/>
      <c r="AL1191" s="342"/>
      <c r="AM1191" s="342"/>
      <c r="AN1191" s="342"/>
      <c r="AO1191" s="342"/>
      <c r="AP1191" s="342"/>
      <c r="AQ1191" s="342"/>
      <c r="AR1191" s="342"/>
      <c r="AS1191" s="342"/>
    </row>
    <row r="1193" spans="1:45">
      <c r="B1193" s="511" t="s">
        <v>523</v>
      </c>
    </row>
    <row r="1194" spans="1:45" ht="15.75">
      <c r="B1194" s="241" t="s">
        <v>802</v>
      </c>
      <c r="C1194" s="242"/>
      <c r="D1194" s="511" t="s">
        <v>523</v>
      </c>
      <c r="E1194" s="217"/>
      <c r="F1194" s="511"/>
      <c r="G1194" s="217"/>
      <c r="H1194" s="217"/>
      <c r="I1194" s="217"/>
      <c r="J1194" s="217"/>
      <c r="K1194" s="217"/>
      <c r="L1194" s="217"/>
      <c r="M1194" s="217"/>
      <c r="N1194" s="217"/>
      <c r="O1194" s="217"/>
      <c r="P1194" s="217"/>
      <c r="Q1194" s="217"/>
      <c r="R1194" s="242"/>
      <c r="S1194" s="217"/>
      <c r="T1194" s="217"/>
      <c r="U1194" s="217"/>
      <c r="V1194" s="217"/>
      <c r="W1194" s="217"/>
      <c r="X1194" s="217"/>
      <c r="Y1194" s="217"/>
      <c r="Z1194" s="217"/>
      <c r="AA1194" s="217"/>
      <c r="AB1194" s="217"/>
      <c r="AC1194" s="217"/>
      <c r="AD1194" s="217"/>
      <c r="AE1194" s="231"/>
      <c r="AF1194" s="229"/>
      <c r="AG1194" s="229"/>
      <c r="AH1194" s="229"/>
      <c r="AI1194" s="229"/>
      <c r="AJ1194" s="229"/>
      <c r="AK1194" s="229"/>
      <c r="AL1194" s="229"/>
      <c r="AM1194" s="229"/>
      <c r="AN1194" s="229"/>
      <c r="AO1194" s="229"/>
      <c r="AP1194" s="229"/>
      <c r="AQ1194" s="229"/>
      <c r="AR1194" s="229"/>
    </row>
    <row r="1195" spans="1:45" ht="39.75" customHeight="1">
      <c r="B1195" s="827" t="s">
        <v>211</v>
      </c>
      <c r="C1195" s="829" t="s">
        <v>33</v>
      </c>
      <c r="D1195" s="244" t="s">
        <v>421</v>
      </c>
      <c r="E1195" s="833" t="s">
        <v>209</v>
      </c>
      <c r="F1195" s="834"/>
      <c r="G1195" s="834"/>
      <c r="H1195" s="834"/>
      <c r="I1195" s="834"/>
      <c r="J1195" s="834"/>
      <c r="K1195" s="834"/>
      <c r="L1195" s="834"/>
      <c r="M1195" s="834"/>
      <c r="N1195" s="834"/>
      <c r="O1195" s="834"/>
      <c r="P1195" s="835"/>
      <c r="Q1195" s="831" t="s">
        <v>213</v>
      </c>
      <c r="R1195" s="244" t="s">
        <v>422</v>
      </c>
      <c r="S1195" s="824" t="s">
        <v>212</v>
      </c>
      <c r="T1195" s="825"/>
      <c r="U1195" s="825"/>
      <c r="V1195" s="825"/>
      <c r="W1195" s="825"/>
      <c r="X1195" s="825"/>
      <c r="Y1195" s="825"/>
      <c r="Z1195" s="825"/>
      <c r="AA1195" s="825"/>
      <c r="AB1195" s="825"/>
      <c r="AC1195" s="825"/>
      <c r="AD1195" s="836"/>
      <c r="AE1195" s="824" t="s">
        <v>242</v>
      </c>
      <c r="AF1195" s="825"/>
      <c r="AG1195" s="825"/>
      <c r="AH1195" s="825"/>
      <c r="AI1195" s="825"/>
      <c r="AJ1195" s="825"/>
      <c r="AK1195" s="825"/>
      <c r="AL1195" s="825"/>
      <c r="AM1195" s="825"/>
      <c r="AN1195" s="825"/>
      <c r="AO1195" s="825"/>
      <c r="AP1195" s="825"/>
      <c r="AQ1195" s="825"/>
      <c r="AR1195" s="825"/>
      <c r="AS1195" s="826"/>
    </row>
    <row r="1196" spans="1:45" ht="65.25" customHeight="1">
      <c r="B1196" s="828"/>
      <c r="C1196" s="830"/>
      <c r="D1196" s="245">
        <v>2021</v>
      </c>
      <c r="E1196" s="245">
        <v>2022</v>
      </c>
      <c r="F1196" s="245">
        <v>2023</v>
      </c>
      <c r="G1196" s="245">
        <v>2024</v>
      </c>
      <c r="H1196" s="245">
        <v>2025</v>
      </c>
      <c r="I1196" s="245">
        <v>2026</v>
      </c>
      <c r="J1196" s="245">
        <v>2027</v>
      </c>
      <c r="K1196" s="245">
        <v>2028</v>
      </c>
      <c r="L1196" s="245">
        <v>2029</v>
      </c>
      <c r="M1196" s="245">
        <v>2030</v>
      </c>
      <c r="N1196" s="245">
        <v>2031</v>
      </c>
      <c r="O1196" s="245">
        <v>2032</v>
      </c>
      <c r="P1196" s="245">
        <v>2033</v>
      </c>
      <c r="Q1196" s="832"/>
      <c r="R1196" s="245">
        <v>2021</v>
      </c>
      <c r="S1196" s="245">
        <v>2022</v>
      </c>
      <c r="T1196" s="245">
        <v>2023</v>
      </c>
      <c r="U1196" s="245">
        <v>2024</v>
      </c>
      <c r="V1196" s="245">
        <v>2025</v>
      </c>
      <c r="W1196" s="245">
        <v>2026</v>
      </c>
      <c r="X1196" s="245">
        <v>2027</v>
      </c>
      <c r="Y1196" s="245">
        <v>2028</v>
      </c>
      <c r="Z1196" s="245">
        <v>2029</v>
      </c>
      <c r="AA1196" s="245">
        <v>2030</v>
      </c>
      <c r="AB1196" s="245">
        <v>2031</v>
      </c>
      <c r="AC1196" s="245">
        <v>2032</v>
      </c>
      <c r="AD1196" s="245">
        <v>2033</v>
      </c>
      <c r="AE1196" s="245" t="str">
        <f>'1.  LRAMVA Summary'!$D$53</f>
        <v>Residential</v>
      </c>
      <c r="AF1196" s="245" t="str">
        <f>'1.  LRAMVA Summary'!$E$53</f>
        <v>GS&lt;50 kW</v>
      </c>
      <c r="AG1196" s="245" t="str">
        <f>'1.  LRAMVA Summary'!$F$53</f>
        <v>General Service 50 to 4,999 kW</v>
      </c>
      <c r="AH1196" s="245" t="str">
        <f>'1.  LRAMVA Summary'!$G$53</f>
        <v>Large Use</v>
      </c>
      <c r="AI1196" s="245" t="str">
        <f>'1.  LRAMVA Summary'!$H$53</f>
        <v>Large Use 2</v>
      </c>
      <c r="AJ1196" s="245" t="str">
        <f>'1.  LRAMVA Summary'!$I$53</f>
        <v>Street Lighting</v>
      </c>
      <c r="AK1196" s="245" t="str">
        <f>'1.  LRAMVA Summary'!$J$53</f>
        <v>Unmetered Scattered Load</v>
      </c>
      <c r="AL1196" s="245" t="str">
        <f>'1.  LRAMVA Summary'!$K$53</f>
        <v/>
      </c>
      <c r="AM1196" s="245" t="str">
        <f>'1.  LRAMVA Summary'!$L$53</f>
        <v/>
      </c>
      <c r="AN1196" s="245" t="str">
        <f>'1.  LRAMVA Summary'!$M$53</f>
        <v/>
      </c>
      <c r="AO1196" s="245" t="str">
        <f>'1.  LRAMVA Summary'!$N$53</f>
        <v/>
      </c>
      <c r="AP1196" s="245" t="str">
        <f>'1.  LRAMVA Summary'!$O$53</f>
        <v/>
      </c>
      <c r="AQ1196" s="245" t="str">
        <f>'1.  LRAMVA Summary'!$P$53</f>
        <v/>
      </c>
      <c r="AR1196" s="245" t="str">
        <f>'1.  LRAMVA Summary'!$Q$53</f>
        <v/>
      </c>
      <c r="AS1196" s="247" t="str">
        <f>'1.  LRAMVA Summary'!$R$53</f>
        <v>Total</v>
      </c>
    </row>
    <row r="1197" spans="1:45" ht="15" customHeight="1">
      <c r="A1197" s="464"/>
      <c r="B1197" s="454" t="s">
        <v>501</v>
      </c>
      <c r="C1197" s="249"/>
      <c r="D1197" s="249"/>
      <c r="E1197" s="249"/>
      <c r="F1197" s="249"/>
      <c r="G1197" s="249"/>
      <c r="H1197" s="249"/>
      <c r="I1197" s="249"/>
      <c r="J1197" s="249"/>
      <c r="K1197" s="249"/>
      <c r="L1197" s="249"/>
      <c r="M1197" s="249"/>
      <c r="N1197" s="249"/>
      <c r="O1197" s="249"/>
      <c r="P1197" s="249"/>
      <c r="Q1197" s="250"/>
      <c r="R1197" s="249"/>
      <c r="S1197" s="249"/>
      <c r="T1197" s="249"/>
      <c r="U1197" s="249"/>
      <c r="V1197" s="249"/>
      <c r="W1197" s="249"/>
      <c r="X1197" s="249"/>
      <c r="Y1197" s="249"/>
      <c r="Z1197" s="249"/>
      <c r="AA1197" s="249"/>
      <c r="AB1197" s="249"/>
      <c r="AC1197" s="249"/>
      <c r="AD1197" s="249"/>
      <c r="AE1197" s="251" t="str">
        <f>'1.  LRAMVA Summary'!$D$54</f>
        <v>kWh</v>
      </c>
      <c r="AF1197" s="251" t="str">
        <f>'1.  LRAMVA Summary'!$E$54</f>
        <v>kWh</v>
      </c>
      <c r="AG1197" s="251" t="str">
        <f>'1.  LRAMVA Summary'!$F$54</f>
        <v>kW</v>
      </c>
      <c r="AH1197" s="251" t="str">
        <f>'1.  LRAMVA Summary'!$G$54</f>
        <v>kW</v>
      </c>
      <c r="AI1197" s="251" t="str">
        <f>'1.  LRAMVA Summary'!$H$54</f>
        <v>kW</v>
      </c>
      <c r="AJ1197" s="251" t="str">
        <f>'1.  LRAMVA Summary'!$I$54</f>
        <v>kW</v>
      </c>
      <c r="AK1197" s="251" t="str">
        <f>'1.  LRAMVA Summary'!$J$54</f>
        <v>kWh</v>
      </c>
      <c r="AL1197" s="251">
        <f>'1.  LRAMVA Summary'!$K$54</f>
        <v>0</v>
      </c>
      <c r="AM1197" s="251">
        <f>'1.  LRAMVA Summary'!$L$54</f>
        <v>0</v>
      </c>
      <c r="AN1197" s="251">
        <f>'1.  LRAMVA Summary'!$M$54</f>
        <v>0</v>
      </c>
      <c r="AO1197" s="251">
        <f>'1.  LRAMVA Summary'!$N$54</f>
        <v>0</v>
      </c>
      <c r="AP1197" s="251">
        <f>'1.  LRAMVA Summary'!$O$54</f>
        <v>0</v>
      </c>
      <c r="AQ1197" s="251">
        <f>'1.  LRAMVA Summary'!$P$54</f>
        <v>0</v>
      </c>
      <c r="AR1197" s="251">
        <f>'1.  LRAMVA Summary'!$Q$54</f>
        <v>0</v>
      </c>
      <c r="AS1197" s="252"/>
    </row>
    <row r="1198" spans="1:45" ht="15" hidden="1" customHeight="1" outlineLevel="1">
      <c r="A1198" s="464"/>
      <c r="B1198" s="443" t="s">
        <v>494</v>
      </c>
      <c r="C1198" s="249"/>
      <c r="D1198" s="249"/>
      <c r="E1198" s="249"/>
      <c r="F1198" s="249"/>
      <c r="G1198" s="249"/>
      <c r="H1198" s="249"/>
      <c r="I1198" s="249"/>
      <c r="J1198" s="249"/>
      <c r="K1198" s="249"/>
      <c r="L1198" s="249"/>
      <c r="M1198" s="249"/>
      <c r="N1198" s="249"/>
      <c r="O1198" s="249"/>
      <c r="P1198" s="249"/>
      <c r="Q1198" s="250"/>
      <c r="R1198" s="249"/>
      <c r="S1198" s="249"/>
      <c r="T1198" s="249"/>
      <c r="U1198" s="249"/>
      <c r="V1198" s="249"/>
      <c r="W1198" s="249"/>
      <c r="X1198" s="249"/>
      <c r="Y1198" s="249"/>
      <c r="Z1198" s="249"/>
      <c r="AA1198" s="249"/>
      <c r="AB1198" s="249"/>
      <c r="AC1198" s="249"/>
      <c r="AD1198" s="249"/>
      <c r="AE1198" s="251"/>
      <c r="AF1198" s="251"/>
      <c r="AG1198" s="251"/>
      <c r="AH1198" s="251"/>
      <c r="AI1198" s="251"/>
      <c r="AJ1198" s="251"/>
      <c r="AK1198" s="251"/>
      <c r="AL1198" s="251"/>
      <c r="AM1198" s="251"/>
      <c r="AN1198" s="251"/>
      <c r="AO1198" s="251"/>
      <c r="AP1198" s="251"/>
      <c r="AQ1198" s="251"/>
      <c r="AR1198" s="251"/>
      <c r="AS1198" s="252"/>
    </row>
    <row r="1199" spans="1:45" ht="15" hidden="1" customHeight="1" outlineLevel="1">
      <c r="A1199" s="464">
        <v>1</v>
      </c>
      <c r="B1199" s="379" t="s">
        <v>95</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hidden="1"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2956">AF1199</f>
        <v>0</v>
      </c>
      <c r="AG1200" s="362">
        <f t="shared" si="2956"/>
        <v>0</v>
      </c>
      <c r="AH1200" s="362">
        <f t="shared" si="2956"/>
        <v>0</v>
      </c>
      <c r="AI1200" s="362">
        <f t="shared" si="2956"/>
        <v>0</v>
      </c>
      <c r="AJ1200" s="362">
        <f t="shared" si="2956"/>
        <v>0</v>
      </c>
      <c r="AK1200" s="362">
        <f t="shared" si="2956"/>
        <v>0</v>
      </c>
      <c r="AL1200" s="362">
        <f t="shared" si="2956"/>
        <v>0</v>
      </c>
      <c r="AM1200" s="362">
        <f t="shared" si="2956"/>
        <v>0</v>
      </c>
      <c r="AN1200" s="362">
        <f t="shared" si="2956"/>
        <v>0</v>
      </c>
      <c r="AO1200" s="362">
        <f t="shared" si="2956"/>
        <v>0</v>
      </c>
      <c r="AP1200" s="362">
        <f t="shared" si="2956"/>
        <v>0</v>
      </c>
      <c r="AQ1200" s="362">
        <f t="shared" si="2956"/>
        <v>0</v>
      </c>
      <c r="AR1200" s="362">
        <f t="shared" si="2956"/>
        <v>0</v>
      </c>
      <c r="AS1200" s="257"/>
    </row>
    <row r="1201" spans="1:45" ht="15" hidden="1" customHeight="1" outlineLevel="1">
      <c r="A1201" s="464"/>
      <c r="B1201" s="258"/>
      <c r="C1201" s="259"/>
      <c r="D1201" s="259"/>
      <c r="E1201" s="259"/>
      <c r="F1201" s="259"/>
      <c r="G1201" s="259"/>
      <c r="H1201" s="259"/>
      <c r="I1201" s="259"/>
      <c r="J1201" s="660"/>
      <c r="K1201" s="259"/>
      <c r="L1201" s="259"/>
      <c r="M1201" s="259"/>
      <c r="N1201" s="259"/>
      <c r="O1201" s="259"/>
      <c r="P1201" s="259"/>
      <c r="Q1201" s="260"/>
      <c r="R1201" s="259"/>
      <c r="S1201" s="259"/>
      <c r="T1201" s="259"/>
      <c r="U1201" s="259"/>
      <c r="V1201" s="259"/>
      <c r="W1201" s="259"/>
      <c r="X1201" s="259"/>
      <c r="Y1201" s="259"/>
      <c r="Z1201" s="259"/>
      <c r="AA1201" s="259"/>
      <c r="AB1201" s="259"/>
      <c r="AC1201" s="259"/>
      <c r="AD1201" s="259"/>
      <c r="AE1201" s="363"/>
      <c r="AF1201" s="364"/>
      <c r="AG1201" s="364"/>
      <c r="AH1201" s="364"/>
      <c r="AI1201" s="364"/>
      <c r="AJ1201" s="364"/>
      <c r="AK1201" s="364"/>
      <c r="AL1201" s="364"/>
      <c r="AM1201" s="364"/>
      <c r="AN1201" s="364"/>
      <c r="AO1201" s="364"/>
      <c r="AP1201" s="364"/>
      <c r="AQ1201" s="364"/>
      <c r="AR1201" s="364"/>
      <c r="AS1201" s="262"/>
    </row>
    <row r="1202" spans="1:45" ht="15" hidden="1" customHeight="1" outlineLevel="1">
      <c r="A1202" s="464">
        <v>2</v>
      </c>
      <c r="B1202" s="379" t="s">
        <v>96</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hidden="1"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2957">AF1202</f>
        <v>0</v>
      </c>
      <c r="AG1203" s="362">
        <f t="shared" si="2957"/>
        <v>0</v>
      </c>
      <c r="AH1203" s="362">
        <f t="shared" si="2957"/>
        <v>0</v>
      </c>
      <c r="AI1203" s="362">
        <f t="shared" si="2957"/>
        <v>0</v>
      </c>
      <c r="AJ1203" s="362">
        <f t="shared" si="2957"/>
        <v>0</v>
      </c>
      <c r="AK1203" s="362">
        <f t="shared" si="2957"/>
        <v>0</v>
      </c>
      <c r="AL1203" s="362">
        <f t="shared" si="2957"/>
        <v>0</v>
      </c>
      <c r="AM1203" s="362">
        <f t="shared" si="2957"/>
        <v>0</v>
      </c>
      <c r="AN1203" s="362">
        <f t="shared" si="2957"/>
        <v>0</v>
      </c>
      <c r="AO1203" s="362">
        <f t="shared" si="2957"/>
        <v>0</v>
      </c>
      <c r="AP1203" s="362">
        <f t="shared" si="2957"/>
        <v>0</v>
      </c>
      <c r="AQ1203" s="362">
        <f t="shared" si="2957"/>
        <v>0</v>
      </c>
      <c r="AR1203" s="362">
        <f t="shared" si="2957"/>
        <v>0</v>
      </c>
      <c r="AS1203" s="257"/>
    </row>
    <row r="1204" spans="1:45" ht="15" hidden="1" customHeight="1" outlineLevel="1">
      <c r="A1204" s="464"/>
      <c r="B1204" s="258"/>
      <c r="C1204" s="259"/>
      <c r="D1204" s="264"/>
      <c r="E1204" s="264"/>
      <c r="F1204" s="264"/>
      <c r="G1204" s="264"/>
      <c r="H1204" s="264"/>
      <c r="I1204" s="264"/>
      <c r="J1204" s="264"/>
      <c r="K1204" s="264"/>
      <c r="L1204" s="264"/>
      <c r="M1204" s="264"/>
      <c r="N1204" s="264"/>
      <c r="O1204" s="264"/>
      <c r="P1204" s="264"/>
      <c r="Q1204" s="260"/>
      <c r="R1204" s="264"/>
      <c r="S1204" s="264"/>
      <c r="T1204" s="264"/>
      <c r="U1204" s="264"/>
      <c r="V1204" s="264"/>
      <c r="W1204" s="264"/>
      <c r="X1204" s="264"/>
      <c r="Y1204" s="264"/>
      <c r="Z1204" s="264"/>
      <c r="AA1204" s="264"/>
      <c r="AB1204" s="264"/>
      <c r="AC1204" s="264"/>
      <c r="AD1204" s="264"/>
      <c r="AE1204" s="363"/>
      <c r="AF1204" s="364"/>
      <c r="AG1204" s="364"/>
      <c r="AH1204" s="364"/>
      <c r="AI1204" s="364"/>
      <c r="AJ1204" s="364"/>
      <c r="AK1204" s="364"/>
      <c r="AL1204" s="364"/>
      <c r="AM1204" s="364"/>
      <c r="AN1204" s="364"/>
      <c r="AO1204" s="364"/>
      <c r="AP1204" s="364"/>
      <c r="AQ1204" s="364"/>
      <c r="AR1204" s="364"/>
      <c r="AS1204" s="262"/>
    </row>
    <row r="1205" spans="1:45" ht="15" hidden="1" customHeight="1" outlineLevel="1">
      <c r="A1205" s="464">
        <v>3</v>
      </c>
      <c r="B1205" s="379" t="s">
        <v>97</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hidden="1"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2958">AF1205</f>
        <v>0</v>
      </c>
      <c r="AG1206" s="362">
        <f t="shared" si="2958"/>
        <v>0</v>
      </c>
      <c r="AH1206" s="362">
        <f t="shared" si="2958"/>
        <v>0</v>
      </c>
      <c r="AI1206" s="362">
        <f t="shared" si="2958"/>
        <v>0</v>
      </c>
      <c r="AJ1206" s="362">
        <f t="shared" si="2958"/>
        <v>0</v>
      </c>
      <c r="AK1206" s="362">
        <f t="shared" si="2958"/>
        <v>0</v>
      </c>
      <c r="AL1206" s="362">
        <f t="shared" si="2958"/>
        <v>0</v>
      </c>
      <c r="AM1206" s="362">
        <f t="shared" si="2958"/>
        <v>0</v>
      </c>
      <c r="AN1206" s="362">
        <f t="shared" si="2958"/>
        <v>0</v>
      </c>
      <c r="AO1206" s="362">
        <f t="shared" si="2958"/>
        <v>0</v>
      </c>
      <c r="AP1206" s="362">
        <f t="shared" si="2958"/>
        <v>0</v>
      </c>
      <c r="AQ1206" s="362">
        <f t="shared" si="2958"/>
        <v>0</v>
      </c>
      <c r="AR1206" s="362">
        <f t="shared" si="2958"/>
        <v>0</v>
      </c>
      <c r="AS1206" s="257"/>
    </row>
    <row r="1207" spans="1:45" ht="15" hidden="1" customHeight="1" outlineLevel="1">
      <c r="A1207" s="464"/>
      <c r="B1207" s="254"/>
      <c r="C1207" s="265"/>
      <c r="D1207" s="251"/>
      <c r="E1207" s="251"/>
      <c r="F1207" s="251"/>
      <c r="G1207" s="251"/>
      <c r="H1207" s="251"/>
      <c r="I1207" s="251"/>
      <c r="J1207" s="251"/>
      <c r="K1207" s="251"/>
      <c r="L1207" s="251"/>
      <c r="M1207" s="251"/>
      <c r="N1207" s="251"/>
      <c r="O1207" s="251"/>
      <c r="P1207" s="251"/>
      <c r="Q1207" s="251"/>
      <c r="R1207" s="251"/>
      <c r="S1207" s="251"/>
      <c r="T1207" s="251"/>
      <c r="U1207" s="251"/>
      <c r="V1207" s="251"/>
      <c r="W1207" s="251"/>
      <c r="X1207" s="251"/>
      <c r="Y1207" s="251"/>
      <c r="Z1207" s="251"/>
      <c r="AA1207" s="251"/>
      <c r="AB1207" s="251"/>
      <c r="AC1207" s="251"/>
      <c r="AD1207" s="251"/>
      <c r="AE1207" s="363"/>
      <c r="AF1207" s="363"/>
      <c r="AG1207" s="363"/>
      <c r="AH1207" s="363"/>
      <c r="AI1207" s="363"/>
      <c r="AJ1207" s="363"/>
      <c r="AK1207" s="363"/>
      <c r="AL1207" s="363"/>
      <c r="AM1207" s="363"/>
      <c r="AN1207" s="363"/>
      <c r="AO1207" s="363"/>
      <c r="AP1207" s="363"/>
      <c r="AQ1207" s="363"/>
      <c r="AR1207" s="363"/>
      <c r="AS1207" s="266"/>
    </row>
    <row r="1208" spans="1:45" ht="15" hidden="1" customHeight="1" outlineLevel="1">
      <c r="A1208" s="464">
        <v>4</v>
      </c>
      <c r="B1208" s="273" t="s">
        <v>665</v>
      </c>
      <c r="C1208" s="251" t="s">
        <v>25</v>
      </c>
      <c r="D1208" s="255"/>
      <c r="E1208" s="255"/>
      <c r="F1208" s="255"/>
      <c r="G1208" s="255"/>
      <c r="H1208" s="255"/>
      <c r="I1208" s="255"/>
      <c r="J1208" s="255"/>
      <c r="K1208" s="255"/>
      <c r="L1208" s="255"/>
      <c r="M1208" s="255"/>
      <c r="N1208" s="255"/>
      <c r="O1208" s="255"/>
      <c r="P1208" s="255"/>
      <c r="Q1208" s="251"/>
      <c r="R1208" s="255"/>
      <c r="S1208" s="255"/>
      <c r="T1208" s="255"/>
      <c r="U1208" s="255"/>
      <c r="V1208" s="255"/>
      <c r="W1208" s="255"/>
      <c r="X1208" s="255"/>
      <c r="Y1208" s="255"/>
      <c r="Z1208" s="255"/>
      <c r="AA1208" s="255"/>
      <c r="AB1208" s="255"/>
      <c r="AC1208" s="255"/>
      <c r="AD1208" s="255"/>
      <c r="AE1208" s="366"/>
      <c r="AF1208" s="366"/>
      <c r="AG1208" s="366"/>
      <c r="AH1208" s="366"/>
      <c r="AI1208" s="366"/>
      <c r="AJ1208" s="366"/>
      <c r="AK1208" s="366"/>
      <c r="AL1208" s="361"/>
      <c r="AM1208" s="361"/>
      <c r="AN1208" s="361"/>
      <c r="AO1208" s="361"/>
      <c r="AP1208" s="361"/>
      <c r="AQ1208" s="361"/>
      <c r="AR1208" s="361"/>
      <c r="AS1208" s="256">
        <f>SUM(AE1208:AR1208)</f>
        <v>0</v>
      </c>
    </row>
    <row r="1209" spans="1:45" ht="15" hidden="1" customHeight="1" outlineLevel="1">
      <c r="A1209" s="464"/>
      <c r="B1209" s="254" t="s">
        <v>713</v>
      </c>
      <c r="C1209" s="251" t="s">
        <v>163</v>
      </c>
      <c r="D1209" s="255"/>
      <c r="E1209" s="255"/>
      <c r="F1209" s="255"/>
      <c r="G1209" s="255"/>
      <c r="H1209" s="255"/>
      <c r="I1209" s="255"/>
      <c r="J1209" s="255"/>
      <c r="K1209" s="255"/>
      <c r="L1209" s="255"/>
      <c r="M1209" s="255"/>
      <c r="N1209" s="255"/>
      <c r="O1209" s="255"/>
      <c r="P1209" s="255"/>
      <c r="Q1209" s="414"/>
      <c r="R1209" s="255"/>
      <c r="S1209" s="255"/>
      <c r="T1209" s="255"/>
      <c r="U1209" s="255"/>
      <c r="V1209" s="255"/>
      <c r="W1209" s="255"/>
      <c r="X1209" s="255"/>
      <c r="Y1209" s="255"/>
      <c r="Z1209" s="255"/>
      <c r="AA1209" s="255"/>
      <c r="AB1209" s="255"/>
      <c r="AC1209" s="255"/>
      <c r="AD1209" s="255"/>
      <c r="AE1209" s="362">
        <f>AE1208</f>
        <v>0</v>
      </c>
      <c r="AF1209" s="362">
        <f t="shared" ref="AF1209:AR1209" si="2959">AF1208</f>
        <v>0</v>
      </c>
      <c r="AG1209" s="362">
        <f t="shared" si="2959"/>
        <v>0</v>
      </c>
      <c r="AH1209" s="362">
        <f t="shared" si="2959"/>
        <v>0</v>
      </c>
      <c r="AI1209" s="362">
        <f t="shared" si="2959"/>
        <v>0</v>
      </c>
      <c r="AJ1209" s="362">
        <f t="shared" si="2959"/>
        <v>0</v>
      </c>
      <c r="AK1209" s="362">
        <f t="shared" si="2959"/>
        <v>0</v>
      </c>
      <c r="AL1209" s="362">
        <f t="shared" si="2959"/>
        <v>0</v>
      </c>
      <c r="AM1209" s="362">
        <f t="shared" si="2959"/>
        <v>0</v>
      </c>
      <c r="AN1209" s="362">
        <f t="shared" si="2959"/>
        <v>0</v>
      </c>
      <c r="AO1209" s="362">
        <f t="shared" si="2959"/>
        <v>0</v>
      </c>
      <c r="AP1209" s="362">
        <f t="shared" si="2959"/>
        <v>0</v>
      </c>
      <c r="AQ1209" s="362">
        <f t="shared" si="2959"/>
        <v>0</v>
      </c>
      <c r="AR1209" s="362">
        <f t="shared" si="2959"/>
        <v>0</v>
      </c>
      <c r="AS1209" s="257"/>
    </row>
    <row r="1210" spans="1:45" ht="15" hidden="1" customHeight="1" outlineLevel="1">
      <c r="A1210" s="464"/>
      <c r="B1210" s="254"/>
      <c r="C1210" s="265"/>
      <c r="D1210" s="264"/>
      <c r="E1210" s="264"/>
      <c r="F1210" s="264"/>
      <c r="G1210" s="264"/>
      <c r="H1210" s="264"/>
      <c r="I1210" s="264"/>
      <c r="J1210" s="264"/>
      <c r="K1210" s="264"/>
      <c r="L1210" s="264"/>
      <c r="M1210" s="264"/>
      <c r="N1210" s="264"/>
      <c r="O1210" s="264"/>
      <c r="P1210" s="264"/>
      <c r="Q1210" s="251"/>
      <c r="R1210" s="264"/>
      <c r="S1210" s="264"/>
      <c r="T1210" s="264"/>
      <c r="U1210" s="264"/>
      <c r="V1210" s="264"/>
      <c r="W1210" s="264"/>
      <c r="X1210" s="264"/>
      <c r="Y1210" s="264"/>
      <c r="Z1210" s="264"/>
      <c r="AA1210" s="264"/>
      <c r="AB1210" s="264"/>
      <c r="AC1210" s="264"/>
      <c r="AD1210" s="264"/>
      <c r="AE1210" s="363"/>
      <c r="AF1210" s="363"/>
      <c r="AG1210" s="363"/>
      <c r="AH1210" s="363"/>
      <c r="AI1210" s="363"/>
      <c r="AJ1210" s="363"/>
      <c r="AK1210" s="363"/>
      <c r="AL1210" s="363"/>
      <c r="AM1210" s="363"/>
      <c r="AN1210" s="363"/>
      <c r="AO1210" s="363"/>
      <c r="AP1210" s="363"/>
      <c r="AQ1210" s="363"/>
      <c r="AR1210" s="363"/>
      <c r="AS1210" s="266"/>
    </row>
    <row r="1211" spans="1:45" ht="15" hidden="1" customHeight="1" outlineLevel="1">
      <c r="A1211" s="464">
        <v>5</v>
      </c>
      <c r="B1211" s="379" t="s">
        <v>98</v>
      </c>
      <c r="C1211" s="251" t="s">
        <v>25</v>
      </c>
      <c r="D1211" s="255"/>
      <c r="E1211" s="255"/>
      <c r="F1211" s="255"/>
      <c r="G1211" s="255"/>
      <c r="H1211" s="255"/>
      <c r="I1211" s="255"/>
      <c r="J1211" s="255"/>
      <c r="K1211" s="255"/>
      <c r="L1211" s="255"/>
      <c r="M1211" s="255"/>
      <c r="N1211" s="255"/>
      <c r="O1211" s="255"/>
      <c r="P1211" s="255"/>
      <c r="Q1211" s="251"/>
      <c r="R1211" s="255"/>
      <c r="S1211" s="255"/>
      <c r="T1211" s="255"/>
      <c r="U1211" s="255"/>
      <c r="V1211" s="255"/>
      <c r="W1211" s="255"/>
      <c r="X1211" s="255"/>
      <c r="Y1211" s="255"/>
      <c r="Z1211" s="255"/>
      <c r="AA1211" s="255"/>
      <c r="AB1211" s="255"/>
      <c r="AC1211" s="255"/>
      <c r="AD1211" s="255"/>
      <c r="AE1211" s="366"/>
      <c r="AF1211" s="366"/>
      <c r="AG1211" s="366"/>
      <c r="AH1211" s="366"/>
      <c r="AI1211" s="366"/>
      <c r="AJ1211" s="366"/>
      <c r="AK1211" s="366"/>
      <c r="AL1211" s="361"/>
      <c r="AM1211" s="361"/>
      <c r="AN1211" s="361"/>
      <c r="AO1211" s="361"/>
      <c r="AP1211" s="361"/>
      <c r="AQ1211" s="361"/>
      <c r="AR1211" s="361"/>
      <c r="AS1211" s="256">
        <f>SUM(AE1211:AR1211)</f>
        <v>0</v>
      </c>
    </row>
    <row r="1212" spans="1:45" ht="15" hidden="1" customHeight="1" outlineLevel="1">
      <c r="A1212" s="464"/>
      <c r="B1212" s="254" t="s">
        <v>713</v>
      </c>
      <c r="C1212" s="251" t="s">
        <v>163</v>
      </c>
      <c r="D1212" s="255"/>
      <c r="E1212" s="255"/>
      <c r="F1212" s="255"/>
      <c r="G1212" s="255"/>
      <c r="H1212" s="255"/>
      <c r="I1212" s="255"/>
      <c r="J1212" s="255"/>
      <c r="K1212" s="255"/>
      <c r="L1212" s="255"/>
      <c r="M1212" s="255"/>
      <c r="N1212" s="255"/>
      <c r="O1212" s="255"/>
      <c r="P1212" s="255"/>
      <c r="Q1212" s="414"/>
      <c r="R1212" s="255"/>
      <c r="S1212" s="255"/>
      <c r="T1212" s="255"/>
      <c r="U1212" s="255"/>
      <c r="V1212" s="255"/>
      <c r="W1212" s="255"/>
      <c r="X1212" s="255"/>
      <c r="Y1212" s="255"/>
      <c r="Z1212" s="255"/>
      <c r="AA1212" s="255"/>
      <c r="AB1212" s="255"/>
      <c r="AC1212" s="255"/>
      <c r="AD1212" s="255"/>
      <c r="AE1212" s="362">
        <f>AE1211</f>
        <v>0</v>
      </c>
      <c r="AF1212" s="362">
        <f t="shared" ref="AF1212:AR1212" si="2960">AF1211</f>
        <v>0</v>
      </c>
      <c r="AG1212" s="362">
        <f t="shared" si="2960"/>
        <v>0</v>
      </c>
      <c r="AH1212" s="362">
        <f t="shared" si="2960"/>
        <v>0</v>
      </c>
      <c r="AI1212" s="362">
        <f t="shared" si="2960"/>
        <v>0</v>
      </c>
      <c r="AJ1212" s="362">
        <f t="shared" si="2960"/>
        <v>0</v>
      </c>
      <c r="AK1212" s="362">
        <f t="shared" si="2960"/>
        <v>0</v>
      </c>
      <c r="AL1212" s="362">
        <f t="shared" si="2960"/>
        <v>0</v>
      </c>
      <c r="AM1212" s="362">
        <f t="shared" si="2960"/>
        <v>0</v>
      </c>
      <c r="AN1212" s="362">
        <f t="shared" si="2960"/>
        <v>0</v>
      </c>
      <c r="AO1212" s="362">
        <f t="shared" si="2960"/>
        <v>0</v>
      </c>
      <c r="AP1212" s="362">
        <f t="shared" si="2960"/>
        <v>0</v>
      </c>
      <c r="AQ1212" s="362">
        <f t="shared" si="2960"/>
        <v>0</v>
      </c>
      <c r="AR1212" s="362">
        <f t="shared" si="2960"/>
        <v>0</v>
      </c>
      <c r="AS1212" s="257"/>
    </row>
    <row r="1213" spans="1:45" ht="15" hidden="1" customHeight="1" outlineLevel="1">
      <c r="A1213" s="464"/>
      <c r="B1213" s="254"/>
      <c r="C1213" s="251"/>
      <c r="D1213" s="251"/>
      <c r="E1213" s="251"/>
      <c r="F1213" s="251"/>
      <c r="G1213" s="251"/>
      <c r="H1213" s="251"/>
      <c r="I1213" s="251"/>
      <c r="J1213" s="251"/>
      <c r="K1213" s="251"/>
      <c r="L1213" s="251"/>
      <c r="M1213" s="251"/>
      <c r="N1213" s="251"/>
      <c r="O1213" s="251"/>
      <c r="P1213" s="251"/>
      <c r="Q1213" s="251"/>
      <c r="R1213" s="251"/>
      <c r="S1213" s="251"/>
      <c r="T1213" s="251"/>
      <c r="U1213" s="251"/>
      <c r="V1213" s="251"/>
      <c r="W1213" s="251"/>
      <c r="X1213" s="251"/>
      <c r="Y1213" s="251"/>
      <c r="Z1213" s="251"/>
      <c r="AA1213" s="251"/>
      <c r="AB1213" s="251"/>
      <c r="AC1213" s="251"/>
      <c r="AD1213" s="251"/>
      <c r="AE1213" s="373"/>
      <c r="AF1213" s="374"/>
      <c r="AG1213" s="374"/>
      <c r="AH1213" s="374"/>
      <c r="AI1213" s="374"/>
      <c r="AJ1213" s="374"/>
      <c r="AK1213" s="374"/>
      <c r="AL1213" s="374"/>
      <c r="AM1213" s="374"/>
      <c r="AN1213" s="374"/>
      <c r="AO1213" s="374"/>
      <c r="AP1213" s="374"/>
      <c r="AQ1213" s="374"/>
      <c r="AR1213" s="374"/>
      <c r="AS1213" s="257"/>
    </row>
    <row r="1214" spans="1:45" ht="15.75" hidden="1" outlineLevel="1">
      <c r="A1214" s="464"/>
      <c r="B1214" s="278" t="s">
        <v>495</v>
      </c>
      <c r="C1214" s="249"/>
      <c r="D1214" s="249"/>
      <c r="E1214" s="249"/>
      <c r="F1214" s="249"/>
      <c r="G1214" s="249"/>
      <c r="H1214" s="249"/>
      <c r="I1214" s="249"/>
      <c r="J1214" s="249"/>
      <c r="K1214" s="249"/>
      <c r="L1214" s="249"/>
      <c r="M1214" s="249"/>
      <c r="N1214" s="249"/>
      <c r="O1214" s="249"/>
      <c r="P1214" s="249"/>
      <c r="Q1214" s="250"/>
      <c r="R1214" s="249"/>
      <c r="S1214" s="249"/>
      <c r="T1214" s="249"/>
      <c r="U1214" s="249"/>
      <c r="V1214" s="249"/>
      <c r="W1214" s="249"/>
      <c r="X1214" s="249"/>
      <c r="Y1214" s="249"/>
      <c r="Z1214" s="249"/>
      <c r="AA1214" s="249"/>
      <c r="AB1214" s="249"/>
      <c r="AC1214" s="249"/>
      <c r="AD1214" s="249"/>
      <c r="AE1214" s="365"/>
      <c r="AF1214" s="365"/>
      <c r="AG1214" s="365"/>
      <c r="AH1214" s="365"/>
      <c r="AI1214" s="365"/>
      <c r="AJ1214" s="365"/>
      <c r="AK1214" s="365"/>
      <c r="AL1214" s="365"/>
      <c r="AM1214" s="365"/>
      <c r="AN1214" s="365"/>
      <c r="AO1214" s="365"/>
      <c r="AP1214" s="365"/>
      <c r="AQ1214" s="365"/>
      <c r="AR1214" s="365"/>
      <c r="AS1214" s="252"/>
    </row>
    <row r="1215" spans="1:45" ht="15" hidden="1" customHeight="1" outlineLevel="1">
      <c r="A1215" s="464">
        <v>6</v>
      </c>
      <c r="B1215" s="379" t="s">
        <v>99</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hidden="1"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2961">AF1215</f>
        <v>0</v>
      </c>
      <c r="AG1216" s="362">
        <f t="shared" si="2961"/>
        <v>0</v>
      </c>
      <c r="AH1216" s="362">
        <f t="shared" si="2961"/>
        <v>0</v>
      </c>
      <c r="AI1216" s="362">
        <f t="shared" si="2961"/>
        <v>0</v>
      </c>
      <c r="AJ1216" s="362">
        <f t="shared" si="2961"/>
        <v>0</v>
      </c>
      <c r="AK1216" s="362">
        <f t="shared" si="2961"/>
        <v>0</v>
      </c>
      <c r="AL1216" s="362">
        <f t="shared" si="2961"/>
        <v>0</v>
      </c>
      <c r="AM1216" s="362">
        <f t="shared" si="2961"/>
        <v>0</v>
      </c>
      <c r="AN1216" s="362">
        <f t="shared" si="2961"/>
        <v>0</v>
      </c>
      <c r="AO1216" s="362">
        <f t="shared" si="2961"/>
        <v>0</v>
      </c>
      <c r="AP1216" s="362">
        <f t="shared" si="2961"/>
        <v>0</v>
      </c>
      <c r="AQ1216" s="362">
        <f t="shared" si="2961"/>
        <v>0</v>
      </c>
      <c r="AR1216" s="362">
        <f t="shared" si="2961"/>
        <v>0</v>
      </c>
      <c r="AS1216" s="270"/>
    </row>
    <row r="1217" spans="1:45" ht="15" hidden="1" customHeight="1" outlineLevel="1">
      <c r="A1217" s="464"/>
      <c r="B1217" s="269"/>
      <c r="C1217" s="271"/>
      <c r="D1217" s="251"/>
      <c r="E1217" s="251"/>
      <c r="F1217" s="251"/>
      <c r="G1217" s="251"/>
      <c r="H1217" s="251"/>
      <c r="I1217" s="251"/>
      <c r="J1217" s="251"/>
      <c r="K1217" s="251"/>
      <c r="L1217" s="251"/>
      <c r="M1217" s="251"/>
      <c r="N1217" s="251"/>
      <c r="O1217" s="251"/>
      <c r="P1217" s="251"/>
      <c r="Q1217" s="251"/>
      <c r="R1217" s="251"/>
      <c r="S1217" s="251"/>
      <c r="T1217" s="251"/>
      <c r="U1217" s="251"/>
      <c r="V1217" s="251"/>
      <c r="W1217" s="251"/>
      <c r="X1217" s="251"/>
      <c r="Y1217" s="251"/>
      <c r="Z1217" s="251"/>
      <c r="AA1217" s="251"/>
      <c r="AB1217" s="251"/>
      <c r="AC1217" s="251"/>
      <c r="AD1217" s="251"/>
      <c r="AE1217" s="367"/>
      <c r="AF1217" s="367"/>
      <c r="AG1217" s="367"/>
      <c r="AH1217" s="367"/>
      <c r="AI1217" s="367"/>
      <c r="AJ1217" s="367"/>
      <c r="AK1217" s="367"/>
      <c r="AL1217" s="367"/>
      <c r="AM1217" s="367"/>
      <c r="AN1217" s="367"/>
      <c r="AO1217" s="367"/>
      <c r="AP1217" s="367"/>
      <c r="AQ1217" s="367"/>
      <c r="AR1217" s="367"/>
      <c r="AS1217" s="272"/>
    </row>
    <row r="1218" spans="1:45" ht="15" hidden="1" customHeight="1" outlineLevel="1">
      <c r="A1218" s="464">
        <v>7</v>
      </c>
      <c r="B1218" s="379" t="s">
        <v>100</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hidden="1"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2962">AF1218</f>
        <v>0</v>
      </c>
      <c r="AG1219" s="362">
        <f t="shared" si="2962"/>
        <v>0</v>
      </c>
      <c r="AH1219" s="362">
        <f t="shared" si="2962"/>
        <v>0</v>
      </c>
      <c r="AI1219" s="362">
        <f t="shared" si="2962"/>
        <v>0</v>
      </c>
      <c r="AJ1219" s="362">
        <f t="shared" si="2962"/>
        <v>0</v>
      </c>
      <c r="AK1219" s="362">
        <f t="shared" si="2962"/>
        <v>0</v>
      </c>
      <c r="AL1219" s="362">
        <f t="shared" si="2962"/>
        <v>0</v>
      </c>
      <c r="AM1219" s="362">
        <f t="shared" si="2962"/>
        <v>0</v>
      </c>
      <c r="AN1219" s="362">
        <f t="shared" si="2962"/>
        <v>0</v>
      </c>
      <c r="AO1219" s="362">
        <f t="shared" si="2962"/>
        <v>0</v>
      </c>
      <c r="AP1219" s="362">
        <f t="shared" si="2962"/>
        <v>0</v>
      </c>
      <c r="AQ1219" s="362">
        <f t="shared" si="2962"/>
        <v>0</v>
      </c>
      <c r="AR1219" s="362">
        <f t="shared" si="2962"/>
        <v>0</v>
      </c>
      <c r="AS1219" s="270"/>
    </row>
    <row r="1220" spans="1:45" ht="15" hidden="1" customHeight="1" outlineLevel="1">
      <c r="A1220" s="464"/>
      <c r="B1220" s="273"/>
      <c r="C1220" s="271"/>
      <c r="D1220" s="251"/>
      <c r="E1220" s="251"/>
      <c r="F1220" s="251"/>
      <c r="G1220" s="251"/>
      <c r="H1220" s="251"/>
      <c r="I1220" s="251"/>
      <c r="J1220" s="251"/>
      <c r="K1220" s="251"/>
      <c r="L1220" s="251"/>
      <c r="M1220" s="251"/>
      <c r="N1220" s="251"/>
      <c r="O1220" s="251"/>
      <c r="P1220" s="251"/>
      <c r="Q1220" s="251"/>
      <c r="R1220" s="251"/>
      <c r="S1220" s="251"/>
      <c r="T1220" s="251"/>
      <c r="U1220" s="251"/>
      <c r="V1220" s="251"/>
      <c r="W1220" s="251"/>
      <c r="X1220" s="251"/>
      <c r="Y1220" s="251"/>
      <c r="Z1220" s="251"/>
      <c r="AA1220" s="251"/>
      <c r="AB1220" s="251"/>
      <c r="AC1220" s="251"/>
      <c r="AD1220" s="251"/>
      <c r="AE1220" s="367"/>
      <c r="AF1220" s="368"/>
      <c r="AG1220" s="367"/>
      <c r="AH1220" s="367"/>
      <c r="AI1220" s="367"/>
      <c r="AJ1220" s="367"/>
      <c r="AK1220" s="367"/>
      <c r="AL1220" s="367"/>
      <c r="AM1220" s="367"/>
      <c r="AN1220" s="367"/>
      <c r="AO1220" s="367"/>
      <c r="AP1220" s="367"/>
      <c r="AQ1220" s="367"/>
      <c r="AR1220" s="367"/>
      <c r="AS1220" s="272"/>
    </row>
    <row r="1221" spans="1:45" ht="15" hidden="1" customHeight="1" outlineLevel="1">
      <c r="A1221" s="464">
        <v>8</v>
      </c>
      <c r="B1221" s="379" t="s">
        <v>101</v>
      </c>
      <c r="C1221" s="251" t="s">
        <v>25</v>
      </c>
      <c r="D1221" s="255"/>
      <c r="E1221" s="255"/>
      <c r="F1221" s="255"/>
      <c r="G1221" s="255"/>
      <c r="H1221" s="255"/>
      <c r="I1221" s="255"/>
      <c r="J1221" s="255"/>
      <c r="K1221" s="255"/>
      <c r="L1221" s="255"/>
      <c r="M1221" s="255"/>
      <c r="N1221" s="255"/>
      <c r="O1221" s="255"/>
      <c r="P1221" s="255"/>
      <c r="Q1221" s="255">
        <v>12</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hidden="1"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12</v>
      </c>
      <c r="R1222" s="255"/>
      <c r="S1222" s="255"/>
      <c r="T1222" s="255"/>
      <c r="U1222" s="255"/>
      <c r="V1222" s="255"/>
      <c r="W1222" s="255"/>
      <c r="X1222" s="255"/>
      <c r="Y1222" s="255"/>
      <c r="Z1222" s="255"/>
      <c r="AA1222" s="255"/>
      <c r="AB1222" s="255"/>
      <c r="AC1222" s="255"/>
      <c r="AD1222" s="255"/>
      <c r="AE1222" s="362">
        <f>AE1221</f>
        <v>0</v>
      </c>
      <c r="AF1222" s="362">
        <f t="shared" ref="AF1222:AR1222" si="2963">AF1221</f>
        <v>0</v>
      </c>
      <c r="AG1222" s="362">
        <f t="shared" si="2963"/>
        <v>0</v>
      </c>
      <c r="AH1222" s="362">
        <f t="shared" si="2963"/>
        <v>0</v>
      </c>
      <c r="AI1222" s="362">
        <f t="shared" si="2963"/>
        <v>0</v>
      </c>
      <c r="AJ1222" s="362">
        <f t="shared" si="2963"/>
        <v>0</v>
      </c>
      <c r="AK1222" s="362">
        <f t="shared" si="2963"/>
        <v>0</v>
      </c>
      <c r="AL1222" s="362">
        <f t="shared" si="2963"/>
        <v>0</v>
      </c>
      <c r="AM1222" s="362">
        <f t="shared" si="2963"/>
        <v>0</v>
      </c>
      <c r="AN1222" s="362">
        <f t="shared" si="2963"/>
        <v>0</v>
      </c>
      <c r="AO1222" s="362">
        <f t="shared" si="2963"/>
        <v>0</v>
      </c>
      <c r="AP1222" s="362">
        <f t="shared" si="2963"/>
        <v>0</v>
      </c>
      <c r="AQ1222" s="362">
        <f t="shared" si="2963"/>
        <v>0</v>
      </c>
      <c r="AR1222" s="362">
        <f t="shared" si="2963"/>
        <v>0</v>
      </c>
      <c r="AS1222" s="270"/>
    </row>
    <row r="1223" spans="1:45" ht="15" hidden="1"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8"/>
      <c r="AG1223" s="367"/>
      <c r="AH1223" s="367"/>
      <c r="AI1223" s="367"/>
      <c r="AJ1223" s="367"/>
      <c r="AK1223" s="367"/>
      <c r="AL1223" s="367"/>
      <c r="AM1223" s="367"/>
      <c r="AN1223" s="367"/>
      <c r="AO1223" s="367"/>
      <c r="AP1223" s="367"/>
      <c r="AQ1223" s="367"/>
      <c r="AR1223" s="367"/>
      <c r="AS1223" s="272"/>
    </row>
    <row r="1224" spans="1:45" ht="15" hidden="1" customHeight="1" outlineLevel="1">
      <c r="A1224" s="464">
        <v>9</v>
      </c>
      <c r="B1224" s="379" t="s">
        <v>102</v>
      </c>
      <c r="C1224" s="251" t="s">
        <v>25</v>
      </c>
      <c r="D1224" s="255"/>
      <c r="E1224" s="255"/>
      <c r="F1224" s="255"/>
      <c r="G1224" s="255"/>
      <c r="H1224" s="255"/>
      <c r="I1224" s="255"/>
      <c r="J1224" s="255"/>
      <c r="K1224" s="255"/>
      <c r="L1224" s="255"/>
      <c r="M1224" s="255"/>
      <c r="N1224" s="255"/>
      <c r="O1224" s="255"/>
      <c r="P1224" s="255"/>
      <c r="Q1224" s="255">
        <v>12</v>
      </c>
      <c r="R1224" s="255"/>
      <c r="S1224" s="255"/>
      <c r="T1224" s="255"/>
      <c r="U1224" s="255"/>
      <c r="V1224" s="255"/>
      <c r="W1224" s="255"/>
      <c r="X1224" s="255"/>
      <c r="Y1224" s="255"/>
      <c r="Z1224" s="255"/>
      <c r="AA1224" s="255"/>
      <c r="AB1224" s="255"/>
      <c r="AC1224" s="255"/>
      <c r="AD1224" s="255"/>
      <c r="AE1224" s="366"/>
      <c r="AF1224" s="366"/>
      <c r="AG1224" s="366"/>
      <c r="AH1224" s="366"/>
      <c r="AI1224" s="366"/>
      <c r="AJ1224" s="366"/>
      <c r="AK1224" s="366"/>
      <c r="AL1224" s="366"/>
      <c r="AM1224" s="366"/>
      <c r="AN1224" s="366"/>
      <c r="AO1224" s="366"/>
      <c r="AP1224" s="366"/>
      <c r="AQ1224" s="366"/>
      <c r="AR1224" s="366"/>
      <c r="AS1224" s="256">
        <f>SUM(AE1224:AR1224)</f>
        <v>0</v>
      </c>
    </row>
    <row r="1225" spans="1:45" ht="15" hidden="1" customHeight="1" outlineLevel="1">
      <c r="A1225" s="464"/>
      <c r="B1225" s="254" t="s">
        <v>713</v>
      </c>
      <c r="C1225" s="251" t="s">
        <v>163</v>
      </c>
      <c r="D1225" s="255"/>
      <c r="E1225" s="255"/>
      <c r="F1225" s="255"/>
      <c r="G1225" s="255"/>
      <c r="H1225" s="255"/>
      <c r="I1225" s="255"/>
      <c r="J1225" s="255"/>
      <c r="K1225" s="255"/>
      <c r="L1225" s="255"/>
      <c r="M1225" s="255"/>
      <c r="N1225" s="255"/>
      <c r="O1225" s="255"/>
      <c r="P1225" s="255"/>
      <c r="Q1225" s="255">
        <f>Q1224</f>
        <v>12</v>
      </c>
      <c r="R1225" s="255"/>
      <c r="S1225" s="255"/>
      <c r="T1225" s="255"/>
      <c r="U1225" s="255"/>
      <c r="V1225" s="255"/>
      <c r="W1225" s="255"/>
      <c r="X1225" s="255"/>
      <c r="Y1225" s="255"/>
      <c r="Z1225" s="255"/>
      <c r="AA1225" s="255"/>
      <c r="AB1225" s="255"/>
      <c r="AC1225" s="255"/>
      <c r="AD1225" s="255"/>
      <c r="AE1225" s="362">
        <f>AE1224</f>
        <v>0</v>
      </c>
      <c r="AF1225" s="362">
        <f t="shared" ref="AF1225:AR1225" si="2964">AF1224</f>
        <v>0</v>
      </c>
      <c r="AG1225" s="362">
        <f t="shared" si="2964"/>
        <v>0</v>
      </c>
      <c r="AH1225" s="362">
        <f t="shared" si="2964"/>
        <v>0</v>
      </c>
      <c r="AI1225" s="362">
        <f t="shared" si="2964"/>
        <v>0</v>
      </c>
      <c r="AJ1225" s="362">
        <f t="shared" si="2964"/>
        <v>0</v>
      </c>
      <c r="AK1225" s="362">
        <f t="shared" si="2964"/>
        <v>0</v>
      </c>
      <c r="AL1225" s="362">
        <f t="shared" si="2964"/>
        <v>0</v>
      </c>
      <c r="AM1225" s="362">
        <f t="shared" si="2964"/>
        <v>0</v>
      </c>
      <c r="AN1225" s="362">
        <f t="shared" si="2964"/>
        <v>0</v>
      </c>
      <c r="AO1225" s="362">
        <f t="shared" si="2964"/>
        <v>0</v>
      </c>
      <c r="AP1225" s="362">
        <f t="shared" si="2964"/>
        <v>0</v>
      </c>
      <c r="AQ1225" s="362">
        <f t="shared" si="2964"/>
        <v>0</v>
      </c>
      <c r="AR1225" s="362">
        <f t="shared" si="2964"/>
        <v>0</v>
      </c>
      <c r="AS1225" s="270"/>
    </row>
    <row r="1226" spans="1:45" ht="15" hidden="1" customHeight="1" outlineLevel="1">
      <c r="A1226" s="464"/>
      <c r="B1226" s="273"/>
      <c r="C1226" s="271"/>
      <c r="D1226" s="275"/>
      <c r="E1226" s="275"/>
      <c r="F1226" s="275"/>
      <c r="G1226" s="275"/>
      <c r="H1226" s="275"/>
      <c r="I1226" s="275"/>
      <c r="J1226" s="275"/>
      <c r="K1226" s="275"/>
      <c r="L1226" s="275"/>
      <c r="M1226" s="275"/>
      <c r="N1226" s="275"/>
      <c r="O1226" s="275"/>
      <c r="P1226" s="275"/>
      <c r="Q1226" s="251"/>
      <c r="R1226" s="275"/>
      <c r="S1226" s="275"/>
      <c r="T1226" s="275"/>
      <c r="U1226" s="275"/>
      <c r="V1226" s="275"/>
      <c r="W1226" s="275"/>
      <c r="X1226" s="275"/>
      <c r="Y1226" s="275"/>
      <c r="Z1226" s="275"/>
      <c r="AA1226" s="275"/>
      <c r="AB1226" s="275"/>
      <c r="AC1226" s="275"/>
      <c r="AD1226" s="275"/>
      <c r="AE1226" s="367"/>
      <c r="AF1226" s="367"/>
      <c r="AG1226" s="367"/>
      <c r="AH1226" s="367"/>
      <c r="AI1226" s="367"/>
      <c r="AJ1226" s="367"/>
      <c r="AK1226" s="367"/>
      <c r="AL1226" s="367"/>
      <c r="AM1226" s="367"/>
      <c r="AN1226" s="367"/>
      <c r="AO1226" s="367"/>
      <c r="AP1226" s="367"/>
      <c r="AQ1226" s="367"/>
      <c r="AR1226" s="367"/>
      <c r="AS1226" s="272"/>
    </row>
    <row r="1227" spans="1:45" ht="15" hidden="1" customHeight="1" outlineLevel="1">
      <c r="A1227" s="464">
        <v>10</v>
      </c>
      <c r="B1227" s="379" t="s">
        <v>103</v>
      </c>
      <c r="C1227" s="251" t="s">
        <v>25</v>
      </c>
      <c r="D1227" s="255"/>
      <c r="E1227" s="255"/>
      <c r="F1227" s="255"/>
      <c r="G1227" s="255"/>
      <c r="H1227" s="255"/>
      <c r="I1227" s="255"/>
      <c r="J1227" s="255"/>
      <c r="K1227" s="255"/>
      <c r="L1227" s="255"/>
      <c r="M1227" s="255"/>
      <c r="N1227" s="255"/>
      <c r="O1227" s="255"/>
      <c r="P1227" s="255"/>
      <c r="Q1227" s="255">
        <v>3</v>
      </c>
      <c r="R1227" s="255"/>
      <c r="S1227" s="255"/>
      <c r="T1227" s="255"/>
      <c r="U1227" s="255"/>
      <c r="V1227" s="255"/>
      <c r="W1227" s="255"/>
      <c r="X1227" s="255"/>
      <c r="Y1227" s="255"/>
      <c r="Z1227" s="255"/>
      <c r="AA1227" s="255"/>
      <c r="AB1227" s="255"/>
      <c r="AC1227" s="255"/>
      <c r="AD1227" s="255"/>
      <c r="AE1227" s="366"/>
      <c r="AF1227" s="366"/>
      <c r="AG1227" s="366"/>
      <c r="AH1227" s="366"/>
      <c r="AI1227" s="366"/>
      <c r="AJ1227" s="366"/>
      <c r="AK1227" s="366"/>
      <c r="AL1227" s="366"/>
      <c r="AM1227" s="366"/>
      <c r="AN1227" s="366"/>
      <c r="AO1227" s="366"/>
      <c r="AP1227" s="366"/>
      <c r="AQ1227" s="366"/>
      <c r="AR1227" s="366"/>
      <c r="AS1227" s="256">
        <f>SUM(AE1227:AR1227)</f>
        <v>0</v>
      </c>
    </row>
    <row r="1228" spans="1:45" ht="15" hidden="1" customHeight="1" outlineLevel="1">
      <c r="A1228" s="464"/>
      <c r="B1228" s="254" t="s">
        <v>713</v>
      </c>
      <c r="C1228" s="251" t="s">
        <v>163</v>
      </c>
      <c r="D1228" s="255"/>
      <c r="E1228" s="255"/>
      <c r="F1228" s="255"/>
      <c r="G1228" s="255"/>
      <c r="H1228" s="255"/>
      <c r="I1228" s="255"/>
      <c r="J1228" s="255"/>
      <c r="K1228" s="255"/>
      <c r="L1228" s="255"/>
      <c r="M1228" s="255"/>
      <c r="N1228" s="255"/>
      <c r="O1228" s="255"/>
      <c r="P1228" s="255"/>
      <c r="Q1228" s="255">
        <f>Q1227</f>
        <v>3</v>
      </c>
      <c r="R1228" s="255"/>
      <c r="S1228" s="255"/>
      <c r="T1228" s="255"/>
      <c r="U1228" s="255"/>
      <c r="V1228" s="255"/>
      <c r="W1228" s="255"/>
      <c r="X1228" s="255"/>
      <c r="Y1228" s="255"/>
      <c r="Z1228" s="255"/>
      <c r="AA1228" s="255"/>
      <c r="AB1228" s="255"/>
      <c r="AC1228" s="255"/>
      <c r="AD1228" s="255"/>
      <c r="AE1228" s="362">
        <f>AE1227</f>
        <v>0</v>
      </c>
      <c r="AF1228" s="362">
        <f t="shared" ref="AF1228:AR1228" si="2965">AF1227</f>
        <v>0</v>
      </c>
      <c r="AG1228" s="362">
        <f t="shared" si="2965"/>
        <v>0</v>
      </c>
      <c r="AH1228" s="362">
        <f t="shared" si="2965"/>
        <v>0</v>
      </c>
      <c r="AI1228" s="362">
        <f t="shared" si="2965"/>
        <v>0</v>
      </c>
      <c r="AJ1228" s="362">
        <f t="shared" si="2965"/>
        <v>0</v>
      </c>
      <c r="AK1228" s="362">
        <f t="shared" si="2965"/>
        <v>0</v>
      </c>
      <c r="AL1228" s="362">
        <f t="shared" si="2965"/>
        <v>0</v>
      </c>
      <c r="AM1228" s="362">
        <f t="shared" si="2965"/>
        <v>0</v>
      </c>
      <c r="AN1228" s="362">
        <f t="shared" si="2965"/>
        <v>0</v>
      </c>
      <c r="AO1228" s="362">
        <f t="shared" si="2965"/>
        <v>0</v>
      </c>
      <c r="AP1228" s="362">
        <f t="shared" si="2965"/>
        <v>0</v>
      </c>
      <c r="AQ1228" s="362">
        <f t="shared" si="2965"/>
        <v>0</v>
      </c>
      <c r="AR1228" s="362">
        <f t="shared" si="2965"/>
        <v>0</v>
      </c>
      <c r="AS1228" s="270"/>
    </row>
    <row r="1229" spans="1:45" ht="15" hidden="1" customHeight="1" outlineLevel="1">
      <c r="A1229" s="464"/>
      <c r="B1229" s="273"/>
      <c r="C1229" s="271"/>
      <c r="D1229" s="275"/>
      <c r="E1229" s="275"/>
      <c r="F1229" s="275"/>
      <c r="G1229" s="275"/>
      <c r="H1229" s="275"/>
      <c r="I1229" s="275"/>
      <c r="J1229" s="275"/>
      <c r="K1229" s="275"/>
      <c r="L1229" s="275"/>
      <c r="M1229" s="275"/>
      <c r="N1229" s="275"/>
      <c r="O1229" s="275"/>
      <c r="P1229" s="275"/>
      <c r="Q1229" s="251"/>
      <c r="R1229" s="275"/>
      <c r="S1229" s="275"/>
      <c r="T1229" s="275"/>
      <c r="U1229" s="275"/>
      <c r="V1229" s="275"/>
      <c r="W1229" s="275"/>
      <c r="X1229" s="275"/>
      <c r="Y1229" s="275"/>
      <c r="Z1229" s="275"/>
      <c r="AA1229" s="275"/>
      <c r="AB1229" s="275"/>
      <c r="AC1229" s="275"/>
      <c r="AD1229" s="275"/>
      <c r="AE1229" s="367"/>
      <c r="AF1229" s="368"/>
      <c r="AG1229" s="367"/>
      <c r="AH1229" s="367"/>
      <c r="AI1229" s="367"/>
      <c r="AJ1229" s="367"/>
      <c r="AK1229" s="367"/>
      <c r="AL1229" s="367"/>
      <c r="AM1229" s="367"/>
      <c r="AN1229" s="367"/>
      <c r="AO1229" s="367"/>
      <c r="AP1229" s="367"/>
      <c r="AQ1229" s="367"/>
      <c r="AR1229" s="367"/>
      <c r="AS1229" s="272"/>
    </row>
    <row r="1230" spans="1:45" ht="15" hidden="1" customHeight="1" outlineLevel="1">
      <c r="A1230" s="464"/>
      <c r="B1230" s="248" t="s">
        <v>10</v>
      </c>
      <c r="C1230" s="249"/>
      <c r="D1230" s="249"/>
      <c r="E1230" s="249"/>
      <c r="F1230" s="249"/>
      <c r="G1230" s="249"/>
      <c r="H1230" s="249"/>
      <c r="I1230" s="249"/>
      <c r="J1230" s="249"/>
      <c r="K1230" s="249"/>
      <c r="L1230" s="249"/>
      <c r="M1230" s="249"/>
      <c r="N1230" s="249"/>
      <c r="O1230" s="249"/>
      <c r="P1230" s="249"/>
      <c r="Q1230" s="250"/>
      <c r="R1230" s="249"/>
      <c r="S1230" s="249"/>
      <c r="T1230" s="249"/>
      <c r="U1230" s="249"/>
      <c r="V1230" s="249"/>
      <c r="W1230" s="249"/>
      <c r="X1230" s="249"/>
      <c r="Y1230" s="249"/>
      <c r="Z1230" s="249"/>
      <c r="AA1230" s="249"/>
      <c r="AB1230" s="249"/>
      <c r="AC1230" s="249"/>
      <c r="AD1230" s="249"/>
      <c r="AE1230" s="365"/>
      <c r="AF1230" s="365"/>
      <c r="AG1230" s="365"/>
      <c r="AH1230" s="365"/>
      <c r="AI1230" s="365"/>
      <c r="AJ1230" s="365"/>
      <c r="AK1230" s="365"/>
      <c r="AL1230" s="365"/>
      <c r="AM1230" s="365"/>
      <c r="AN1230" s="365"/>
      <c r="AO1230" s="365"/>
      <c r="AP1230" s="365"/>
      <c r="AQ1230" s="365"/>
      <c r="AR1230" s="365"/>
      <c r="AS1230" s="252"/>
    </row>
    <row r="1231" spans="1:45" ht="15" hidden="1" customHeight="1" outlineLevel="1">
      <c r="A1231" s="464">
        <v>11</v>
      </c>
      <c r="B1231" s="379" t="s">
        <v>104</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77"/>
      <c r="AF1231" s="366"/>
      <c r="AG1231" s="366"/>
      <c r="AH1231" s="366"/>
      <c r="AI1231" s="366"/>
      <c r="AJ1231" s="366"/>
      <c r="AK1231" s="366"/>
      <c r="AL1231" s="366"/>
      <c r="AM1231" s="366"/>
      <c r="AN1231" s="366"/>
      <c r="AO1231" s="366"/>
      <c r="AP1231" s="366"/>
      <c r="AQ1231" s="366"/>
      <c r="AR1231" s="366"/>
      <c r="AS1231" s="256">
        <f>SUM(AE1231:AR1231)</f>
        <v>0</v>
      </c>
    </row>
    <row r="1232" spans="1:45" ht="15" hidden="1"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2966">AF1231</f>
        <v>0</v>
      </c>
      <c r="AG1232" s="362">
        <f t="shared" si="2966"/>
        <v>0</v>
      </c>
      <c r="AH1232" s="362">
        <f t="shared" si="2966"/>
        <v>0</v>
      </c>
      <c r="AI1232" s="362">
        <f t="shared" si="2966"/>
        <v>0</v>
      </c>
      <c r="AJ1232" s="362">
        <f t="shared" si="2966"/>
        <v>0</v>
      </c>
      <c r="AK1232" s="362">
        <f t="shared" si="2966"/>
        <v>0</v>
      </c>
      <c r="AL1232" s="362">
        <f t="shared" si="2966"/>
        <v>0</v>
      </c>
      <c r="AM1232" s="362">
        <f t="shared" si="2966"/>
        <v>0</v>
      </c>
      <c r="AN1232" s="362">
        <f t="shared" si="2966"/>
        <v>0</v>
      </c>
      <c r="AO1232" s="362">
        <f t="shared" si="2966"/>
        <v>0</v>
      </c>
      <c r="AP1232" s="362">
        <f t="shared" si="2966"/>
        <v>0</v>
      </c>
      <c r="AQ1232" s="362">
        <f t="shared" si="2966"/>
        <v>0</v>
      </c>
      <c r="AR1232" s="362">
        <f t="shared" si="2966"/>
        <v>0</v>
      </c>
      <c r="AS1232" s="257"/>
    </row>
    <row r="1233" spans="1:46" ht="15" hidden="1"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72"/>
      <c r="AG1233" s="372"/>
      <c r="AH1233" s="372"/>
      <c r="AI1233" s="372"/>
      <c r="AJ1233" s="372"/>
      <c r="AK1233" s="372"/>
      <c r="AL1233" s="372"/>
      <c r="AM1233" s="372"/>
      <c r="AN1233" s="372"/>
      <c r="AO1233" s="372"/>
      <c r="AP1233" s="372"/>
      <c r="AQ1233" s="372"/>
      <c r="AR1233" s="372"/>
      <c r="AS1233" s="266"/>
    </row>
    <row r="1234" spans="1:46" ht="28.5" hidden="1" customHeight="1" outlineLevel="1">
      <c r="A1234" s="464">
        <v>12</v>
      </c>
      <c r="B1234" s="379" t="s">
        <v>105</v>
      </c>
      <c r="C1234" s="251" t="s">
        <v>25</v>
      </c>
      <c r="D1234" s="255"/>
      <c r="E1234" s="255"/>
      <c r="F1234" s="255"/>
      <c r="G1234" s="255"/>
      <c r="H1234" s="255"/>
      <c r="I1234" s="255"/>
      <c r="J1234" s="255"/>
      <c r="K1234" s="255"/>
      <c r="L1234" s="255"/>
      <c r="M1234" s="255"/>
      <c r="N1234" s="255"/>
      <c r="O1234" s="255"/>
      <c r="P1234" s="255"/>
      <c r="Q1234" s="255">
        <v>12</v>
      </c>
      <c r="R1234" s="255"/>
      <c r="S1234" s="255"/>
      <c r="T1234" s="255"/>
      <c r="U1234" s="255"/>
      <c r="V1234" s="255"/>
      <c r="W1234" s="255"/>
      <c r="X1234" s="255"/>
      <c r="Y1234" s="255"/>
      <c r="Z1234" s="255"/>
      <c r="AA1234" s="255"/>
      <c r="AB1234" s="255"/>
      <c r="AC1234" s="255"/>
      <c r="AD1234" s="255"/>
      <c r="AE1234" s="361"/>
      <c r="AF1234" s="366"/>
      <c r="AG1234" s="366"/>
      <c r="AH1234" s="366"/>
      <c r="AI1234" s="366"/>
      <c r="AJ1234" s="366"/>
      <c r="AK1234" s="366"/>
      <c r="AL1234" s="366"/>
      <c r="AM1234" s="366"/>
      <c r="AN1234" s="366"/>
      <c r="AO1234" s="366"/>
      <c r="AP1234" s="366"/>
      <c r="AQ1234" s="366"/>
      <c r="AR1234" s="366"/>
      <c r="AS1234" s="256">
        <f>SUM(AE1234:AR1234)</f>
        <v>0</v>
      </c>
    </row>
    <row r="1235" spans="1:46" ht="15" hidden="1" customHeight="1" outlineLevel="1">
      <c r="A1235" s="464"/>
      <c r="B1235" s="254" t="s">
        <v>713</v>
      </c>
      <c r="C1235" s="251" t="s">
        <v>163</v>
      </c>
      <c r="D1235" s="255"/>
      <c r="E1235" s="255"/>
      <c r="F1235" s="255"/>
      <c r="G1235" s="255"/>
      <c r="H1235" s="255"/>
      <c r="I1235" s="255"/>
      <c r="J1235" s="255"/>
      <c r="K1235" s="255"/>
      <c r="L1235" s="255"/>
      <c r="M1235" s="255"/>
      <c r="N1235" s="255"/>
      <c r="O1235" s="255"/>
      <c r="P1235" s="255"/>
      <c r="Q1235" s="255">
        <f>Q1234</f>
        <v>12</v>
      </c>
      <c r="R1235" s="255"/>
      <c r="S1235" s="255"/>
      <c r="T1235" s="255"/>
      <c r="U1235" s="255"/>
      <c r="V1235" s="255"/>
      <c r="W1235" s="255"/>
      <c r="X1235" s="255"/>
      <c r="Y1235" s="255"/>
      <c r="Z1235" s="255"/>
      <c r="AA1235" s="255"/>
      <c r="AB1235" s="255"/>
      <c r="AC1235" s="255"/>
      <c r="AD1235" s="255"/>
      <c r="AE1235" s="362">
        <f>AE1234</f>
        <v>0</v>
      </c>
      <c r="AF1235" s="362">
        <f t="shared" ref="AF1235:AR1235" si="2967">AF1234</f>
        <v>0</v>
      </c>
      <c r="AG1235" s="362">
        <f t="shared" si="2967"/>
        <v>0</v>
      </c>
      <c r="AH1235" s="362">
        <f t="shared" si="2967"/>
        <v>0</v>
      </c>
      <c r="AI1235" s="362">
        <f t="shared" si="2967"/>
        <v>0</v>
      </c>
      <c r="AJ1235" s="362">
        <f t="shared" si="2967"/>
        <v>0</v>
      </c>
      <c r="AK1235" s="362">
        <f t="shared" si="2967"/>
        <v>0</v>
      </c>
      <c r="AL1235" s="362">
        <f t="shared" si="2967"/>
        <v>0</v>
      </c>
      <c r="AM1235" s="362">
        <f t="shared" si="2967"/>
        <v>0</v>
      </c>
      <c r="AN1235" s="362">
        <f t="shared" si="2967"/>
        <v>0</v>
      </c>
      <c r="AO1235" s="362">
        <f t="shared" si="2967"/>
        <v>0</v>
      </c>
      <c r="AP1235" s="362">
        <f t="shared" si="2967"/>
        <v>0</v>
      </c>
      <c r="AQ1235" s="362">
        <f t="shared" si="2967"/>
        <v>0</v>
      </c>
      <c r="AR1235" s="362">
        <f t="shared" si="2967"/>
        <v>0</v>
      </c>
      <c r="AS1235" s="257"/>
    </row>
    <row r="1236" spans="1:46" ht="15" hidden="1" customHeight="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73"/>
      <c r="AF1236" s="373"/>
      <c r="AG1236" s="363"/>
      <c r="AH1236" s="363"/>
      <c r="AI1236" s="363"/>
      <c r="AJ1236" s="363"/>
      <c r="AK1236" s="363"/>
      <c r="AL1236" s="363"/>
      <c r="AM1236" s="363"/>
      <c r="AN1236" s="363"/>
      <c r="AO1236" s="363"/>
      <c r="AP1236" s="363"/>
      <c r="AQ1236" s="363"/>
      <c r="AR1236" s="363"/>
      <c r="AS1236" s="266"/>
    </row>
    <row r="1237" spans="1:46" ht="15" hidden="1" customHeight="1" outlineLevel="1">
      <c r="A1237" s="464">
        <v>13</v>
      </c>
      <c r="B1237" s="379" t="s">
        <v>106</v>
      </c>
      <c r="C1237" s="251" t="s">
        <v>25</v>
      </c>
      <c r="D1237" s="255"/>
      <c r="E1237" s="255"/>
      <c r="F1237" s="255"/>
      <c r="G1237" s="255"/>
      <c r="H1237" s="255"/>
      <c r="I1237" s="255"/>
      <c r="J1237" s="255"/>
      <c r="K1237" s="255"/>
      <c r="L1237" s="255"/>
      <c r="M1237" s="255"/>
      <c r="N1237" s="255"/>
      <c r="O1237" s="255"/>
      <c r="P1237" s="255"/>
      <c r="Q1237" s="255">
        <v>12</v>
      </c>
      <c r="R1237" s="255"/>
      <c r="S1237" s="255"/>
      <c r="T1237" s="255"/>
      <c r="U1237" s="255"/>
      <c r="V1237" s="255"/>
      <c r="W1237" s="255"/>
      <c r="X1237" s="255"/>
      <c r="Y1237" s="255"/>
      <c r="Z1237" s="255"/>
      <c r="AA1237" s="255"/>
      <c r="AB1237" s="255"/>
      <c r="AC1237" s="255"/>
      <c r="AD1237" s="255"/>
      <c r="AE1237" s="361"/>
      <c r="AF1237" s="366"/>
      <c r="AG1237" s="366"/>
      <c r="AH1237" s="366"/>
      <c r="AI1237" s="366"/>
      <c r="AJ1237" s="366"/>
      <c r="AK1237" s="366"/>
      <c r="AL1237" s="366"/>
      <c r="AM1237" s="366"/>
      <c r="AN1237" s="366"/>
      <c r="AO1237" s="366"/>
      <c r="AP1237" s="366"/>
      <c r="AQ1237" s="366"/>
      <c r="AR1237" s="366"/>
      <c r="AS1237" s="256">
        <f>SUM(AE1237:AR1237)</f>
        <v>0</v>
      </c>
    </row>
    <row r="1238" spans="1:46" ht="15" hidden="1" customHeight="1" outlineLevel="1">
      <c r="A1238" s="464"/>
      <c r="B1238" s="254" t="s">
        <v>713</v>
      </c>
      <c r="C1238" s="251" t="s">
        <v>163</v>
      </c>
      <c r="D1238" s="255"/>
      <c r="E1238" s="255"/>
      <c r="F1238" s="255"/>
      <c r="G1238" s="255"/>
      <c r="H1238" s="255"/>
      <c r="I1238" s="255"/>
      <c r="J1238" s="255"/>
      <c r="K1238" s="255"/>
      <c r="L1238" s="255"/>
      <c r="M1238" s="255"/>
      <c r="N1238" s="255"/>
      <c r="O1238" s="255"/>
      <c r="P1238" s="255"/>
      <c r="Q1238" s="255">
        <f>Q1237</f>
        <v>12</v>
      </c>
      <c r="R1238" s="255"/>
      <c r="S1238" s="255"/>
      <c r="T1238" s="255"/>
      <c r="U1238" s="255"/>
      <c r="V1238" s="255"/>
      <c r="W1238" s="255"/>
      <c r="X1238" s="255"/>
      <c r="Y1238" s="255"/>
      <c r="Z1238" s="255"/>
      <c r="AA1238" s="255"/>
      <c r="AB1238" s="255"/>
      <c r="AC1238" s="255"/>
      <c r="AD1238" s="255"/>
      <c r="AE1238" s="362">
        <f>AE1237</f>
        <v>0</v>
      </c>
      <c r="AF1238" s="362">
        <f t="shared" ref="AF1238:AR1238" si="2968">AF1237</f>
        <v>0</v>
      </c>
      <c r="AG1238" s="362">
        <f t="shared" si="2968"/>
        <v>0</v>
      </c>
      <c r="AH1238" s="362">
        <f t="shared" si="2968"/>
        <v>0</v>
      </c>
      <c r="AI1238" s="362">
        <f t="shared" si="2968"/>
        <v>0</v>
      </c>
      <c r="AJ1238" s="362">
        <f t="shared" si="2968"/>
        <v>0</v>
      </c>
      <c r="AK1238" s="362">
        <f t="shared" si="2968"/>
        <v>0</v>
      </c>
      <c r="AL1238" s="362">
        <f t="shared" si="2968"/>
        <v>0</v>
      </c>
      <c r="AM1238" s="362">
        <f t="shared" si="2968"/>
        <v>0</v>
      </c>
      <c r="AN1238" s="362">
        <f t="shared" si="2968"/>
        <v>0</v>
      </c>
      <c r="AO1238" s="362">
        <f t="shared" si="2968"/>
        <v>0</v>
      </c>
      <c r="AP1238" s="362">
        <f t="shared" si="2968"/>
        <v>0</v>
      </c>
      <c r="AQ1238" s="362">
        <f t="shared" si="2968"/>
        <v>0</v>
      </c>
      <c r="AR1238" s="362">
        <f t="shared" si="2968"/>
        <v>0</v>
      </c>
      <c r="AS1238" s="266"/>
    </row>
    <row r="1239" spans="1:46" ht="15" hidden="1" customHeight="1" outlineLevel="1">
      <c r="A1239" s="464"/>
      <c r="B1239" s="274"/>
      <c r="C1239" s="265"/>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3"/>
      <c r="AL1239" s="363"/>
      <c r="AM1239" s="363"/>
      <c r="AN1239" s="363"/>
      <c r="AO1239" s="363"/>
      <c r="AP1239" s="363"/>
      <c r="AQ1239" s="363"/>
      <c r="AR1239" s="363"/>
      <c r="AS1239" s="266"/>
    </row>
    <row r="1240" spans="1:46" ht="15" hidden="1" customHeight="1" outlineLevel="1">
      <c r="A1240" s="464"/>
      <c r="B1240" s="248" t="s">
        <v>107</v>
      </c>
      <c r="C1240" s="249"/>
      <c r="D1240" s="250"/>
      <c r="E1240" s="250"/>
      <c r="F1240" s="250"/>
      <c r="G1240" s="250"/>
      <c r="H1240" s="250"/>
      <c r="I1240" s="250"/>
      <c r="J1240" s="250"/>
      <c r="K1240" s="250"/>
      <c r="L1240" s="250"/>
      <c r="M1240" s="250"/>
      <c r="N1240" s="250"/>
      <c r="O1240" s="250"/>
      <c r="P1240" s="250"/>
      <c r="Q1240" s="250"/>
      <c r="R1240" s="250"/>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5" hidden="1" customHeight="1" outlineLevel="1">
      <c r="A1241" s="464">
        <v>14</v>
      </c>
      <c r="B1241" s="274" t="s">
        <v>108</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61"/>
      <c r="AF1241" s="361"/>
      <c r="AG1241" s="361"/>
      <c r="AH1241" s="361"/>
      <c r="AI1241" s="361"/>
      <c r="AJ1241" s="361"/>
      <c r="AK1241" s="361"/>
      <c r="AL1241" s="361"/>
      <c r="AM1241" s="361"/>
      <c r="AN1241" s="361"/>
      <c r="AO1241" s="361"/>
      <c r="AP1241" s="361"/>
      <c r="AQ1241" s="361"/>
      <c r="AR1241" s="361"/>
      <c r="AS1241" s="256">
        <f>SUM(AE1241:AR1241)</f>
        <v>0</v>
      </c>
    </row>
    <row r="1242" spans="1:46" ht="15" hidden="1" customHeight="1" outlineLevel="1">
      <c r="A1242" s="464"/>
      <c r="B1242" s="254" t="s">
        <v>713</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2969">AF1241</f>
        <v>0</v>
      </c>
      <c r="AG1242" s="362">
        <f t="shared" si="2969"/>
        <v>0</v>
      </c>
      <c r="AH1242" s="362">
        <f t="shared" si="2969"/>
        <v>0</v>
      </c>
      <c r="AI1242" s="362">
        <f t="shared" si="2969"/>
        <v>0</v>
      </c>
      <c r="AJ1242" s="362">
        <f t="shared" si="2969"/>
        <v>0</v>
      </c>
      <c r="AK1242" s="362">
        <f t="shared" si="2969"/>
        <v>0</v>
      </c>
      <c r="AL1242" s="362">
        <f t="shared" si="2969"/>
        <v>0</v>
      </c>
      <c r="AM1242" s="362">
        <f t="shared" si="2969"/>
        <v>0</v>
      </c>
      <c r="AN1242" s="362">
        <f t="shared" si="2969"/>
        <v>0</v>
      </c>
      <c r="AO1242" s="362">
        <f t="shared" si="2969"/>
        <v>0</v>
      </c>
      <c r="AP1242" s="362">
        <f t="shared" si="2969"/>
        <v>0</v>
      </c>
      <c r="AQ1242" s="362">
        <f t="shared" si="2969"/>
        <v>0</v>
      </c>
      <c r="AR1242" s="362">
        <f t="shared" si="2969"/>
        <v>0</v>
      </c>
      <c r="AS1242" s="257"/>
    </row>
    <row r="1243" spans="1:46" ht="15" hidden="1" customHeight="1" outlineLevel="1">
      <c r="A1243" s="464"/>
      <c r="B1243" s="274"/>
      <c r="C1243" s="265"/>
      <c r="D1243" s="251"/>
      <c r="E1243" s="251"/>
      <c r="F1243" s="251"/>
      <c r="G1243" s="251"/>
      <c r="H1243" s="251"/>
      <c r="I1243" s="251"/>
      <c r="J1243" s="251"/>
      <c r="K1243" s="251"/>
      <c r="L1243" s="251"/>
      <c r="M1243" s="251"/>
      <c r="N1243" s="251"/>
      <c r="O1243" s="251"/>
      <c r="P1243" s="251"/>
      <c r="Q1243" s="414"/>
      <c r="R1243" s="251"/>
      <c r="S1243" s="251"/>
      <c r="T1243" s="251"/>
      <c r="U1243" s="251"/>
      <c r="V1243" s="251"/>
      <c r="W1243" s="251"/>
      <c r="X1243" s="251"/>
      <c r="Y1243" s="251"/>
      <c r="Z1243" s="251"/>
      <c r="AA1243" s="251"/>
      <c r="AB1243" s="251"/>
      <c r="AC1243" s="251"/>
      <c r="AD1243" s="251"/>
      <c r="AE1243" s="363"/>
      <c r="AF1243" s="363"/>
      <c r="AG1243" s="363"/>
      <c r="AH1243" s="363"/>
      <c r="AI1243" s="363"/>
      <c r="AJ1243" s="363"/>
      <c r="AK1243" s="363"/>
      <c r="AL1243" s="363"/>
      <c r="AM1243" s="363"/>
      <c r="AN1243" s="363"/>
      <c r="AO1243" s="363"/>
      <c r="AP1243" s="363"/>
      <c r="AQ1243" s="363"/>
      <c r="AR1243" s="363"/>
      <c r="AS1243" s="261"/>
      <c r="AT1243" s="544"/>
    </row>
    <row r="1244" spans="1:46" s="243" customFormat="1" ht="15.75" hidden="1" outlineLevel="1">
      <c r="A1244" s="464"/>
      <c r="B1244" s="248" t="s">
        <v>487</v>
      </c>
      <c r="C1244" s="251"/>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7"/>
      <c r="AL1244" s="367"/>
      <c r="AM1244" s="367"/>
      <c r="AN1244" s="367"/>
      <c r="AO1244" s="367"/>
      <c r="AP1244" s="367"/>
      <c r="AQ1244" s="367"/>
      <c r="AR1244" s="367"/>
      <c r="AS1244" s="453"/>
      <c r="AT1244" s="545"/>
    </row>
    <row r="1245" spans="1:46" hidden="1" outlineLevel="1">
      <c r="A1245" s="464">
        <v>15</v>
      </c>
      <c r="B1245" s="254" t="s">
        <v>492</v>
      </c>
      <c r="C1245" s="251" t="s">
        <v>25</v>
      </c>
      <c r="D1245" s="255"/>
      <c r="E1245" s="255"/>
      <c r="F1245" s="255"/>
      <c r="G1245" s="255"/>
      <c r="H1245" s="255"/>
      <c r="I1245" s="255"/>
      <c r="J1245" s="255"/>
      <c r="K1245" s="255"/>
      <c r="L1245" s="255"/>
      <c r="M1245" s="255"/>
      <c r="N1245" s="255"/>
      <c r="O1245" s="255"/>
      <c r="P1245" s="255"/>
      <c r="Q1245" s="255">
        <v>0</v>
      </c>
      <c r="R1245" s="255"/>
      <c r="S1245" s="255"/>
      <c r="T1245" s="255"/>
      <c r="U1245" s="255"/>
      <c r="V1245" s="255"/>
      <c r="W1245" s="255"/>
      <c r="X1245" s="255"/>
      <c r="Y1245" s="255"/>
      <c r="Z1245" s="255"/>
      <c r="AA1245" s="255"/>
      <c r="AB1245" s="255"/>
      <c r="AC1245" s="255"/>
      <c r="AD1245" s="255"/>
      <c r="AE1245" s="361"/>
      <c r="AF1245" s="361"/>
      <c r="AG1245" s="361"/>
      <c r="AH1245" s="361"/>
      <c r="AI1245" s="361"/>
      <c r="AJ1245" s="361"/>
      <c r="AK1245" s="361"/>
      <c r="AL1245" s="361"/>
      <c r="AM1245" s="361"/>
      <c r="AN1245" s="361"/>
      <c r="AO1245" s="361"/>
      <c r="AP1245" s="361"/>
      <c r="AQ1245" s="361"/>
      <c r="AR1245" s="361"/>
      <c r="AS1245" s="546">
        <f>SUM(AE1245:AR1245)</f>
        <v>0</v>
      </c>
      <c r="AT1245" s="544"/>
    </row>
    <row r="1246" spans="1:46" hidden="1" outlineLevel="1">
      <c r="A1246" s="464"/>
      <c r="B1246" s="254" t="s">
        <v>713</v>
      </c>
      <c r="C1246" s="251" t="s">
        <v>163</v>
      </c>
      <c r="D1246" s="255"/>
      <c r="E1246" s="255"/>
      <c r="F1246" s="255"/>
      <c r="G1246" s="255"/>
      <c r="H1246" s="255"/>
      <c r="I1246" s="255"/>
      <c r="J1246" s="255"/>
      <c r="K1246" s="255"/>
      <c r="L1246" s="255"/>
      <c r="M1246" s="255"/>
      <c r="N1246" s="255"/>
      <c r="O1246" s="255"/>
      <c r="P1246" s="255"/>
      <c r="Q1246" s="255">
        <f>Q1245</f>
        <v>0</v>
      </c>
      <c r="R1246" s="255"/>
      <c r="S1246" s="255"/>
      <c r="T1246" s="255"/>
      <c r="U1246" s="255"/>
      <c r="V1246" s="255"/>
      <c r="W1246" s="255"/>
      <c r="X1246" s="255"/>
      <c r="Y1246" s="255"/>
      <c r="Z1246" s="255"/>
      <c r="AA1246" s="255"/>
      <c r="AB1246" s="255"/>
      <c r="AC1246" s="255"/>
      <c r="AD1246" s="255"/>
      <c r="AE1246" s="362">
        <f>AE1245</f>
        <v>0</v>
      </c>
      <c r="AF1246" s="362">
        <f>AF1245</f>
        <v>0</v>
      </c>
      <c r="AG1246" s="362">
        <f t="shared" ref="AG1246:AI1246" si="2970">AG1245</f>
        <v>0</v>
      </c>
      <c r="AH1246" s="362">
        <f t="shared" si="2970"/>
        <v>0</v>
      </c>
      <c r="AI1246" s="362">
        <f t="shared" si="2970"/>
        <v>0</v>
      </c>
      <c r="AJ1246" s="362">
        <f>AJ1245</f>
        <v>0</v>
      </c>
      <c r="AK1246" s="362">
        <f t="shared" ref="AK1246:AR1246" si="2971">AK1245</f>
        <v>0</v>
      </c>
      <c r="AL1246" s="362">
        <f t="shared" si="2971"/>
        <v>0</v>
      </c>
      <c r="AM1246" s="362">
        <f t="shared" si="2971"/>
        <v>0</v>
      </c>
      <c r="AN1246" s="362">
        <f t="shared" si="2971"/>
        <v>0</v>
      </c>
      <c r="AO1246" s="362">
        <f t="shared" si="2971"/>
        <v>0</v>
      </c>
      <c r="AP1246" s="362">
        <f t="shared" si="2971"/>
        <v>0</v>
      </c>
      <c r="AQ1246" s="362">
        <f t="shared" si="2971"/>
        <v>0</v>
      </c>
      <c r="AR1246" s="362">
        <f t="shared" si="2971"/>
        <v>0</v>
      </c>
      <c r="AS1246" s="257"/>
    </row>
    <row r="1247" spans="1:46" hidden="1" outlineLevel="1">
      <c r="A1247" s="464"/>
      <c r="B1247" s="274"/>
      <c r="C1247" s="265"/>
      <c r="D1247" s="251"/>
      <c r="E1247" s="251"/>
      <c r="F1247" s="251"/>
      <c r="G1247" s="251"/>
      <c r="H1247" s="251"/>
      <c r="I1247" s="251"/>
      <c r="J1247" s="251"/>
      <c r="K1247" s="251"/>
      <c r="L1247" s="251"/>
      <c r="M1247" s="251"/>
      <c r="N1247" s="251"/>
      <c r="O1247" s="251"/>
      <c r="P1247" s="251"/>
      <c r="Q1247" s="251"/>
      <c r="R1247" s="251"/>
      <c r="S1247" s="251"/>
      <c r="T1247" s="251"/>
      <c r="U1247" s="251"/>
      <c r="V1247" s="251"/>
      <c r="W1247" s="251"/>
      <c r="X1247" s="251"/>
      <c r="Y1247" s="251"/>
      <c r="Z1247" s="251"/>
      <c r="AA1247" s="251"/>
      <c r="AB1247" s="251"/>
      <c r="AC1247" s="251"/>
      <c r="AD1247" s="251"/>
      <c r="AE1247" s="363"/>
      <c r="AF1247" s="363"/>
      <c r="AG1247" s="363"/>
      <c r="AH1247" s="363"/>
      <c r="AI1247" s="363"/>
      <c r="AJ1247" s="363"/>
      <c r="AK1247" s="363"/>
      <c r="AL1247" s="363"/>
      <c r="AM1247" s="363"/>
      <c r="AN1247" s="363"/>
      <c r="AO1247" s="363"/>
      <c r="AP1247" s="363"/>
      <c r="AQ1247" s="363"/>
      <c r="AR1247" s="363"/>
      <c r="AS1247" s="266"/>
    </row>
    <row r="1248" spans="1:46" s="243" customFormat="1" hidden="1" outlineLevel="1">
      <c r="A1248" s="464">
        <v>16</v>
      </c>
      <c r="B1248" s="283" t="s">
        <v>488</v>
      </c>
      <c r="C1248" s="251" t="s">
        <v>25</v>
      </c>
      <c r="D1248" s="255"/>
      <c r="E1248" s="255"/>
      <c r="F1248" s="255"/>
      <c r="G1248" s="255"/>
      <c r="H1248" s="255"/>
      <c r="I1248" s="255"/>
      <c r="J1248" s="255"/>
      <c r="K1248" s="255"/>
      <c r="L1248" s="255"/>
      <c r="M1248" s="255"/>
      <c r="N1248" s="255"/>
      <c r="O1248" s="255"/>
      <c r="P1248" s="255"/>
      <c r="Q1248" s="255">
        <v>0</v>
      </c>
      <c r="R1248" s="255"/>
      <c r="S1248" s="255"/>
      <c r="T1248" s="255"/>
      <c r="U1248" s="255"/>
      <c r="V1248" s="255"/>
      <c r="W1248" s="255"/>
      <c r="X1248" s="255"/>
      <c r="Y1248" s="255"/>
      <c r="Z1248" s="255"/>
      <c r="AA1248" s="255"/>
      <c r="AB1248" s="255"/>
      <c r="AC1248" s="255"/>
      <c r="AD1248" s="255"/>
      <c r="AE1248" s="361"/>
      <c r="AF1248" s="361"/>
      <c r="AG1248" s="361"/>
      <c r="AH1248" s="361"/>
      <c r="AI1248" s="361"/>
      <c r="AJ1248" s="361"/>
      <c r="AK1248" s="361"/>
      <c r="AL1248" s="361"/>
      <c r="AM1248" s="361"/>
      <c r="AN1248" s="361"/>
      <c r="AO1248" s="361"/>
      <c r="AP1248" s="361"/>
      <c r="AQ1248" s="361"/>
      <c r="AR1248" s="361"/>
      <c r="AS1248" s="256">
        <f>SUM(AE1248:AR1248)</f>
        <v>0</v>
      </c>
    </row>
    <row r="1249" spans="1:45" s="243" customFormat="1" hidden="1" outlineLevel="1">
      <c r="A1249" s="464"/>
      <c r="B1249" s="254" t="s">
        <v>713</v>
      </c>
      <c r="C1249" s="251" t="s">
        <v>163</v>
      </c>
      <c r="D1249" s="255"/>
      <c r="E1249" s="255"/>
      <c r="F1249" s="255"/>
      <c r="G1249" s="255"/>
      <c r="H1249" s="255"/>
      <c r="I1249" s="255"/>
      <c r="J1249" s="255"/>
      <c r="K1249" s="255"/>
      <c r="L1249" s="255"/>
      <c r="M1249" s="255"/>
      <c r="N1249" s="255"/>
      <c r="O1249" s="255"/>
      <c r="P1249" s="255"/>
      <c r="Q1249" s="255">
        <f>Q1248</f>
        <v>0</v>
      </c>
      <c r="R1249" s="255"/>
      <c r="S1249" s="255"/>
      <c r="T1249" s="255"/>
      <c r="U1249" s="255"/>
      <c r="V1249" s="255"/>
      <c r="W1249" s="255"/>
      <c r="X1249" s="255"/>
      <c r="Y1249" s="255"/>
      <c r="Z1249" s="255"/>
      <c r="AA1249" s="255"/>
      <c r="AB1249" s="255"/>
      <c r="AC1249" s="255"/>
      <c r="AD1249" s="255"/>
      <c r="AE1249" s="362">
        <f>AE1248</f>
        <v>0</v>
      </c>
      <c r="AF1249" s="362">
        <f t="shared" ref="AF1249:AQ1249" si="2972">AF1248</f>
        <v>0</v>
      </c>
      <c r="AG1249" s="362">
        <f t="shared" si="2972"/>
        <v>0</v>
      </c>
      <c r="AH1249" s="362">
        <f t="shared" si="2972"/>
        <v>0</v>
      </c>
      <c r="AI1249" s="362">
        <f t="shared" si="2972"/>
        <v>0</v>
      </c>
      <c r="AJ1249" s="362">
        <f t="shared" si="2972"/>
        <v>0</v>
      </c>
      <c r="AK1249" s="362">
        <f t="shared" si="2972"/>
        <v>0</v>
      </c>
      <c r="AL1249" s="362">
        <f t="shared" si="2972"/>
        <v>0</v>
      </c>
      <c r="AM1249" s="362">
        <f t="shared" si="2972"/>
        <v>0</v>
      </c>
      <c r="AN1249" s="362">
        <f t="shared" si="2972"/>
        <v>0</v>
      </c>
      <c r="AO1249" s="362">
        <f t="shared" si="2972"/>
        <v>0</v>
      </c>
      <c r="AP1249" s="362">
        <f t="shared" si="2972"/>
        <v>0</v>
      </c>
      <c r="AQ1249" s="362">
        <f t="shared" si="2972"/>
        <v>0</v>
      </c>
      <c r="AR1249" s="362">
        <f>AR1248</f>
        <v>0</v>
      </c>
      <c r="AS1249" s="257"/>
    </row>
    <row r="1250" spans="1:45" s="243" customFormat="1" hidden="1" outlineLevel="1">
      <c r="A1250" s="464"/>
      <c r="B1250" s="283"/>
      <c r="C1250" s="251"/>
      <c r="D1250" s="251"/>
      <c r="E1250" s="251"/>
      <c r="F1250" s="251"/>
      <c r="G1250" s="251"/>
      <c r="H1250" s="251"/>
      <c r="I1250" s="251"/>
      <c r="J1250" s="251"/>
      <c r="K1250" s="251"/>
      <c r="L1250" s="251"/>
      <c r="M1250" s="251"/>
      <c r="N1250" s="251"/>
      <c r="O1250" s="251"/>
      <c r="P1250" s="251"/>
      <c r="Q1250" s="251"/>
      <c r="R1250" s="251"/>
      <c r="S1250" s="251"/>
      <c r="T1250" s="251"/>
      <c r="U1250" s="251"/>
      <c r="V1250" s="251"/>
      <c r="W1250" s="251"/>
      <c r="X1250" s="251"/>
      <c r="Y1250" s="251"/>
      <c r="Z1250" s="251"/>
      <c r="AA1250" s="251"/>
      <c r="AB1250" s="251"/>
      <c r="AC1250" s="251"/>
      <c r="AD1250" s="251"/>
      <c r="AE1250" s="363"/>
      <c r="AF1250" s="363"/>
      <c r="AG1250" s="363"/>
      <c r="AH1250" s="363"/>
      <c r="AI1250" s="363"/>
      <c r="AJ1250" s="363"/>
      <c r="AK1250" s="367"/>
      <c r="AL1250" s="367"/>
      <c r="AM1250" s="367"/>
      <c r="AN1250" s="367"/>
      <c r="AO1250" s="367"/>
      <c r="AP1250" s="367"/>
      <c r="AQ1250" s="367"/>
      <c r="AR1250" s="367"/>
      <c r="AS1250" s="272"/>
    </row>
    <row r="1251" spans="1:45" ht="15.75" hidden="1" outlineLevel="1">
      <c r="A1251" s="464"/>
      <c r="B1251" s="455" t="s">
        <v>493</v>
      </c>
      <c r="C1251" s="279"/>
      <c r="D1251" s="250"/>
      <c r="E1251" s="249"/>
      <c r="F1251" s="249"/>
      <c r="G1251" s="249"/>
      <c r="H1251" s="249"/>
      <c r="I1251" s="249"/>
      <c r="J1251" s="249"/>
      <c r="K1251" s="249"/>
      <c r="L1251" s="249"/>
      <c r="M1251" s="249"/>
      <c r="N1251" s="249"/>
      <c r="O1251" s="249"/>
      <c r="P1251" s="249"/>
      <c r="Q1251" s="250"/>
      <c r="R1251" s="249"/>
      <c r="S1251" s="249"/>
      <c r="T1251" s="249"/>
      <c r="U1251" s="249"/>
      <c r="V1251" s="249"/>
      <c r="W1251" s="249"/>
      <c r="X1251" s="249"/>
      <c r="Y1251" s="249"/>
      <c r="Z1251" s="249"/>
      <c r="AA1251" s="249"/>
      <c r="AB1251" s="249"/>
      <c r="AC1251" s="249"/>
      <c r="AD1251" s="249"/>
      <c r="AE1251" s="365"/>
      <c r="AF1251" s="365"/>
      <c r="AG1251" s="365"/>
      <c r="AH1251" s="365"/>
      <c r="AI1251" s="365"/>
      <c r="AJ1251" s="365"/>
      <c r="AK1251" s="365"/>
      <c r="AL1251" s="365"/>
      <c r="AM1251" s="365"/>
      <c r="AN1251" s="365"/>
      <c r="AO1251" s="365"/>
      <c r="AP1251" s="365"/>
      <c r="AQ1251" s="365"/>
      <c r="AR1251" s="365"/>
      <c r="AS1251" s="252"/>
    </row>
    <row r="1252" spans="1:45" hidden="1" outlineLevel="1">
      <c r="A1252" s="464">
        <v>17</v>
      </c>
      <c r="B1252" s="379" t="s">
        <v>112</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idden="1"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2973">AF1252</f>
        <v>0</v>
      </c>
      <c r="AG1253" s="362">
        <f t="shared" si="2973"/>
        <v>0</v>
      </c>
      <c r="AH1253" s="362">
        <f t="shared" si="2973"/>
        <v>0</v>
      </c>
      <c r="AI1253" s="362">
        <f t="shared" si="2973"/>
        <v>0</v>
      </c>
      <c r="AJ1253" s="362">
        <f t="shared" si="2973"/>
        <v>0</v>
      </c>
      <c r="AK1253" s="362">
        <f t="shared" si="2973"/>
        <v>0</v>
      </c>
      <c r="AL1253" s="362">
        <f t="shared" si="2973"/>
        <v>0</v>
      </c>
      <c r="AM1253" s="362">
        <f t="shared" si="2973"/>
        <v>0</v>
      </c>
      <c r="AN1253" s="362">
        <f t="shared" si="2973"/>
        <v>0</v>
      </c>
      <c r="AO1253" s="362">
        <f t="shared" si="2973"/>
        <v>0</v>
      </c>
      <c r="AP1253" s="362">
        <f t="shared" si="2973"/>
        <v>0</v>
      </c>
      <c r="AQ1253" s="362">
        <f t="shared" si="2973"/>
        <v>0</v>
      </c>
      <c r="AR1253" s="362">
        <f t="shared" si="2973"/>
        <v>0</v>
      </c>
      <c r="AS1253" s="266"/>
    </row>
    <row r="1254" spans="1:45" hidden="1" outlineLevel="1">
      <c r="A1254" s="464"/>
      <c r="B1254" s="254"/>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idden="1" outlineLevel="1">
      <c r="A1255" s="464">
        <v>18</v>
      </c>
      <c r="B1255" s="379" t="s">
        <v>109</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idden="1"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AE1255</f>
        <v>0</v>
      </c>
      <c r="AF1256" s="362">
        <f t="shared" ref="AF1256:AR1256" si="2974">AF1255</f>
        <v>0</v>
      </c>
      <c r="AG1256" s="362">
        <f t="shared" si="2974"/>
        <v>0</v>
      </c>
      <c r="AH1256" s="362">
        <f t="shared" si="2974"/>
        <v>0</v>
      </c>
      <c r="AI1256" s="362">
        <f t="shared" si="2974"/>
        <v>0</v>
      </c>
      <c r="AJ1256" s="362">
        <f t="shared" si="2974"/>
        <v>0</v>
      </c>
      <c r="AK1256" s="362">
        <f t="shared" si="2974"/>
        <v>0</v>
      </c>
      <c r="AL1256" s="362">
        <f t="shared" si="2974"/>
        <v>0</v>
      </c>
      <c r="AM1256" s="362">
        <f t="shared" si="2974"/>
        <v>0</v>
      </c>
      <c r="AN1256" s="362">
        <f t="shared" si="2974"/>
        <v>0</v>
      </c>
      <c r="AO1256" s="362">
        <f t="shared" si="2974"/>
        <v>0</v>
      </c>
      <c r="AP1256" s="362">
        <f t="shared" si="2974"/>
        <v>0</v>
      </c>
      <c r="AQ1256" s="362">
        <f t="shared" si="2974"/>
        <v>0</v>
      </c>
      <c r="AR1256" s="362">
        <f t="shared" si="2974"/>
        <v>0</v>
      </c>
      <c r="AS1256" s="266"/>
    </row>
    <row r="1257" spans="1:45" hidden="1" outlineLevel="1">
      <c r="A1257" s="464"/>
      <c r="B1257" s="281"/>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4"/>
      <c r="AF1257" s="375"/>
      <c r="AG1257" s="375"/>
      <c r="AH1257" s="375"/>
      <c r="AI1257" s="375"/>
      <c r="AJ1257" s="375"/>
      <c r="AK1257" s="375"/>
      <c r="AL1257" s="375"/>
      <c r="AM1257" s="375"/>
      <c r="AN1257" s="375"/>
      <c r="AO1257" s="375"/>
      <c r="AP1257" s="375"/>
      <c r="AQ1257" s="375"/>
      <c r="AR1257" s="375"/>
      <c r="AS1257" s="257"/>
    </row>
    <row r="1258" spans="1:45" hidden="1" outlineLevel="1">
      <c r="A1258" s="464">
        <v>19</v>
      </c>
      <c r="B1258" s="379" t="s">
        <v>111</v>
      </c>
      <c r="C1258" s="251" t="s">
        <v>25</v>
      </c>
      <c r="D1258" s="255"/>
      <c r="E1258" s="255"/>
      <c r="F1258" s="255"/>
      <c r="G1258" s="255"/>
      <c r="H1258" s="255"/>
      <c r="I1258" s="255"/>
      <c r="J1258" s="255"/>
      <c r="K1258" s="255"/>
      <c r="L1258" s="255"/>
      <c r="M1258" s="255"/>
      <c r="N1258" s="255"/>
      <c r="O1258" s="255"/>
      <c r="P1258" s="255"/>
      <c r="Q1258" s="255">
        <v>12</v>
      </c>
      <c r="R1258" s="255"/>
      <c r="S1258" s="255"/>
      <c r="T1258" s="255"/>
      <c r="U1258" s="255"/>
      <c r="V1258" s="255"/>
      <c r="W1258" s="255"/>
      <c r="X1258" s="255"/>
      <c r="Y1258" s="255"/>
      <c r="Z1258" s="255"/>
      <c r="AA1258" s="255"/>
      <c r="AB1258" s="255"/>
      <c r="AC1258" s="255"/>
      <c r="AD1258" s="255"/>
      <c r="AE1258" s="377"/>
      <c r="AF1258" s="361"/>
      <c r="AG1258" s="361"/>
      <c r="AH1258" s="361"/>
      <c r="AI1258" s="361"/>
      <c r="AJ1258" s="361"/>
      <c r="AK1258" s="361"/>
      <c r="AL1258" s="366"/>
      <c r="AM1258" s="366"/>
      <c r="AN1258" s="366"/>
      <c r="AO1258" s="366"/>
      <c r="AP1258" s="366"/>
      <c r="AQ1258" s="366"/>
      <c r="AR1258" s="366"/>
      <c r="AS1258" s="256">
        <f>SUM(AE1258:AR1258)</f>
        <v>0</v>
      </c>
    </row>
    <row r="1259" spans="1:45" hidden="1" outlineLevel="1">
      <c r="A1259" s="464"/>
      <c r="B1259" s="254" t="s">
        <v>713</v>
      </c>
      <c r="C1259" s="251" t="s">
        <v>163</v>
      </c>
      <c r="D1259" s="255"/>
      <c r="E1259" s="255"/>
      <c r="F1259" s="255"/>
      <c r="G1259" s="255"/>
      <c r="H1259" s="255"/>
      <c r="I1259" s="255"/>
      <c r="J1259" s="255"/>
      <c r="K1259" s="255"/>
      <c r="L1259" s="255"/>
      <c r="M1259" s="255"/>
      <c r="N1259" s="255"/>
      <c r="O1259" s="255"/>
      <c r="P1259" s="255"/>
      <c r="Q1259" s="255">
        <f>Q1258</f>
        <v>12</v>
      </c>
      <c r="R1259" s="255"/>
      <c r="S1259" s="255"/>
      <c r="T1259" s="255"/>
      <c r="U1259" s="255"/>
      <c r="V1259" s="255"/>
      <c r="W1259" s="255"/>
      <c r="X1259" s="255"/>
      <c r="Y1259" s="255"/>
      <c r="Z1259" s="255"/>
      <c r="AA1259" s="255"/>
      <c r="AB1259" s="255"/>
      <c r="AC1259" s="255"/>
      <c r="AD1259" s="255"/>
      <c r="AE1259" s="362">
        <f>AE1258</f>
        <v>0</v>
      </c>
      <c r="AF1259" s="362">
        <f t="shared" ref="AF1259:AR1259" si="2975">AF1258</f>
        <v>0</v>
      </c>
      <c r="AG1259" s="362">
        <f t="shared" si="2975"/>
        <v>0</v>
      </c>
      <c r="AH1259" s="362">
        <f t="shared" si="2975"/>
        <v>0</v>
      </c>
      <c r="AI1259" s="362">
        <f t="shared" si="2975"/>
        <v>0</v>
      </c>
      <c r="AJ1259" s="362">
        <f t="shared" si="2975"/>
        <v>0</v>
      </c>
      <c r="AK1259" s="362">
        <f t="shared" si="2975"/>
        <v>0</v>
      </c>
      <c r="AL1259" s="362">
        <f t="shared" si="2975"/>
        <v>0</v>
      </c>
      <c r="AM1259" s="362">
        <f t="shared" si="2975"/>
        <v>0</v>
      </c>
      <c r="AN1259" s="362">
        <f t="shared" si="2975"/>
        <v>0</v>
      </c>
      <c r="AO1259" s="362">
        <f t="shared" si="2975"/>
        <v>0</v>
      </c>
      <c r="AP1259" s="362">
        <f t="shared" si="2975"/>
        <v>0</v>
      </c>
      <c r="AQ1259" s="362">
        <f t="shared" si="2975"/>
        <v>0</v>
      </c>
      <c r="AR1259" s="362">
        <f t="shared" si="2975"/>
        <v>0</v>
      </c>
      <c r="AS1259" s="257"/>
    </row>
    <row r="1260" spans="1:45" hidden="1" outlineLevel="1">
      <c r="A1260" s="464"/>
      <c r="B1260" s="281"/>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63"/>
      <c r="AF1260" s="363"/>
      <c r="AG1260" s="363"/>
      <c r="AH1260" s="363"/>
      <c r="AI1260" s="363"/>
      <c r="AJ1260" s="363"/>
      <c r="AK1260" s="363"/>
      <c r="AL1260" s="363"/>
      <c r="AM1260" s="363"/>
      <c r="AN1260" s="363"/>
      <c r="AO1260" s="363"/>
      <c r="AP1260" s="363"/>
      <c r="AQ1260" s="363"/>
      <c r="AR1260" s="363"/>
      <c r="AS1260" s="266"/>
    </row>
    <row r="1261" spans="1:45" hidden="1" outlineLevel="1">
      <c r="A1261" s="464">
        <v>20</v>
      </c>
      <c r="B1261" s="379" t="s">
        <v>110</v>
      </c>
      <c r="C1261" s="251" t="s">
        <v>25</v>
      </c>
      <c r="D1261" s="255"/>
      <c r="E1261" s="255"/>
      <c r="F1261" s="255"/>
      <c r="G1261" s="255"/>
      <c r="H1261" s="255"/>
      <c r="I1261" s="255"/>
      <c r="J1261" s="255"/>
      <c r="K1261" s="255"/>
      <c r="L1261" s="255"/>
      <c r="M1261" s="255"/>
      <c r="N1261" s="255"/>
      <c r="O1261" s="255"/>
      <c r="P1261" s="255"/>
      <c r="Q1261" s="255">
        <v>12</v>
      </c>
      <c r="R1261" s="255"/>
      <c r="S1261" s="255"/>
      <c r="T1261" s="255"/>
      <c r="U1261" s="255"/>
      <c r="V1261" s="255"/>
      <c r="W1261" s="255"/>
      <c r="X1261" s="255"/>
      <c r="Y1261" s="255"/>
      <c r="Z1261" s="255"/>
      <c r="AA1261" s="255"/>
      <c r="AB1261" s="255"/>
      <c r="AC1261" s="255"/>
      <c r="AD1261" s="255"/>
      <c r="AE1261" s="377"/>
      <c r="AF1261" s="361"/>
      <c r="AG1261" s="361"/>
      <c r="AH1261" s="361"/>
      <c r="AI1261" s="361"/>
      <c r="AJ1261" s="361"/>
      <c r="AK1261" s="361"/>
      <c r="AL1261" s="366"/>
      <c r="AM1261" s="366"/>
      <c r="AN1261" s="366"/>
      <c r="AO1261" s="366"/>
      <c r="AP1261" s="366"/>
      <c r="AQ1261" s="366"/>
      <c r="AR1261" s="366"/>
      <c r="AS1261" s="256">
        <f>SUM(AE1261:AR1261)</f>
        <v>0</v>
      </c>
    </row>
    <row r="1262" spans="1:45" hidden="1" outlineLevel="1">
      <c r="A1262" s="464"/>
      <c r="B1262" s="254" t="s">
        <v>713</v>
      </c>
      <c r="C1262" s="251" t="s">
        <v>163</v>
      </c>
      <c r="D1262" s="255"/>
      <c r="E1262" s="255"/>
      <c r="F1262" s="255"/>
      <c r="G1262" s="255"/>
      <c r="H1262" s="255"/>
      <c r="I1262" s="255"/>
      <c r="J1262" s="255"/>
      <c r="K1262" s="255"/>
      <c r="L1262" s="255"/>
      <c r="M1262" s="255"/>
      <c r="N1262" s="255"/>
      <c r="O1262" s="255"/>
      <c r="P1262" s="255"/>
      <c r="Q1262" s="255">
        <f>Q1261</f>
        <v>12</v>
      </c>
      <c r="R1262" s="255"/>
      <c r="S1262" s="255"/>
      <c r="T1262" s="255"/>
      <c r="U1262" s="255"/>
      <c r="V1262" s="255"/>
      <c r="W1262" s="255"/>
      <c r="X1262" s="255"/>
      <c r="Y1262" s="255"/>
      <c r="Z1262" s="255"/>
      <c r="AA1262" s="255"/>
      <c r="AB1262" s="255"/>
      <c r="AC1262" s="255"/>
      <c r="AD1262" s="255"/>
      <c r="AE1262" s="362">
        <f t="shared" ref="AE1262:AR1262" si="2976">AE1261</f>
        <v>0</v>
      </c>
      <c r="AF1262" s="362">
        <f t="shared" si="2976"/>
        <v>0</v>
      </c>
      <c r="AG1262" s="362">
        <f t="shared" si="2976"/>
        <v>0</v>
      </c>
      <c r="AH1262" s="362">
        <f t="shared" si="2976"/>
        <v>0</v>
      </c>
      <c r="AI1262" s="362">
        <f t="shared" si="2976"/>
        <v>0</v>
      </c>
      <c r="AJ1262" s="362">
        <f t="shared" si="2976"/>
        <v>0</v>
      </c>
      <c r="AK1262" s="362">
        <f t="shared" si="2976"/>
        <v>0</v>
      </c>
      <c r="AL1262" s="362">
        <f t="shared" si="2976"/>
        <v>0</v>
      </c>
      <c r="AM1262" s="362">
        <f t="shared" si="2976"/>
        <v>0</v>
      </c>
      <c r="AN1262" s="362">
        <f t="shared" si="2976"/>
        <v>0</v>
      </c>
      <c r="AO1262" s="362">
        <f t="shared" si="2976"/>
        <v>0</v>
      </c>
      <c r="AP1262" s="362">
        <f t="shared" si="2976"/>
        <v>0</v>
      </c>
      <c r="AQ1262" s="362">
        <f t="shared" si="2976"/>
        <v>0</v>
      </c>
      <c r="AR1262" s="362">
        <f t="shared" si="2976"/>
        <v>0</v>
      </c>
      <c r="AS1262" s="266"/>
    </row>
    <row r="1263" spans="1:45" ht="15.75" hidden="1" outlineLevel="1">
      <c r="A1263" s="464"/>
      <c r="B1263" s="282"/>
      <c r="C1263" s="260"/>
      <c r="D1263" s="251"/>
      <c r="E1263" s="251"/>
      <c r="F1263" s="251"/>
      <c r="G1263" s="251"/>
      <c r="H1263" s="251"/>
      <c r="I1263" s="251"/>
      <c r="J1263" s="251"/>
      <c r="K1263" s="251"/>
      <c r="L1263" s="251"/>
      <c r="M1263" s="251"/>
      <c r="N1263" s="251"/>
      <c r="O1263" s="251"/>
      <c r="P1263" s="251"/>
      <c r="Q1263" s="260"/>
      <c r="R1263" s="251"/>
      <c r="S1263" s="251"/>
      <c r="T1263" s="251"/>
      <c r="U1263" s="251"/>
      <c r="V1263" s="251"/>
      <c r="W1263" s="251"/>
      <c r="X1263" s="251"/>
      <c r="Y1263" s="251"/>
      <c r="Z1263" s="251"/>
      <c r="AA1263" s="251"/>
      <c r="AB1263" s="251"/>
      <c r="AC1263" s="251"/>
      <c r="AD1263" s="251"/>
      <c r="AE1263" s="363"/>
      <c r="AF1263" s="363"/>
      <c r="AG1263" s="363"/>
      <c r="AH1263" s="363"/>
      <c r="AI1263" s="363"/>
      <c r="AJ1263" s="363"/>
      <c r="AK1263" s="363"/>
      <c r="AL1263" s="363"/>
      <c r="AM1263" s="363"/>
      <c r="AN1263" s="363"/>
      <c r="AO1263" s="363"/>
      <c r="AP1263" s="363"/>
      <c r="AQ1263" s="363"/>
      <c r="AR1263" s="363"/>
      <c r="AS1263" s="266"/>
    </row>
    <row r="1264" spans="1:45" ht="15.75" hidden="1" outlineLevel="1">
      <c r="A1264" s="464"/>
      <c r="B1264" s="454" t="s">
        <v>500</v>
      </c>
      <c r="C1264" s="251"/>
      <c r="D1264" s="251"/>
      <c r="E1264" s="251"/>
      <c r="F1264" s="251"/>
      <c r="G1264" s="251"/>
      <c r="H1264" s="251"/>
      <c r="I1264" s="251"/>
      <c r="J1264" s="251"/>
      <c r="K1264" s="251"/>
      <c r="L1264" s="251"/>
      <c r="M1264" s="251"/>
      <c r="N1264" s="251"/>
      <c r="O1264" s="251"/>
      <c r="P1264" s="251"/>
      <c r="Q1264" s="251"/>
      <c r="R1264" s="251"/>
      <c r="S1264" s="251"/>
      <c r="T1264" s="251"/>
      <c r="U1264" s="251"/>
      <c r="V1264" s="251"/>
      <c r="W1264" s="251"/>
      <c r="X1264" s="251"/>
      <c r="Y1264" s="251"/>
      <c r="Z1264" s="251"/>
      <c r="AA1264" s="251"/>
      <c r="AB1264" s="251"/>
      <c r="AC1264" s="251"/>
      <c r="AD1264" s="251"/>
      <c r="AE1264" s="373"/>
      <c r="AF1264" s="376"/>
      <c r="AG1264" s="376"/>
      <c r="AH1264" s="376"/>
      <c r="AI1264" s="376"/>
      <c r="AJ1264" s="376"/>
      <c r="AK1264" s="376"/>
      <c r="AL1264" s="376"/>
      <c r="AM1264" s="376"/>
      <c r="AN1264" s="376"/>
      <c r="AO1264" s="376"/>
      <c r="AP1264" s="376"/>
      <c r="AQ1264" s="376"/>
      <c r="AR1264" s="376"/>
      <c r="AS1264" s="266"/>
    </row>
    <row r="1265" spans="1:45" ht="15.75" hidden="1" outlineLevel="1">
      <c r="A1265" s="464"/>
      <c r="B1265" s="443" t="s">
        <v>496</v>
      </c>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hidden="1" customHeight="1" outlineLevel="1">
      <c r="A1266" s="464">
        <v>21</v>
      </c>
      <c r="B1266" s="379" t="s">
        <v>113</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hidden="1"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2977">AF1266</f>
        <v>0</v>
      </c>
      <c r="AG1267" s="362">
        <f t="shared" si="2977"/>
        <v>0</v>
      </c>
      <c r="AH1267" s="362">
        <f t="shared" si="2977"/>
        <v>0</v>
      </c>
      <c r="AI1267" s="362">
        <f t="shared" si="2977"/>
        <v>0</v>
      </c>
      <c r="AJ1267" s="362">
        <f t="shared" si="2977"/>
        <v>0</v>
      </c>
      <c r="AK1267" s="362">
        <f t="shared" si="2977"/>
        <v>0</v>
      </c>
      <c r="AL1267" s="362">
        <f t="shared" si="2977"/>
        <v>0</v>
      </c>
      <c r="AM1267" s="362">
        <f t="shared" si="2977"/>
        <v>0</v>
      </c>
      <c r="AN1267" s="362">
        <f t="shared" si="2977"/>
        <v>0</v>
      </c>
      <c r="AO1267" s="362">
        <f t="shared" si="2977"/>
        <v>0</v>
      </c>
      <c r="AP1267" s="362">
        <f t="shared" si="2977"/>
        <v>0</v>
      </c>
      <c r="AQ1267" s="362">
        <f t="shared" si="2977"/>
        <v>0</v>
      </c>
      <c r="AR1267" s="362">
        <f t="shared" si="2977"/>
        <v>0</v>
      </c>
      <c r="AS1267" s="266"/>
    </row>
    <row r="1268" spans="1:45" ht="15" hidden="1" customHeight="1" outlineLevel="1">
      <c r="A1268" s="464"/>
      <c r="B1268" s="254"/>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hidden="1" customHeight="1" outlineLevel="1">
      <c r="A1269" s="464">
        <v>22</v>
      </c>
      <c r="B1269" s="379" t="s">
        <v>114</v>
      </c>
      <c r="C1269" s="251" t="s">
        <v>25</v>
      </c>
      <c r="D1269" s="255"/>
      <c r="E1269" s="255"/>
      <c r="F1269" s="255"/>
      <c r="G1269" s="255"/>
      <c r="H1269" s="255"/>
      <c r="I1269" s="255"/>
      <c r="J1269" s="255"/>
      <c r="K1269" s="255"/>
      <c r="L1269" s="255"/>
      <c r="M1269" s="255"/>
      <c r="N1269" s="255"/>
      <c r="O1269" s="255"/>
      <c r="P1269" s="255"/>
      <c r="Q1269" s="251"/>
      <c r="R1269" s="255"/>
      <c r="S1269" s="255"/>
      <c r="T1269" s="255"/>
      <c r="U1269" s="255"/>
      <c r="V1269" s="255"/>
      <c r="W1269" s="255"/>
      <c r="X1269" s="255"/>
      <c r="Y1269" s="255"/>
      <c r="Z1269" s="255"/>
      <c r="AA1269" s="255"/>
      <c r="AB1269" s="255"/>
      <c r="AC1269" s="255"/>
      <c r="AD1269" s="255"/>
      <c r="AE1269" s="361"/>
      <c r="AF1269" s="361"/>
      <c r="AG1269" s="361"/>
      <c r="AH1269" s="361"/>
      <c r="AI1269" s="361"/>
      <c r="AJ1269" s="361"/>
      <c r="AK1269" s="361"/>
      <c r="AL1269" s="361"/>
      <c r="AM1269" s="361"/>
      <c r="AN1269" s="361"/>
      <c r="AO1269" s="361"/>
      <c r="AP1269" s="361"/>
      <c r="AQ1269" s="361"/>
      <c r="AR1269" s="361"/>
      <c r="AS1269" s="256">
        <f>SUM(AE1269:AR1269)</f>
        <v>0</v>
      </c>
    </row>
    <row r="1270" spans="1:45" ht="15" hidden="1" customHeight="1" outlineLevel="1">
      <c r="A1270" s="464"/>
      <c r="B1270" s="254" t="s">
        <v>713</v>
      </c>
      <c r="C1270" s="251" t="s">
        <v>163</v>
      </c>
      <c r="D1270" s="255"/>
      <c r="E1270" s="255"/>
      <c r="F1270" s="255"/>
      <c r="G1270" s="255"/>
      <c r="H1270" s="255"/>
      <c r="I1270" s="255"/>
      <c r="J1270" s="255"/>
      <c r="K1270" s="255"/>
      <c r="L1270" s="255"/>
      <c r="M1270" s="255"/>
      <c r="N1270" s="255"/>
      <c r="O1270" s="255"/>
      <c r="P1270" s="255"/>
      <c r="Q1270" s="251"/>
      <c r="R1270" s="255"/>
      <c r="S1270" s="255"/>
      <c r="T1270" s="255"/>
      <c r="U1270" s="255"/>
      <c r="V1270" s="255"/>
      <c r="W1270" s="255"/>
      <c r="X1270" s="255"/>
      <c r="Y1270" s="255"/>
      <c r="Z1270" s="255"/>
      <c r="AA1270" s="255"/>
      <c r="AB1270" s="255"/>
      <c r="AC1270" s="255"/>
      <c r="AD1270" s="255"/>
      <c r="AE1270" s="362">
        <f>AE1269</f>
        <v>0</v>
      </c>
      <c r="AF1270" s="362">
        <f t="shared" ref="AF1270:AR1270" si="2978">AF1269</f>
        <v>0</v>
      </c>
      <c r="AG1270" s="362">
        <f t="shared" si="2978"/>
        <v>0</v>
      </c>
      <c r="AH1270" s="362">
        <f t="shared" si="2978"/>
        <v>0</v>
      </c>
      <c r="AI1270" s="362">
        <f t="shared" si="2978"/>
        <v>0</v>
      </c>
      <c r="AJ1270" s="362">
        <f t="shared" si="2978"/>
        <v>0</v>
      </c>
      <c r="AK1270" s="362">
        <f t="shared" si="2978"/>
        <v>0</v>
      </c>
      <c r="AL1270" s="362">
        <f t="shared" si="2978"/>
        <v>0</v>
      </c>
      <c r="AM1270" s="362">
        <f t="shared" si="2978"/>
        <v>0</v>
      </c>
      <c r="AN1270" s="362">
        <f t="shared" si="2978"/>
        <v>0</v>
      </c>
      <c r="AO1270" s="362">
        <f t="shared" si="2978"/>
        <v>0</v>
      </c>
      <c r="AP1270" s="362">
        <f t="shared" si="2978"/>
        <v>0</v>
      </c>
      <c r="AQ1270" s="362">
        <f t="shared" si="2978"/>
        <v>0</v>
      </c>
      <c r="AR1270" s="362">
        <f t="shared" si="2978"/>
        <v>0</v>
      </c>
      <c r="AS1270" s="266"/>
    </row>
    <row r="1271" spans="1:45" ht="15" hidden="1" customHeight="1" outlineLevel="1">
      <c r="A1271" s="464"/>
      <c r="B1271" s="254"/>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73"/>
      <c r="AF1271" s="376"/>
      <c r="AG1271" s="376"/>
      <c r="AH1271" s="376"/>
      <c r="AI1271" s="376"/>
      <c r="AJ1271" s="376"/>
      <c r="AK1271" s="376"/>
      <c r="AL1271" s="376"/>
      <c r="AM1271" s="376"/>
      <c r="AN1271" s="376"/>
      <c r="AO1271" s="376"/>
      <c r="AP1271" s="376"/>
      <c r="AQ1271" s="376"/>
      <c r="AR1271" s="376"/>
      <c r="AS1271" s="266"/>
    </row>
    <row r="1272" spans="1:45" ht="15" hidden="1" customHeight="1" outlineLevel="1">
      <c r="A1272" s="464">
        <v>23</v>
      </c>
      <c r="B1272" s="379" t="s">
        <v>115</v>
      </c>
      <c r="C1272" s="251" t="s">
        <v>25</v>
      </c>
      <c r="D1272" s="255">
        <v>7472.6226165612161</v>
      </c>
      <c r="E1272" s="255">
        <v>7472.6226165612161</v>
      </c>
      <c r="F1272" s="255">
        <v>7472.6226165612161</v>
      </c>
      <c r="G1272" s="255">
        <v>7472.6226165612161</v>
      </c>
      <c r="H1272" s="255">
        <v>7472.6226165612161</v>
      </c>
      <c r="I1272" s="255">
        <v>7472.6226165612161</v>
      </c>
      <c r="J1272" s="255">
        <v>7472.6226165612161</v>
      </c>
      <c r="K1272" s="255">
        <v>7472.6226165612161</v>
      </c>
      <c r="L1272" s="255">
        <v>7472.6226165612161</v>
      </c>
      <c r="M1272" s="255">
        <v>7472.6226165612161</v>
      </c>
      <c r="N1272" s="255">
        <v>7380.0311879539595</v>
      </c>
      <c r="O1272" s="255">
        <v>7380.0311879539595</v>
      </c>
      <c r="P1272" s="255">
        <v>7380.0311879539595</v>
      </c>
      <c r="Q1272" s="251"/>
      <c r="R1272" s="255">
        <v>1.8552142857142855</v>
      </c>
      <c r="S1272" s="255">
        <v>1.8552142857142855</v>
      </c>
      <c r="T1272" s="255">
        <v>1.8552142857142855</v>
      </c>
      <c r="U1272" s="255">
        <v>1.8552142857142855</v>
      </c>
      <c r="V1272" s="255">
        <v>1.8552142857142855</v>
      </c>
      <c r="W1272" s="255">
        <v>1.8552142857142855</v>
      </c>
      <c r="X1272" s="255">
        <v>1.8552142857142855</v>
      </c>
      <c r="Y1272" s="255">
        <v>1.8552142857142855</v>
      </c>
      <c r="Z1272" s="255">
        <v>1.8552142857142855</v>
      </c>
      <c r="AA1272" s="255">
        <v>1.8552142857142855</v>
      </c>
      <c r="AB1272" s="255">
        <v>1.8552142857142855</v>
      </c>
      <c r="AC1272" s="255">
        <v>1.8552142857142855</v>
      </c>
      <c r="AD1272" s="255">
        <v>1.8552142857142855</v>
      </c>
      <c r="AE1272" s="361">
        <v>1</v>
      </c>
      <c r="AF1272" s="361"/>
      <c r="AG1272" s="361"/>
      <c r="AH1272" s="361"/>
      <c r="AI1272" s="361"/>
      <c r="AJ1272" s="361"/>
      <c r="AK1272" s="361"/>
      <c r="AL1272" s="361"/>
      <c r="AM1272" s="361"/>
      <c r="AN1272" s="361"/>
      <c r="AO1272" s="361"/>
      <c r="AP1272" s="361"/>
      <c r="AQ1272" s="361"/>
      <c r="AR1272" s="361"/>
      <c r="AS1272" s="256">
        <f>SUM(AE1272:AR1272)</f>
        <v>1</v>
      </c>
    </row>
    <row r="1273" spans="1:45" ht="15" hidden="1" customHeight="1" outlineLevel="1">
      <c r="A1273" s="464"/>
      <c r="B1273" s="254" t="s">
        <v>713</v>
      </c>
      <c r="C1273" s="251" t="s">
        <v>163</v>
      </c>
      <c r="D1273" s="255"/>
      <c r="E1273" s="255"/>
      <c r="F1273" s="255"/>
      <c r="G1273" s="255"/>
      <c r="H1273" s="255"/>
      <c r="I1273" s="255"/>
      <c r="J1273" s="255"/>
      <c r="K1273" s="255"/>
      <c r="L1273" s="255"/>
      <c r="M1273" s="255"/>
      <c r="N1273" s="255"/>
      <c r="O1273" s="255"/>
      <c r="P1273" s="255"/>
      <c r="Q1273" s="251"/>
      <c r="R1273" s="255"/>
      <c r="S1273" s="255"/>
      <c r="T1273" s="255"/>
      <c r="U1273" s="255"/>
      <c r="V1273" s="255"/>
      <c r="W1273" s="255"/>
      <c r="X1273" s="255"/>
      <c r="Y1273" s="255"/>
      <c r="Z1273" s="255"/>
      <c r="AA1273" s="255"/>
      <c r="AB1273" s="255"/>
      <c r="AC1273" s="255"/>
      <c r="AD1273" s="255"/>
      <c r="AE1273" s="362">
        <f>AE1272</f>
        <v>1</v>
      </c>
      <c r="AF1273" s="362">
        <f t="shared" ref="AF1273:AN1273" si="2979">AF1272</f>
        <v>0</v>
      </c>
      <c r="AG1273" s="362">
        <f t="shared" si="2979"/>
        <v>0</v>
      </c>
      <c r="AH1273" s="362">
        <f t="shared" si="2979"/>
        <v>0</v>
      </c>
      <c r="AI1273" s="362">
        <f t="shared" si="2979"/>
        <v>0</v>
      </c>
      <c r="AJ1273" s="362">
        <f t="shared" si="2979"/>
        <v>0</v>
      </c>
      <c r="AK1273" s="362">
        <f t="shared" si="2979"/>
        <v>0</v>
      </c>
      <c r="AL1273" s="362">
        <f t="shared" si="2979"/>
        <v>0</v>
      </c>
      <c r="AM1273" s="362">
        <f t="shared" si="2979"/>
        <v>0</v>
      </c>
      <c r="AN1273" s="362">
        <f t="shared" si="2979"/>
        <v>0</v>
      </c>
      <c r="AO1273" s="362">
        <f t="shared" ref="AO1273:AR1273" si="2980">AO1272</f>
        <v>0</v>
      </c>
      <c r="AP1273" s="362">
        <f t="shared" si="2980"/>
        <v>0</v>
      </c>
      <c r="AQ1273" s="362">
        <f t="shared" si="2980"/>
        <v>0</v>
      </c>
      <c r="AR1273" s="362">
        <f t="shared" si="2980"/>
        <v>0</v>
      </c>
      <c r="AS1273" s="266"/>
    </row>
    <row r="1274" spans="1:45" ht="15" hidden="1" customHeight="1" outlineLevel="1">
      <c r="A1274" s="464"/>
      <c r="B1274" s="381"/>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373"/>
      <c r="AF1274" s="376"/>
      <c r="AG1274" s="376"/>
      <c r="AH1274" s="376"/>
      <c r="AI1274" s="376"/>
      <c r="AJ1274" s="376"/>
      <c r="AK1274" s="376"/>
      <c r="AL1274" s="376"/>
      <c r="AM1274" s="376"/>
      <c r="AN1274" s="376"/>
      <c r="AO1274" s="376"/>
      <c r="AP1274" s="376"/>
      <c r="AQ1274" s="376"/>
      <c r="AR1274" s="376"/>
      <c r="AS1274" s="266"/>
    </row>
    <row r="1275" spans="1:45" ht="15" hidden="1" customHeight="1" outlineLevel="1">
      <c r="A1275" s="464">
        <v>24</v>
      </c>
      <c r="B1275" s="379" t="s">
        <v>116</v>
      </c>
      <c r="C1275" s="251" t="s">
        <v>25</v>
      </c>
      <c r="D1275" s="255"/>
      <c r="E1275" s="255"/>
      <c r="F1275" s="255"/>
      <c r="G1275" s="255"/>
      <c r="H1275" s="255"/>
      <c r="I1275" s="255"/>
      <c r="J1275" s="255"/>
      <c r="K1275" s="255"/>
      <c r="L1275" s="255"/>
      <c r="M1275" s="255"/>
      <c r="N1275" s="255"/>
      <c r="O1275" s="255"/>
      <c r="P1275" s="255"/>
      <c r="Q1275" s="251"/>
      <c r="R1275" s="255"/>
      <c r="S1275" s="255"/>
      <c r="T1275" s="255"/>
      <c r="U1275" s="255"/>
      <c r="V1275" s="255"/>
      <c r="W1275" s="255"/>
      <c r="X1275" s="255"/>
      <c r="Y1275" s="255"/>
      <c r="Z1275" s="255"/>
      <c r="AA1275" s="255"/>
      <c r="AB1275" s="255"/>
      <c r="AC1275" s="255"/>
      <c r="AD1275" s="255"/>
      <c r="AE1275" s="361"/>
      <c r="AF1275" s="361"/>
      <c r="AG1275" s="361"/>
      <c r="AH1275" s="361"/>
      <c r="AI1275" s="361"/>
      <c r="AJ1275" s="361"/>
      <c r="AK1275" s="361"/>
      <c r="AL1275" s="361"/>
      <c r="AM1275" s="361"/>
      <c r="AN1275" s="361"/>
      <c r="AO1275" s="361"/>
      <c r="AP1275" s="361"/>
      <c r="AQ1275" s="361"/>
      <c r="AR1275" s="361"/>
      <c r="AS1275" s="256">
        <f>SUM(AE1275:AR1275)</f>
        <v>0</v>
      </c>
    </row>
    <row r="1276" spans="1:45" ht="15" hidden="1" customHeight="1" outlineLevel="1">
      <c r="A1276" s="464"/>
      <c r="B1276" s="254" t="s">
        <v>713</v>
      </c>
      <c r="C1276" s="251" t="s">
        <v>163</v>
      </c>
      <c r="D1276" s="255"/>
      <c r="E1276" s="255"/>
      <c r="F1276" s="255"/>
      <c r="G1276" s="255"/>
      <c r="H1276" s="255"/>
      <c r="I1276" s="255"/>
      <c r="J1276" s="255"/>
      <c r="K1276" s="255"/>
      <c r="L1276" s="255"/>
      <c r="M1276" s="255"/>
      <c r="N1276" s="255"/>
      <c r="O1276" s="255"/>
      <c r="P1276" s="255"/>
      <c r="Q1276" s="251"/>
      <c r="R1276" s="255"/>
      <c r="S1276" s="255"/>
      <c r="T1276" s="255"/>
      <c r="U1276" s="255"/>
      <c r="V1276" s="255"/>
      <c r="W1276" s="255"/>
      <c r="X1276" s="255"/>
      <c r="Y1276" s="255"/>
      <c r="Z1276" s="255"/>
      <c r="AA1276" s="255"/>
      <c r="AB1276" s="255"/>
      <c r="AC1276" s="255"/>
      <c r="AD1276" s="255"/>
      <c r="AE1276" s="362">
        <f>AE1275</f>
        <v>0</v>
      </c>
      <c r="AF1276" s="362">
        <f t="shared" ref="AF1276:AN1276" si="2981">AF1275</f>
        <v>0</v>
      </c>
      <c r="AG1276" s="362">
        <f t="shared" si="2981"/>
        <v>0</v>
      </c>
      <c r="AH1276" s="362">
        <f t="shared" si="2981"/>
        <v>0</v>
      </c>
      <c r="AI1276" s="362">
        <f t="shared" si="2981"/>
        <v>0</v>
      </c>
      <c r="AJ1276" s="362">
        <f t="shared" si="2981"/>
        <v>0</v>
      </c>
      <c r="AK1276" s="362">
        <f t="shared" si="2981"/>
        <v>0</v>
      </c>
      <c r="AL1276" s="362">
        <f t="shared" si="2981"/>
        <v>0</v>
      </c>
      <c r="AM1276" s="362">
        <f t="shared" si="2981"/>
        <v>0</v>
      </c>
      <c r="AN1276" s="362">
        <f t="shared" si="2981"/>
        <v>0</v>
      </c>
      <c r="AO1276" s="362">
        <f t="shared" ref="AO1276:AR1276" si="2982">AO1275</f>
        <v>0</v>
      </c>
      <c r="AP1276" s="362">
        <f t="shared" si="2982"/>
        <v>0</v>
      </c>
      <c r="AQ1276" s="362">
        <f t="shared" si="2982"/>
        <v>0</v>
      </c>
      <c r="AR1276" s="362">
        <f t="shared" si="2982"/>
        <v>0</v>
      </c>
      <c r="AS1276" s="266"/>
    </row>
    <row r="1277" spans="1:45" ht="15" hidden="1" customHeight="1" outlineLevel="1">
      <c r="A1277" s="464"/>
      <c r="B1277" s="254"/>
      <c r="C1277" s="251"/>
      <c r="D1277" s="251"/>
      <c r="E1277" s="251"/>
      <c r="F1277" s="251"/>
      <c r="G1277" s="251"/>
      <c r="H1277" s="251"/>
      <c r="I1277" s="251"/>
      <c r="J1277" s="251"/>
      <c r="K1277" s="251"/>
      <c r="L1277" s="251"/>
      <c r="M1277" s="251"/>
      <c r="N1277" s="251"/>
      <c r="O1277" s="251"/>
      <c r="P1277" s="251"/>
      <c r="Q1277" s="251"/>
      <c r="R1277" s="251"/>
      <c r="S1277" s="251"/>
      <c r="T1277" s="251"/>
      <c r="U1277" s="251"/>
      <c r="V1277" s="251"/>
      <c r="W1277" s="251"/>
      <c r="X1277" s="251"/>
      <c r="Y1277" s="251"/>
      <c r="Z1277" s="251"/>
      <c r="AA1277" s="251"/>
      <c r="AB1277" s="251"/>
      <c r="AC1277" s="251"/>
      <c r="AD1277" s="251"/>
      <c r="AE1277" s="363"/>
      <c r="AF1277" s="376"/>
      <c r="AG1277" s="376"/>
      <c r="AH1277" s="376"/>
      <c r="AI1277" s="376"/>
      <c r="AJ1277" s="376"/>
      <c r="AK1277" s="376"/>
      <c r="AL1277" s="376"/>
      <c r="AM1277" s="376"/>
      <c r="AN1277" s="376"/>
      <c r="AO1277" s="376"/>
      <c r="AP1277" s="376"/>
      <c r="AQ1277" s="376"/>
      <c r="AR1277" s="376"/>
      <c r="AS1277" s="266"/>
    </row>
    <row r="1278" spans="1:45" ht="15" hidden="1" customHeight="1" outlineLevel="1">
      <c r="A1278" s="464"/>
      <c r="B1278" s="248" t="s">
        <v>497</v>
      </c>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15" hidden="1" customHeight="1" outlineLevel="1">
      <c r="A1279" s="464">
        <v>25</v>
      </c>
      <c r="B1279" s="379" t="s">
        <v>117</v>
      </c>
      <c r="C1279" s="251" t="s">
        <v>25</v>
      </c>
      <c r="D1279" s="255"/>
      <c r="E1279" s="255"/>
      <c r="F1279" s="255"/>
      <c r="G1279" s="255"/>
      <c r="H1279" s="255"/>
      <c r="I1279" s="255"/>
      <c r="J1279" s="255"/>
      <c r="K1279" s="255"/>
      <c r="L1279" s="255"/>
      <c r="M1279" s="255"/>
      <c r="N1279" s="255"/>
      <c r="O1279" s="255"/>
      <c r="P1279" s="255"/>
      <c r="Q1279" s="255">
        <v>12</v>
      </c>
      <c r="R1279" s="255"/>
      <c r="S1279" s="255"/>
      <c r="T1279" s="255"/>
      <c r="U1279" s="255"/>
      <c r="V1279" s="255"/>
      <c r="W1279" s="255"/>
      <c r="X1279" s="255"/>
      <c r="Y1279" s="255"/>
      <c r="Z1279" s="255"/>
      <c r="AA1279" s="255"/>
      <c r="AB1279" s="255"/>
      <c r="AC1279" s="255"/>
      <c r="AD1279" s="255"/>
      <c r="AE1279" s="377"/>
      <c r="AF1279" s="366"/>
      <c r="AG1279" s="366"/>
      <c r="AH1279" s="366"/>
      <c r="AI1279" s="366"/>
      <c r="AJ1279" s="366"/>
      <c r="AK1279" s="366"/>
      <c r="AL1279" s="366"/>
      <c r="AM1279" s="366"/>
      <c r="AN1279" s="366"/>
      <c r="AO1279" s="366"/>
      <c r="AP1279" s="366"/>
      <c r="AQ1279" s="366"/>
      <c r="AR1279" s="366"/>
      <c r="AS1279" s="256">
        <f>SUM(AE1279:AR1279)</f>
        <v>0</v>
      </c>
    </row>
    <row r="1280" spans="1:45" ht="15" hidden="1"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N1280" si="2983">AF1279</f>
        <v>0</v>
      </c>
      <c r="AG1280" s="362">
        <f t="shared" si="2983"/>
        <v>0</v>
      </c>
      <c r="AH1280" s="362">
        <f t="shared" si="2983"/>
        <v>0</v>
      </c>
      <c r="AI1280" s="362">
        <f t="shared" si="2983"/>
        <v>0</v>
      </c>
      <c r="AJ1280" s="362">
        <f t="shared" si="2983"/>
        <v>0</v>
      </c>
      <c r="AK1280" s="362">
        <f t="shared" si="2983"/>
        <v>0</v>
      </c>
      <c r="AL1280" s="362">
        <f t="shared" si="2983"/>
        <v>0</v>
      </c>
      <c r="AM1280" s="362">
        <f t="shared" si="2983"/>
        <v>0</v>
      </c>
      <c r="AN1280" s="362">
        <f t="shared" si="2983"/>
        <v>0</v>
      </c>
      <c r="AO1280" s="362">
        <f t="shared" ref="AO1280:AR1280" si="2984">AO1279</f>
        <v>0</v>
      </c>
      <c r="AP1280" s="362">
        <f t="shared" si="2984"/>
        <v>0</v>
      </c>
      <c r="AQ1280" s="362">
        <f t="shared" si="2984"/>
        <v>0</v>
      </c>
      <c r="AR1280" s="362">
        <f t="shared" si="2984"/>
        <v>0</v>
      </c>
      <c r="AS1280" s="266"/>
    </row>
    <row r="1281" spans="1:45" ht="15" hidden="1"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hidden="1" customHeight="1" outlineLevel="1">
      <c r="A1282" s="464">
        <v>26</v>
      </c>
      <c r="B1282" s="379" t="s">
        <v>1134</v>
      </c>
      <c r="C1282" s="251" t="s">
        <v>25</v>
      </c>
      <c r="D1282" s="255">
        <v>5068448.0157479746</v>
      </c>
      <c r="E1282" s="255">
        <v>5068448.0157479746</v>
      </c>
      <c r="F1282" s="255">
        <v>5068448.0157479746</v>
      </c>
      <c r="G1282" s="255">
        <v>5068448.0157479746</v>
      </c>
      <c r="H1282" s="255">
        <v>5068448.0157479746</v>
      </c>
      <c r="I1282" s="255">
        <v>5068448.0157479746</v>
      </c>
      <c r="J1282" s="255">
        <v>5068448.0157479746</v>
      </c>
      <c r="K1282" s="255">
        <v>5068448.0157479746</v>
      </c>
      <c r="L1282" s="255">
        <v>4873526.5523897214</v>
      </c>
      <c r="M1282" s="255">
        <v>4873526.5523897214</v>
      </c>
      <c r="N1282" s="255">
        <v>4840888.1218140358</v>
      </c>
      <c r="O1282" s="255">
        <v>4840888.1218140358</v>
      </c>
      <c r="P1282" s="255">
        <v>827096.50562954438</v>
      </c>
      <c r="Q1282" s="255">
        <v>12</v>
      </c>
      <c r="R1282" s="255">
        <v>658.71939981617652</v>
      </c>
      <c r="S1282" s="255">
        <v>658.71939981617652</v>
      </c>
      <c r="T1282" s="255">
        <v>658.71939981617652</v>
      </c>
      <c r="U1282" s="255">
        <v>658.71939981617652</v>
      </c>
      <c r="V1282" s="255">
        <v>658.71939981617652</v>
      </c>
      <c r="W1282" s="255">
        <v>658.71939981617652</v>
      </c>
      <c r="X1282" s="255">
        <v>658.71939981617652</v>
      </c>
      <c r="Y1282" s="255">
        <v>658.71939981617652</v>
      </c>
      <c r="Z1282" s="255">
        <v>634.63030849603808</v>
      </c>
      <c r="AA1282" s="255">
        <v>634.63030849603808</v>
      </c>
      <c r="AB1282" s="255">
        <v>631.64581930593238</v>
      </c>
      <c r="AC1282" s="255">
        <v>631.64581930593238</v>
      </c>
      <c r="AD1282" s="255">
        <v>76.317652146987442</v>
      </c>
      <c r="AE1282" s="377"/>
      <c r="AF1282" s="366"/>
      <c r="AG1282" s="366">
        <v>0.20209540456845673</v>
      </c>
      <c r="AH1282" s="366"/>
      <c r="AI1282" s="366">
        <v>0.79790459543154335</v>
      </c>
      <c r="AJ1282" s="366"/>
      <c r="AK1282" s="366"/>
      <c r="AL1282" s="366"/>
      <c r="AM1282" s="366"/>
      <c r="AN1282" s="366"/>
      <c r="AO1282" s="366"/>
      <c r="AP1282" s="366"/>
      <c r="AQ1282" s="366"/>
      <c r="AR1282" s="366"/>
      <c r="AS1282" s="256">
        <f>SUM(AE1282:AR1282)</f>
        <v>1</v>
      </c>
    </row>
    <row r="1283" spans="1:45" ht="15" hidden="1" customHeight="1" outlineLevel="1">
      <c r="A1283" s="464"/>
      <c r="B1283" s="254" t="s">
        <v>1135</v>
      </c>
      <c r="C1283" s="251" t="s">
        <v>163</v>
      </c>
      <c r="D1283" s="255">
        <v>3715616.9766797363</v>
      </c>
      <c r="E1283" s="255">
        <v>3715616.9766797363</v>
      </c>
      <c r="F1283" s="255">
        <v>3715616.9766797363</v>
      </c>
      <c r="G1283" s="255">
        <v>3715616.9766797363</v>
      </c>
      <c r="H1283" s="255">
        <v>3715616.9766797363</v>
      </c>
      <c r="I1283" s="255">
        <v>3715616.9766797363</v>
      </c>
      <c r="J1283" s="255">
        <v>3715616.9766797363</v>
      </c>
      <c r="K1283" s="255">
        <v>3715616.9766797363</v>
      </c>
      <c r="L1283" s="255">
        <v>3572722.446416649</v>
      </c>
      <c r="M1283" s="255">
        <v>3572722.446416649</v>
      </c>
      <c r="N1283" s="255">
        <v>3548795.6139104455</v>
      </c>
      <c r="O1283" s="255">
        <v>3548795.6139104455</v>
      </c>
      <c r="P1283" s="255">
        <v>606334.28775851801</v>
      </c>
      <c r="Q1283" s="255">
        <f>Q1282</f>
        <v>12</v>
      </c>
      <c r="R1283" s="255">
        <v>342.83102048319324</v>
      </c>
      <c r="S1283" s="255">
        <v>342.83102048319324</v>
      </c>
      <c r="T1283" s="255">
        <v>342.83102048319324</v>
      </c>
      <c r="U1283" s="255">
        <v>342.83102048319324</v>
      </c>
      <c r="V1283" s="255">
        <v>342.83102048319324</v>
      </c>
      <c r="W1283" s="255">
        <v>342.83102048319324</v>
      </c>
      <c r="X1283" s="255">
        <v>342.83102048319324</v>
      </c>
      <c r="Y1283" s="255">
        <v>342.83102048319324</v>
      </c>
      <c r="Z1283" s="255">
        <v>330.29383429723828</v>
      </c>
      <c r="AA1283" s="255">
        <v>330.29383429723828</v>
      </c>
      <c r="AB1283" s="255">
        <v>328.74055459278367</v>
      </c>
      <c r="AC1283" s="255">
        <v>328.74055459278367</v>
      </c>
      <c r="AD1283" s="255">
        <v>39.719581013910414</v>
      </c>
      <c r="AE1283" s="362">
        <f>AE1282</f>
        <v>0</v>
      </c>
      <c r="AF1283" s="362">
        <v>3.7605692086229467E-3</v>
      </c>
      <c r="AG1283" s="362">
        <v>0.1466041155773537</v>
      </c>
      <c r="AH1283" s="362">
        <v>0</v>
      </c>
      <c r="AI1283" s="362">
        <v>0.8483136084159647</v>
      </c>
      <c r="AJ1283" s="362">
        <f t="shared" ref="AJ1283:AN1283" si="2985">AJ1282</f>
        <v>0</v>
      </c>
      <c r="AK1283" s="362">
        <f t="shared" si="2985"/>
        <v>0</v>
      </c>
      <c r="AL1283" s="362">
        <f t="shared" si="2985"/>
        <v>0</v>
      </c>
      <c r="AM1283" s="362">
        <f t="shared" si="2985"/>
        <v>0</v>
      </c>
      <c r="AN1283" s="362">
        <f t="shared" si="2985"/>
        <v>0</v>
      </c>
      <c r="AO1283" s="362">
        <f t="shared" ref="AO1283:AR1283" si="2986">AO1282</f>
        <v>0</v>
      </c>
      <c r="AP1283" s="362">
        <f t="shared" si="2986"/>
        <v>0</v>
      </c>
      <c r="AQ1283" s="362">
        <f t="shared" si="2986"/>
        <v>0</v>
      </c>
      <c r="AR1283" s="362">
        <f t="shared" si="2986"/>
        <v>0</v>
      </c>
      <c r="AS1283" s="266"/>
    </row>
    <row r="1284" spans="1:45" ht="15" hidden="1"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hidden="1" customHeight="1" outlineLevel="1">
      <c r="A1285" s="464">
        <v>27</v>
      </c>
      <c r="B1285" s="379" t="s">
        <v>119</v>
      </c>
      <c r="C1285" s="251" t="s">
        <v>25</v>
      </c>
      <c r="D1285" s="255"/>
      <c r="E1285" s="255"/>
      <c r="F1285" s="255"/>
      <c r="G1285" s="255"/>
      <c r="H1285" s="255"/>
      <c r="I1285" s="255"/>
      <c r="J1285" s="255"/>
      <c r="K1285" s="255"/>
      <c r="L1285" s="255"/>
      <c r="M1285" s="255"/>
      <c r="N1285" s="255"/>
      <c r="O1285" s="255"/>
      <c r="P1285" s="255"/>
      <c r="Q1285" s="255">
        <v>12</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hidden="1" customHeight="1" outlineLevel="1">
      <c r="A1286" s="464"/>
      <c r="B1286" s="254" t="s">
        <v>713</v>
      </c>
      <c r="C1286" s="251" t="s">
        <v>163</v>
      </c>
      <c r="D1286" s="255"/>
      <c r="E1286" s="255"/>
      <c r="F1286" s="255"/>
      <c r="G1286" s="255"/>
      <c r="H1286" s="255"/>
      <c r="I1286" s="255"/>
      <c r="J1286" s="255"/>
      <c r="K1286" s="255"/>
      <c r="L1286" s="255"/>
      <c r="M1286" s="255"/>
      <c r="N1286" s="255"/>
      <c r="O1286" s="255"/>
      <c r="P1286" s="255"/>
      <c r="Q1286" s="255">
        <f>Q1285</f>
        <v>12</v>
      </c>
      <c r="R1286" s="255"/>
      <c r="S1286" s="255"/>
      <c r="T1286" s="255"/>
      <c r="U1286" s="255"/>
      <c r="V1286" s="255"/>
      <c r="W1286" s="255"/>
      <c r="X1286" s="255"/>
      <c r="Y1286" s="255"/>
      <c r="Z1286" s="255"/>
      <c r="AA1286" s="255"/>
      <c r="AB1286" s="255"/>
      <c r="AC1286" s="255"/>
      <c r="AD1286" s="255"/>
      <c r="AE1286" s="362">
        <f>AE1285</f>
        <v>0</v>
      </c>
      <c r="AF1286" s="362">
        <f t="shared" ref="AF1286:AN1286" si="2987">AF1285</f>
        <v>0</v>
      </c>
      <c r="AG1286" s="362">
        <f t="shared" si="2987"/>
        <v>0</v>
      </c>
      <c r="AH1286" s="362">
        <f t="shared" si="2987"/>
        <v>0</v>
      </c>
      <c r="AI1286" s="362">
        <f t="shared" si="2987"/>
        <v>0</v>
      </c>
      <c r="AJ1286" s="362">
        <f t="shared" si="2987"/>
        <v>0</v>
      </c>
      <c r="AK1286" s="362">
        <f t="shared" si="2987"/>
        <v>0</v>
      </c>
      <c r="AL1286" s="362">
        <f t="shared" si="2987"/>
        <v>0</v>
      </c>
      <c r="AM1286" s="362">
        <f t="shared" si="2987"/>
        <v>0</v>
      </c>
      <c r="AN1286" s="362">
        <f t="shared" si="2987"/>
        <v>0</v>
      </c>
      <c r="AO1286" s="362">
        <f t="shared" ref="AO1286:AR1286" si="2988">AO1285</f>
        <v>0</v>
      </c>
      <c r="AP1286" s="362">
        <f t="shared" si="2988"/>
        <v>0</v>
      </c>
      <c r="AQ1286" s="362">
        <f t="shared" si="2988"/>
        <v>0</v>
      </c>
      <c r="AR1286" s="362">
        <f t="shared" si="2988"/>
        <v>0</v>
      </c>
      <c r="AS1286" s="266"/>
    </row>
    <row r="1287" spans="1:45" ht="15" hidden="1"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hidden="1" customHeight="1" outlineLevel="1">
      <c r="A1288" s="464">
        <v>28</v>
      </c>
      <c r="B1288" s="379" t="s">
        <v>120</v>
      </c>
      <c r="C1288" s="251" t="s">
        <v>25</v>
      </c>
      <c r="D1288" s="255"/>
      <c r="E1288" s="255"/>
      <c r="F1288" s="255"/>
      <c r="G1288" s="255"/>
      <c r="H1288" s="255"/>
      <c r="I1288" s="255"/>
      <c r="J1288" s="255"/>
      <c r="K1288" s="255"/>
      <c r="L1288" s="255"/>
      <c r="M1288" s="255"/>
      <c r="N1288" s="255"/>
      <c r="O1288" s="255"/>
      <c r="P1288" s="255"/>
      <c r="Q1288" s="255">
        <v>12</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hidden="1" customHeight="1" outlineLevel="1">
      <c r="A1289" s="464"/>
      <c r="B1289" s="254" t="s">
        <v>713</v>
      </c>
      <c r="C1289" s="251" t="s">
        <v>163</v>
      </c>
      <c r="D1289" s="255">
        <v>20982.437075585411</v>
      </c>
      <c r="E1289" s="255">
        <v>20982.437075585411</v>
      </c>
      <c r="F1289" s="255">
        <v>20982.437075585411</v>
      </c>
      <c r="G1289" s="255">
        <v>20982.437075585411</v>
      </c>
      <c r="H1289" s="255">
        <v>20982.437075585411</v>
      </c>
      <c r="I1289" s="255">
        <v>20982.437075585411</v>
      </c>
      <c r="J1289" s="255">
        <v>20982.437075585411</v>
      </c>
      <c r="K1289" s="255">
        <v>20982.437075585411</v>
      </c>
      <c r="L1289" s="255">
        <v>20982.437075585411</v>
      </c>
      <c r="M1289" s="255">
        <v>20982.437075585411</v>
      </c>
      <c r="N1289" s="255">
        <v>20982.437075585411</v>
      </c>
      <c r="O1289" s="255">
        <v>20982.437075585411</v>
      </c>
      <c r="P1289" s="255">
        <v>20982.437075585411</v>
      </c>
      <c r="Q1289" s="255">
        <f>Q1288</f>
        <v>12</v>
      </c>
      <c r="R1289" s="255">
        <v>9.4414657666345221</v>
      </c>
      <c r="S1289" s="255">
        <v>9.4414657666345221</v>
      </c>
      <c r="T1289" s="255">
        <v>9.4414657666345221</v>
      </c>
      <c r="U1289" s="255">
        <v>9.4414657666345221</v>
      </c>
      <c r="V1289" s="255">
        <v>9.4414657666345221</v>
      </c>
      <c r="W1289" s="255">
        <v>9.4414657666345221</v>
      </c>
      <c r="X1289" s="255">
        <v>9.4414657666345221</v>
      </c>
      <c r="Y1289" s="255">
        <v>9.4414657666345221</v>
      </c>
      <c r="Z1289" s="255">
        <v>9.4414657666345221</v>
      </c>
      <c r="AA1289" s="255">
        <v>9.4414657666345221</v>
      </c>
      <c r="AB1289" s="255">
        <v>9.4414657666345221</v>
      </c>
      <c r="AC1289" s="255">
        <v>9.4414657666345221</v>
      </c>
      <c r="AD1289" s="255">
        <v>9.4414657666345221</v>
      </c>
      <c r="AE1289" s="362">
        <f>AE1288</f>
        <v>0</v>
      </c>
      <c r="AF1289" s="362">
        <f>AF1288</f>
        <v>0</v>
      </c>
      <c r="AG1289" s="362">
        <v>1</v>
      </c>
      <c r="AH1289" s="362">
        <f t="shared" ref="AH1289:AJ1289" si="2989">AH1288</f>
        <v>0</v>
      </c>
      <c r="AI1289" s="362">
        <f t="shared" si="2989"/>
        <v>0</v>
      </c>
      <c r="AJ1289" s="362">
        <f t="shared" si="2989"/>
        <v>0</v>
      </c>
      <c r="AK1289" s="362">
        <f>AK1288</f>
        <v>0</v>
      </c>
      <c r="AL1289" s="362">
        <f t="shared" ref="AL1289:AN1289" si="2990">AL1288</f>
        <v>0</v>
      </c>
      <c r="AM1289" s="362">
        <f t="shared" si="2990"/>
        <v>0</v>
      </c>
      <c r="AN1289" s="362">
        <f t="shared" si="2990"/>
        <v>0</v>
      </c>
      <c r="AO1289" s="362">
        <f t="shared" ref="AO1289:AR1289" si="2991">AO1288</f>
        <v>0</v>
      </c>
      <c r="AP1289" s="362">
        <f t="shared" si="2991"/>
        <v>0</v>
      </c>
      <c r="AQ1289" s="362">
        <f t="shared" si="2991"/>
        <v>0</v>
      </c>
      <c r="AR1289" s="362">
        <f t="shared" si="2991"/>
        <v>0</v>
      </c>
      <c r="AS1289" s="266"/>
    </row>
    <row r="1290" spans="1:45" ht="15" hidden="1"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hidden="1" customHeight="1" outlineLevel="1">
      <c r="A1291" s="464">
        <v>29</v>
      </c>
      <c r="B1291" s="379" t="s">
        <v>121</v>
      </c>
      <c r="C1291" s="251" t="s">
        <v>25</v>
      </c>
      <c r="D1291" s="255"/>
      <c r="E1291" s="255"/>
      <c r="F1291" s="255"/>
      <c r="G1291" s="255"/>
      <c r="H1291" s="255"/>
      <c r="I1291" s="255"/>
      <c r="J1291" s="255"/>
      <c r="K1291" s="255"/>
      <c r="L1291" s="255"/>
      <c r="M1291" s="255"/>
      <c r="N1291" s="255"/>
      <c r="O1291" s="255"/>
      <c r="P1291" s="255"/>
      <c r="Q1291" s="255">
        <v>3</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hidden="1"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3</v>
      </c>
      <c r="R1292" s="255"/>
      <c r="S1292" s="255"/>
      <c r="T1292" s="255"/>
      <c r="U1292" s="255"/>
      <c r="V1292" s="255"/>
      <c r="W1292" s="255"/>
      <c r="X1292" s="255"/>
      <c r="Y1292" s="255"/>
      <c r="Z1292" s="255"/>
      <c r="AA1292" s="255"/>
      <c r="AB1292" s="255"/>
      <c r="AC1292" s="255"/>
      <c r="AD1292" s="255"/>
      <c r="AE1292" s="362">
        <f>AE1291</f>
        <v>0</v>
      </c>
      <c r="AF1292" s="362">
        <f t="shared" ref="AF1292:AN1292" si="2992">AF1291</f>
        <v>0</v>
      </c>
      <c r="AG1292" s="362">
        <f t="shared" si="2992"/>
        <v>0</v>
      </c>
      <c r="AH1292" s="362">
        <f t="shared" si="2992"/>
        <v>0</v>
      </c>
      <c r="AI1292" s="362">
        <f t="shared" si="2992"/>
        <v>0</v>
      </c>
      <c r="AJ1292" s="362">
        <f t="shared" si="2992"/>
        <v>0</v>
      </c>
      <c r="AK1292" s="362">
        <f t="shared" si="2992"/>
        <v>0</v>
      </c>
      <c r="AL1292" s="362">
        <f t="shared" si="2992"/>
        <v>0</v>
      </c>
      <c r="AM1292" s="362">
        <f t="shared" si="2992"/>
        <v>0</v>
      </c>
      <c r="AN1292" s="362">
        <f t="shared" si="2992"/>
        <v>0</v>
      </c>
      <c r="AO1292" s="362">
        <f t="shared" ref="AO1292:AR1292" si="2993">AO1291</f>
        <v>0</v>
      </c>
      <c r="AP1292" s="362">
        <f t="shared" si="2993"/>
        <v>0</v>
      </c>
      <c r="AQ1292" s="362">
        <f t="shared" si="2993"/>
        <v>0</v>
      </c>
      <c r="AR1292" s="362">
        <f t="shared" si="2993"/>
        <v>0</v>
      </c>
      <c r="AS1292" s="266"/>
    </row>
    <row r="1293" spans="1:45" ht="15" hidden="1" customHeight="1" outlineLevel="1">
      <c r="A1293" s="464"/>
      <c r="B1293" s="254"/>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hidden="1" customHeight="1" outlineLevel="1">
      <c r="A1294" s="464">
        <v>30</v>
      </c>
      <c r="B1294" s="379" t="s">
        <v>122</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hidden="1" customHeight="1" outlineLevel="1">
      <c r="A1295" s="464"/>
      <c r="B1295" s="254" t="s">
        <v>713</v>
      </c>
      <c r="C1295" s="251" t="s">
        <v>163</v>
      </c>
      <c r="D1295" s="255">
        <v>7582375.667707568</v>
      </c>
      <c r="E1295" s="255">
        <v>7582375.667707568</v>
      </c>
      <c r="F1295" s="255">
        <v>7582375.667707568</v>
      </c>
      <c r="G1295" s="255">
        <v>7582375.667707568</v>
      </c>
      <c r="H1295" s="255">
        <v>7582375.667707568</v>
      </c>
      <c r="I1295" s="255">
        <v>7582375.667707568</v>
      </c>
      <c r="J1295" s="255">
        <v>7582375.667707568</v>
      </c>
      <c r="K1295" s="255">
        <v>7582375.667707568</v>
      </c>
      <c r="L1295" s="255">
        <v>7582375.667707568</v>
      </c>
      <c r="M1295" s="255">
        <v>7582375.667707568</v>
      </c>
      <c r="N1295" s="255">
        <v>7582375.667707568</v>
      </c>
      <c r="O1295" s="255">
        <v>7582375.667707568</v>
      </c>
      <c r="P1295" s="255">
        <v>7582375.667707568</v>
      </c>
      <c r="Q1295" s="255">
        <f>Q1294</f>
        <v>12</v>
      </c>
      <c r="R1295" s="255">
        <v>1096.1632653061224</v>
      </c>
      <c r="S1295" s="255">
        <v>1096.1632653061224</v>
      </c>
      <c r="T1295" s="255">
        <v>1096.1632653061224</v>
      </c>
      <c r="U1295" s="255">
        <v>1096.1632653061224</v>
      </c>
      <c r="V1295" s="255">
        <v>1096.1632653061224</v>
      </c>
      <c r="W1295" s="255">
        <v>1096.1632653061224</v>
      </c>
      <c r="X1295" s="255">
        <v>1096.1632653061224</v>
      </c>
      <c r="Y1295" s="255">
        <v>1096.1632653061224</v>
      </c>
      <c r="Z1295" s="255">
        <v>1096.1632653061224</v>
      </c>
      <c r="AA1295" s="255">
        <v>1096.1632653061224</v>
      </c>
      <c r="AB1295" s="255">
        <v>1096.1632653061224</v>
      </c>
      <c r="AC1295" s="255">
        <v>1096.1632653061224</v>
      </c>
      <c r="AD1295" s="255">
        <v>1096.1632653061224</v>
      </c>
      <c r="AE1295" s="362">
        <f>AE1294</f>
        <v>0</v>
      </c>
      <c r="AF1295" s="362">
        <f t="shared" ref="AF1295:AN1295" si="2994">AF1294</f>
        <v>0</v>
      </c>
      <c r="AG1295" s="362">
        <f t="shared" si="2994"/>
        <v>0</v>
      </c>
      <c r="AH1295" s="362">
        <f t="shared" si="2994"/>
        <v>0</v>
      </c>
      <c r="AI1295" s="362">
        <v>1</v>
      </c>
      <c r="AJ1295" s="362">
        <f t="shared" si="2994"/>
        <v>0</v>
      </c>
      <c r="AK1295" s="362">
        <f t="shared" si="2994"/>
        <v>0</v>
      </c>
      <c r="AL1295" s="362">
        <f t="shared" si="2994"/>
        <v>0</v>
      </c>
      <c r="AM1295" s="362">
        <f t="shared" si="2994"/>
        <v>0</v>
      </c>
      <c r="AN1295" s="362">
        <f t="shared" si="2994"/>
        <v>0</v>
      </c>
      <c r="AO1295" s="362">
        <f t="shared" ref="AO1295:AR1295" si="2995">AO1294</f>
        <v>0</v>
      </c>
      <c r="AP1295" s="362">
        <f t="shared" si="2995"/>
        <v>0</v>
      </c>
      <c r="AQ1295" s="362">
        <f t="shared" si="2995"/>
        <v>0</v>
      </c>
      <c r="AR1295" s="362">
        <f t="shared" si="2995"/>
        <v>0</v>
      </c>
      <c r="AS1295" s="266"/>
    </row>
    <row r="1296" spans="1:45" ht="15" hidden="1" customHeight="1" outlineLevel="1">
      <c r="A1296" s="464"/>
      <c r="B1296" s="254"/>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hidden="1" customHeight="1" outlineLevel="1">
      <c r="A1297" s="464">
        <v>31</v>
      </c>
      <c r="B1297" s="379" t="s">
        <v>123</v>
      </c>
      <c r="C1297" s="251" t="s">
        <v>25</v>
      </c>
      <c r="D1297" s="255"/>
      <c r="E1297" s="255"/>
      <c r="F1297" s="255"/>
      <c r="G1297" s="255"/>
      <c r="H1297" s="255"/>
      <c r="I1297" s="255"/>
      <c r="J1297" s="255"/>
      <c r="K1297" s="255"/>
      <c r="L1297" s="255"/>
      <c r="M1297" s="255"/>
      <c r="N1297" s="255"/>
      <c r="O1297" s="255"/>
      <c r="P1297" s="255"/>
      <c r="Q1297" s="255">
        <v>12</v>
      </c>
      <c r="R1297" s="255"/>
      <c r="S1297" s="255"/>
      <c r="T1297" s="255"/>
      <c r="U1297" s="255"/>
      <c r="V1297" s="255"/>
      <c r="W1297" s="255"/>
      <c r="X1297" s="255"/>
      <c r="Y1297" s="255"/>
      <c r="Z1297" s="255"/>
      <c r="AA1297" s="255"/>
      <c r="AB1297" s="255"/>
      <c r="AC1297" s="255"/>
      <c r="AD1297" s="255"/>
      <c r="AE1297" s="377"/>
      <c r="AF1297" s="366"/>
      <c r="AG1297" s="366"/>
      <c r="AH1297" s="366"/>
      <c r="AI1297" s="366"/>
      <c r="AJ1297" s="366"/>
      <c r="AK1297" s="366"/>
      <c r="AL1297" s="366"/>
      <c r="AM1297" s="366"/>
      <c r="AN1297" s="366"/>
      <c r="AO1297" s="366"/>
      <c r="AP1297" s="366"/>
      <c r="AQ1297" s="366"/>
      <c r="AR1297" s="366"/>
      <c r="AS1297" s="256">
        <f>SUM(AE1297:AR1297)</f>
        <v>0</v>
      </c>
    </row>
    <row r="1298" spans="1:45" ht="15" hidden="1" customHeight="1" outlineLevel="1">
      <c r="A1298" s="464"/>
      <c r="B1298" s="254" t="s">
        <v>713</v>
      </c>
      <c r="C1298" s="251" t="s">
        <v>163</v>
      </c>
      <c r="D1298" s="255"/>
      <c r="E1298" s="255"/>
      <c r="F1298" s="255"/>
      <c r="G1298" s="255"/>
      <c r="H1298" s="255"/>
      <c r="I1298" s="255"/>
      <c r="J1298" s="255"/>
      <c r="K1298" s="255"/>
      <c r="L1298" s="255"/>
      <c r="M1298" s="255"/>
      <c r="N1298" s="255"/>
      <c r="O1298" s="255"/>
      <c r="P1298" s="255"/>
      <c r="Q1298" s="255">
        <f>Q1297</f>
        <v>12</v>
      </c>
      <c r="R1298" s="255"/>
      <c r="S1298" s="255"/>
      <c r="T1298" s="255"/>
      <c r="U1298" s="255"/>
      <c r="V1298" s="255"/>
      <c r="W1298" s="255"/>
      <c r="X1298" s="255"/>
      <c r="Y1298" s="255"/>
      <c r="Z1298" s="255"/>
      <c r="AA1298" s="255"/>
      <c r="AB1298" s="255"/>
      <c r="AC1298" s="255"/>
      <c r="AD1298" s="255"/>
      <c r="AE1298" s="362">
        <f>AE1297</f>
        <v>0</v>
      </c>
      <c r="AF1298" s="362">
        <f t="shared" ref="AF1298:AN1298" si="2996">AF1297</f>
        <v>0</v>
      </c>
      <c r="AG1298" s="362">
        <f t="shared" si="2996"/>
        <v>0</v>
      </c>
      <c r="AH1298" s="362">
        <f t="shared" si="2996"/>
        <v>0</v>
      </c>
      <c r="AI1298" s="362">
        <f t="shared" si="2996"/>
        <v>0</v>
      </c>
      <c r="AJ1298" s="362">
        <f t="shared" si="2996"/>
        <v>0</v>
      </c>
      <c r="AK1298" s="362">
        <f t="shared" si="2996"/>
        <v>0</v>
      </c>
      <c r="AL1298" s="362">
        <f t="shared" si="2996"/>
        <v>0</v>
      </c>
      <c r="AM1298" s="362">
        <f t="shared" si="2996"/>
        <v>0</v>
      </c>
      <c r="AN1298" s="362">
        <f t="shared" si="2996"/>
        <v>0</v>
      </c>
      <c r="AO1298" s="362">
        <f t="shared" ref="AO1298:AR1298" si="2997">AO1297</f>
        <v>0</v>
      </c>
      <c r="AP1298" s="362">
        <f t="shared" si="2997"/>
        <v>0</v>
      </c>
      <c r="AQ1298" s="362">
        <f t="shared" si="2997"/>
        <v>0</v>
      </c>
      <c r="AR1298" s="362">
        <f t="shared" si="2997"/>
        <v>0</v>
      </c>
      <c r="AS1298" s="266"/>
    </row>
    <row r="1299" spans="1:45" ht="15" hidden="1" customHeight="1" outlineLevel="1">
      <c r="A1299" s="464"/>
      <c r="B1299" s="379"/>
      <c r="C1299" s="251"/>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363"/>
      <c r="AF1299" s="376"/>
      <c r="AG1299" s="376"/>
      <c r="AH1299" s="376"/>
      <c r="AI1299" s="376"/>
      <c r="AJ1299" s="376"/>
      <c r="AK1299" s="376"/>
      <c r="AL1299" s="376"/>
      <c r="AM1299" s="376"/>
      <c r="AN1299" s="376"/>
      <c r="AO1299" s="376"/>
      <c r="AP1299" s="376"/>
      <c r="AQ1299" s="376"/>
      <c r="AR1299" s="376"/>
      <c r="AS1299" s="266"/>
    </row>
    <row r="1300" spans="1:45" ht="15" hidden="1" customHeight="1" outlineLevel="1">
      <c r="A1300" s="464">
        <v>32</v>
      </c>
      <c r="B1300" s="379" t="s">
        <v>1136</v>
      </c>
      <c r="C1300" s="251" t="s">
        <v>25</v>
      </c>
      <c r="D1300" s="255">
        <v>35442.596680201314</v>
      </c>
      <c r="E1300" s="255">
        <v>35728.848487664043</v>
      </c>
      <c r="F1300" s="255">
        <v>35728.848487664043</v>
      </c>
      <c r="G1300" s="255">
        <v>35728.848487664043</v>
      </c>
      <c r="H1300" s="255">
        <v>35728.848487664043</v>
      </c>
      <c r="I1300" s="255">
        <v>34154.065838178583</v>
      </c>
      <c r="J1300" s="255">
        <v>34154.065838178583</v>
      </c>
      <c r="K1300" s="255">
        <v>34154.065838178583</v>
      </c>
      <c r="L1300" s="255">
        <v>33897.531797045616</v>
      </c>
      <c r="M1300" s="255">
        <v>33897.531797045616</v>
      </c>
      <c r="N1300" s="255">
        <v>33344.322492612737</v>
      </c>
      <c r="O1300" s="255">
        <v>31245.481984931677</v>
      </c>
      <c r="P1300" s="255">
        <v>12867.335523283864</v>
      </c>
      <c r="Q1300" s="255">
        <v>12</v>
      </c>
      <c r="R1300" s="255">
        <v>7.7949371060924371</v>
      </c>
      <c r="S1300" s="255">
        <v>7.9402999493359934</v>
      </c>
      <c r="T1300" s="255">
        <v>7.9402999493359934</v>
      </c>
      <c r="U1300" s="255">
        <v>7.9402999493359934</v>
      </c>
      <c r="V1300" s="255">
        <v>7.9402999493359934</v>
      </c>
      <c r="W1300" s="255">
        <v>7.5968560050325511</v>
      </c>
      <c r="X1300" s="255">
        <v>7.5968560050325511</v>
      </c>
      <c r="Y1300" s="255">
        <v>7.5968560050325511</v>
      </c>
      <c r="Z1300" s="255">
        <v>7.5848393433244174</v>
      </c>
      <c r="AA1300" s="255">
        <v>7.5848393433244174</v>
      </c>
      <c r="AB1300" s="255">
        <v>7.4464539165565524</v>
      </c>
      <c r="AC1300" s="255">
        <v>6.6045123284898777</v>
      </c>
      <c r="AD1300" s="255">
        <v>2.4998532695405107</v>
      </c>
      <c r="AE1300" s="377"/>
      <c r="AF1300" s="366"/>
      <c r="AG1300" s="366">
        <v>1</v>
      </c>
      <c r="AH1300" s="366"/>
      <c r="AI1300" s="366"/>
      <c r="AJ1300" s="366"/>
      <c r="AK1300" s="366"/>
      <c r="AL1300" s="366"/>
      <c r="AM1300" s="366"/>
      <c r="AN1300" s="366"/>
      <c r="AO1300" s="366"/>
      <c r="AP1300" s="366"/>
      <c r="AQ1300" s="366"/>
      <c r="AR1300" s="366"/>
      <c r="AS1300" s="256">
        <f>SUM(AE1300:AR1300)</f>
        <v>1</v>
      </c>
    </row>
    <row r="1301" spans="1:45" ht="15" hidden="1" customHeight="1" outlineLevel="1">
      <c r="A1301" s="464"/>
      <c r="B1301" s="254" t="s">
        <v>1137</v>
      </c>
      <c r="C1301" s="251" t="s">
        <v>163</v>
      </c>
      <c r="D1301" s="255">
        <v>1345720.1343479811</v>
      </c>
      <c r="E1301" s="255">
        <v>1356588.8306873573</v>
      </c>
      <c r="F1301" s="255">
        <v>1356588.8306873573</v>
      </c>
      <c r="G1301" s="255">
        <v>1356588.8306873573</v>
      </c>
      <c r="H1301" s="255">
        <v>1356588.8306873573</v>
      </c>
      <c r="I1301" s="255">
        <v>1296795.9002269809</v>
      </c>
      <c r="J1301" s="255">
        <v>1296795.9002269809</v>
      </c>
      <c r="K1301" s="255">
        <v>1296795.9002269809</v>
      </c>
      <c r="L1301" s="255">
        <v>1287055.5579091415</v>
      </c>
      <c r="M1301" s="255">
        <v>1287055.5579091415</v>
      </c>
      <c r="N1301" s="255">
        <v>1266050.751004013</v>
      </c>
      <c r="O1301" s="255">
        <v>1186359.8650495617</v>
      </c>
      <c r="P1301" s="255">
        <v>488559.92819417082</v>
      </c>
      <c r="Q1301" s="255">
        <f>Q1300</f>
        <v>12</v>
      </c>
      <c r="R1301" s="255">
        <v>74.688027048319327</v>
      </c>
      <c r="S1301" s="255">
        <v>76.080836742641267</v>
      </c>
      <c r="T1301" s="255">
        <v>76.080836742641267</v>
      </c>
      <c r="U1301" s="255">
        <v>76.080836742641267</v>
      </c>
      <c r="V1301" s="255">
        <v>76.080836742641267</v>
      </c>
      <c r="W1301" s="255">
        <v>72.790091704856636</v>
      </c>
      <c r="X1301" s="255">
        <v>72.790091704856636</v>
      </c>
      <c r="Y1301" s="255">
        <v>72.790091704856636</v>
      </c>
      <c r="Z1301" s="255">
        <v>72.674952770126026</v>
      </c>
      <c r="AA1301" s="255">
        <v>72.674952770126026</v>
      </c>
      <c r="AB1301" s="255">
        <v>71.348997941131543</v>
      </c>
      <c r="AC1301" s="255">
        <v>63.281844191618916</v>
      </c>
      <c r="AD1301" s="255">
        <v>23.952612583152387</v>
      </c>
      <c r="AE1301" s="362">
        <f>AE1300</f>
        <v>0</v>
      </c>
      <c r="AF1301" s="362">
        <v>0.12026680624011962</v>
      </c>
      <c r="AG1301" s="362">
        <v>0.13600152260801002</v>
      </c>
      <c r="AH1301" s="362">
        <v>0</v>
      </c>
      <c r="AI1301" s="362">
        <v>0.83335599119062509</v>
      </c>
      <c r="AJ1301" s="362">
        <f t="shared" ref="AJ1301:AN1301" si="2998">AJ1300</f>
        <v>0</v>
      </c>
      <c r="AK1301" s="362">
        <f t="shared" si="2998"/>
        <v>0</v>
      </c>
      <c r="AL1301" s="362">
        <f t="shared" si="2998"/>
        <v>0</v>
      </c>
      <c r="AM1301" s="362">
        <f t="shared" si="2998"/>
        <v>0</v>
      </c>
      <c r="AN1301" s="362">
        <f t="shared" si="2998"/>
        <v>0</v>
      </c>
      <c r="AO1301" s="362">
        <f t="shared" ref="AO1301:AR1301" si="2999">AO1300</f>
        <v>0</v>
      </c>
      <c r="AP1301" s="362">
        <f t="shared" si="2999"/>
        <v>0</v>
      </c>
      <c r="AQ1301" s="362">
        <f t="shared" si="2999"/>
        <v>0</v>
      </c>
      <c r="AR1301" s="362">
        <f t="shared" si="2999"/>
        <v>0</v>
      </c>
      <c r="AS1301" s="266"/>
    </row>
    <row r="1302" spans="1:45" ht="15" hidden="1" customHeight="1" outlineLevel="1">
      <c r="A1302" s="464"/>
      <c r="B1302" s="379"/>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15" hidden="1" customHeight="1" outlineLevel="1">
      <c r="A1303" s="464"/>
      <c r="B1303" s="248" t="s">
        <v>498</v>
      </c>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hidden="1" customHeight="1" outlineLevel="1">
      <c r="A1304" s="464">
        <v>33</v>
      </c>
      <c r="B1304" s="379" t="s">
        <v>125</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hidden="1"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3000">AF1304</f>
        <v>0</v>
      </c>
      <c r="AG1305" s="362">
        <f t="shared" si="3000"/>
        <v>0</v>
      </c>
      <c r="AH1305" s="362">
        <f t="shared" si="3000"/>
        <v>0</v>
      </c>
      <c r="AI1305" s="362">
        <f t="shared" si="3000"/>
        <v>0</v>
      </c>
      <c r="AJ1305" s="362">
        <f t="shared" si="3000"/>
        <v>0</v>
      </c>
      <c r="AK1305" s="362">
        <f t="shared" si="3000"/>
        <v>0</v>
      </c>
      <c r="AL1305" s="362">
        <f t="shared" si="3000"/>
        <v>0</v>
      </c>
      <c r="AM1305" s="362">
        <f t="shared" si="3000"/>
        <v>0</v>
      </c>
      <c r="AN1305" s="362">
        <f t="shared" si="3000"/>
        <v>0</v>
      </c>
      <c r="AO1305" s="362">
        <f t="shared" si="3000"/>
        <v>0</v>
      </c>
      <c r="AP1305" s="362">
        <f t="shared" si="3000"/>
        <v>0</v>
      </c>
      <c r="AQ1305" s="362">
        <f t="shared" si="3000"/>
        <v>0</v>
      </c>
      <c r="AR1305" s="362">
        <f t="shared" si="3000"/>
        <v>0</v>
      </c>
      <c r="AS1305" s="266"/>
    </row>
    <row r="1306" spans="1:45" ht="15" hidden="1" customHeight="1" outlineLevel="1">
      <c r="A1306" s="464"/>
      <c r="B1306" s="379"/>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hidden="1" customHeight="1" outlineLevel="1">
      <c r="A1307" s="464">
        <v>34</v>
      </c>
      <c r="B1307" s="379" t="s">
        <v>126</v>
      </c>
      <c r="C1307" s="251" t="s">
        <v>25</v>
      </c>
      <c r="D1307" s="255"/>
      <c r="E1307" s="255"/>
      <c r="F1307" s="255"/>
      <c r="G1307" s="255"/>
      <c r="H1307" s="255"/>
      <c r="I1307" s="255"/>
      <c r="J1307" s="255"/>
      <c r="K1307" s="255"/>
      <c r="L1307" s="255"/>
      <c r="M1307" s="255"/>
      <c r="N1307" s="255"/>
      <c r="O1307" s="255"/>
      <c r="P1307" s="255"/>
      <c r="Q1307" s="255">
        <v>0</v>
      </c>
      <c r="R1307" s="255"/>
      <c r="S1307" s="255"/>
      <c r="T1307" s="255"/>
      <c r="U1307" s="255"/>
      <c r="V1307" s="255"/>
      <c r="W1307" s="255"/>
      <c r="X1307" s="255"/>
      <c r="Y1307" s="255"/>
      <c r="Z1307" s="255"/>
      <c r="AA1307" s="255"/>
      <c r="AB1307" s="255"/>
      <c r="AC1307" s="255"/>
      <c r="AD1307" s="255"/>
      <c r="AE1307" s="377"/>
      <c r="AF1307" s="366"/>
      <c r="AG1307" s="366"/>
      <c r="AH1307" s="366"/>
      <c r="AI1307" s="366"/>
      <c r="AJ1307" s="366"/>
      <c r="AK1307" s="366"/>
      <c r="AL1307" s="366"/>
      <c r="AM1307" s="366"/>
      <c r="AN1307" s="366"/>
      <c r="AO1307" s="366"/>
      <c r="AP1307" s="366"/>
      <c r="AQ1307" s="366"/>
      <c r="AR1307" s="366"/>
      <c r="AS1307" s="256">
        <f>SUM(AE1307:AR1307)</f>
        <v>0</v>
      </c>
    </row>
    <row r="1308" spans="1:45" ht="15" hidden="1" customHeight="1" outlineLevel="1">
      <c r="A1308" s="464"/>
      <c r="B1308" s="254" t="s">
        <v>713</v>
      </c>
      <c r="C1308" s="251" t="s">
        <v>163</v>
      </c>
      <c r="D1308" s="255"/>
      <c r="E1308" s="255"/>
      <c r="F1308" s="255"/>
      <c r="G1308" s="255"/>
      <c r="H1308" s="255"/>
      <c r="I1308" s="255"/>
      <c r="J1308" s="255"/>
      <c r="K1308" s="255"/>
      <c r="L1308" s="255"/>
      <c r="M1308" s="255"/>
      <c r="N1308" s="255"/>
      <c r="O1308" s="255"/>
      <c r="P1308" s="255"/>
      <c r="Q1308" s="255">
        <f>Q1307</f>
        <v>0</v>
      </c>
      <c r="R1308" s="255"/>
      <c r="S1308" s="255"/>
      <c r="T1308" s="255"/>
      <c r="U1308" s="255"/>
      <c r="V1308" s="255"/>
      <c r="W1308" s="255"/>
      <c r="X1308" s="255"/>
      <c r="Y1308" s="255"/>
      <c r="Z1308" s="255"/>
      <c r="AA1308" s="255"/>
      <c r="AB1308" s="255"/>
      <c r="AC1308" s="255"/>
      <c r="AD1308" s="255"/>
      <c r="AE1308" s="362">
        <f>AE1307</f>
        <v>0</v>
      </c>
      <c r="AF1308" s="362">
        <f t="shared" ref="AF1308:AR1308" si="3001">AF1307</f>
        <v>0</v>
      </c>
      <c r="AG1308" s="362">
        <f t="shared" si="3001"/>
        <v>0</v>
      </c>
      <c r="AH1308" s="362">
        <f t="shared" si="3001"/>
        <v>0</v>
      </c>
      <c r="AI1308" s="362">
        <f t="shared" si="3001"/>
        <v>0</v>
      </c>
      <c r="AJ1308" s="362">
        <f t="shared" si="3001"/>
        <v>0</v>
      </c>
      <c r="AK1308" s="362">
        <f t="shared" si="3001"/>
        <v>0</v>
      </c>
      <c r="AL1308" s="362">
        <f t="shared" si="3001"/>
        <v>0</v>
      </c>
      <c r="AM1308" s="362">
        <f t="shared" si="3001"/>
        <v>0</v>
      </c>
      <c r="AN1308" s="362">
        <f t="shared" si="3001"/>
        <v>0</v>
      </c>
      <c r="AO1308" s="362">
        <f t="shared" si="3001"/>
        <v>0</v>
      </c>
      <c r="AP1308" s="362">
        <f t="shared" si="3001"/>
        <v>0</v>
      </c>
      <c r="AQ1308" s="362">
        <f t="shared" si="3001"/>
        <v>0</v>
      </c>
      <c r="AR1308" s="362">
        <f t="shared" si="3001"/>
        <v>0</v>
      </c>
      <c r="AS1308" s="266"/>
    </row>
    <row r="1309" spans="1:45" ht="15" hidden="1" customHeight="1" outlineLevel="1">
      <c r="A1309" s="464"/>
      <c r="B1309" s="379"/>
      <c r="C1309" s="251"/>
      <c r="D1309" s="251"/>
      <c r="E1309" s="251"/>
      <c r="F1309" s="251"/>
      <c r="G1309" s="251"/>
      <c r="H1309" s="251"/>
      <c r="I1309" s="251"/>
      <c r="J1309" s="251"/>
      <c r="K1309" s="251"/>
      <c r="L1309" s="251"/>
      <c r="M1309" s="251"/>
      <c r="N1309" s="251"/>
      <c r="O1309" s="251"/>
      <c r="P1309" s="251"/>
      <c r="Q1309" s="251"/>
      <c r="R1309" s="251"/>
      <c r="S1309" s="251"/>
      <c r="T1309" s="251"/>
      <c r="U1309" s="251"/>
      <c r="V1309" s="251"/>
      <c r="W1309" s="251"/>
      <c r="X1309" s="251"/>
      <c r="Y1309" s="251"/>
      <c r="Z1309" s="251"/>
      <c r="AA1309" s="251"/>
      <c r="AB1309" s="251"/>
      <c r="AC1309" s="251"/>
      <c r="AD1309" s="251"/>
      <c r="AE1309" s="363"/>
      <c r="AF1309" s="376"/>
      <c r="AG1309" s="376"/>
      <c r="AH1309" s="376"/>
      <c r="AI1309" s="376"/>
      <c r="AJ1309" s="376"/>
      <c r="AK1309" s="376"/>
      <c r="AL1309" s="376"/>
      <c r="AM1309" s="376"/>
      <c r="AN1309" s="376"/>
      <c r="AO1309" s="376"/>
      <c r="AP1309" s="376"/>
      <c r="AQ1309" s="376"/>
      <c r="AR1309" s="376"/>
      <c r="AS1309" s="266"/>
    </row>
    <row r="1310" spans="1:45" ht="15" hidden="1" customHeight="1" outlineLevel="1">
      <c r="A1310" s="464">
        <v>35</v>
      </c>
      <c r="B1310" s="379" t="s">
        <v>127</v>
      </c>
      <c r="C1310" s="251" t="s">
        <v>25</v>
      </c>
      <c r="D1310" s="255"/>
      <c r="E1310" s="255"/>
      <c r="F1310" s="255"/>
      <c r="G1310" s="255"/>
      <c r="H1310" s="255"/>
      <c r="I1310" s="255"/>
      <c r="J1310" s="255"/>
      <c r="K1310" s="255"/>
      <c r="L1310" s="255"/>
      <c r="M1310" s="255"/>
      <c r="N1310" s="255"/>
      <c r="O1310" s="255"/>
      <c r="P1310" s="255"/>
      <c r="Q1310" s="255">
        <v>0</v>
      </c>
      <c r="R1310" s="255"/>
      <c r="S1310" s="255"/>
      <c r="T1310" s="255"/>
      <c r="U1310" s="255"/>
      <c r="V1310" s="255"/>
      <c r="W1310" s="255"/>
      <c r="X1310" s="255"/>
      <c r="Y1310" s="255"/>
      <c r="Z1310" s="255"/>
      <c r="AA1310" s="255"/>
      <c r="AB1310" s="255"/>
      <c r="AC1310" s="255"/>
      <c r="AD1310" s="255"/>
      <c r="AE1310" s="377"/>
      <c r="AF1310" s="366"/>
      <c r="AG1310" s="366"/>
      <c r="AH1310" s="366"/>
      <c r="AI1310" s="366"/>
      <c r="AJ1310" s="366"/>
      <c r="AK1310" s="366"/>
      <c r="AL1310" s="366"/>
      <c r="AM1310" s="366"/>
      <c r="AN1310" s="366"/>
      <c r="AO1310" s="366"/>
      <c r="AP1310" s="366"/>
      <c r="AQ1310" s="366"/>
      <c r="AR1310" s="366"/>
      <c r="AS1310" s="256">
        <f>SUM(AE1310:AR1310)</f>
        <v>0</v>
      </c>
    </row>
    <row r="1311" spans="1:45" ht="15" hidden="1" customHeight="1" outlineLevel="1">
      <c r="A1311" s="464"/>
      <c r="B1311" s="254" t="s">
        <v>713</v>
      </c>
      <c r="C1311" s="251" t="s">
        <v>163</v>
      </c>
      <c r="D1311" s="255"/>
      <c r="E1311" s="255"/>
      <c r="F1311" s="255"/>
      <c r="G1311" s="255"/>
      <c r="H1311" s="255"/>
      <c r="I1311" s="255"/>
      <c r="J1311" s="255"/>
      <c r="K1311" s="255"/>
      <c r="L1311" s="255"/>
      <c r="M1311" s="255"/>
      <c r="N1311" s="255"/>
      <c r="O1311" s="255"/>
      <c r="P1311" s="255"/>
      <c r="Q1311" s="255">
        <f>Q1310</f>
        <v>0</v>
      </c>
      <c r="R1311" s="255"/>
      <c r="S1311" s="255"/>
      <c r="T1311" s="255"/>
      <c r="U1311" s="255"/>
      <c r="V1311" s="255"/>
      <c r="W1311" s="255"/>
      <c r="X1311" s="255"/>
      <c r="Y1311" s="255"/>
      <c r="Z1311" s="255"/>
      <c r="AA1311" s="255"/>
      <c r="AB1311" s="255"/>
      <c r="AC1311" s="255"/>
      <c r="AD1311" s="255"/>
      <c r="AE1311" s="362">
        <f>AE1310</f>
        <v>0</v>
      </c>
      <c r="AF1311" s="362">
        <f t="shared" ref="AF1311:AR1311" si="3002">AF1310</f>
        <v>0</v>
      </c>
      <c r="AG1311" s="362">
        <f t="shared" si="3002"/>
        <v>0</v>
      </c>
      <c r="AH1311" s="362">
        <f t="shared" si="3002"/>
        <v>0</v>
      </c>
      <c r="AI1311" s="362">
        <f t="shared" si="3002"/>
        <v>0</v>
      </c>
      <c r="AJ1311" s="362">
        <f t="shared" si="3002"/>
        <v>0</v>
      </c>
      <c r="AK1311" s="362">
        <f t="shared" si="3002"/>
        <v>0</v>
      </c>
      <c r="AL1311" s="362">
        <f t="shared" si="3002"/>
        <v>0</v>
      </c>
      <c r="AM1311" s="362">
        <f t="shared" si="3002"/>
        <v>0</v>
      </c>
      <c r="AN1311" s="362">
        <f t="shared" si="3002"/>
        <v>0</v>
      </c>
      <c r="AO1311" s="362">
        <f t="shared" si="3002"/>
        <v>0</v>
      </c>
      <c r="AP1311" s="362">
        <f t="shared" si="3002"/>
        <v>0</v>
      </c>
      <c r="AQ1311" s="362">
        <f t="shared" si="3002"/>
        <v>0</v>
      </c>
      <c r="AR1311" s="362">
        <f t="shared" si="3002"/>
        <v>0</v>
      </c>
      <c r="AS1311" s="266"/>
    </row>
    <row r="1312" spans="1:45" ht="15" hidden="1" customHeight="1" outlineLevel="1">
      <c r="A1312" s="464"/>
      <c r="B1312" s="382"/>
      <c r="C1312" s="251"/>
      <c r="D1312" s="251"/>
      <c r="E1312" s="251"/>
      <c r="F1312" s="251"/>
      <c r="G1312" s="251"/>
      <c r="H1312" s="251"/>
      <c r="I1312" s="251"/>
      <c r="J1312" s="251"/>
      <c r="K1312" s="251"/>
      <c r="L1312" s="251"/>
      <c r="M1312" s="251"/>
      <c r="N1312" s="251"/>
      <c r="O1312" s="251"/>
      <c r="P1312" s="251"/>
      <c r="Q1312" s="251"/>
      <c r="R1312" s="251"/>
      <c r="S1312" s="251"/>
      <c r="T1312" s="251"/>
      <c r="U1312" s="251"/>
      <c r="V1312" s="251"/>
      <c r="W1312" s="251"/>
      <c r="X1312" s="251"/>
      <c r="Y1312" s="251"/>
      <c r="Z1312" s="251"/>
      <c r="AA1312" s="251"/>
      <c r="AB1312" s="251"/>
      <c r="AC1312" s="251"/>
      <c r="AD1312" s="251"/>
      <c r="AE1312" s="363"/>
      <c r="AF1312" s="376"/>
      <c r="AG1312" s="376"/>
      <c r="AH1312" s="376"/>
      <c r="AI1312" s="376"/>
      <c r="AJ1312" s="376"/>
      <c r="AK1312" s="376"/>
      <c r="AL1312" s="376"/>
      <c r="AM1312" s="376"/>
      <c r="AN1312" s="376"/>
      <c r="AO1312" s="376"/>
      <c r="AP1312" s="376"/>
      <c r="AQ1312" s="376"/>
      <c r="AR1312" s="376"/>
      <c r="AS1312" s="266"/>
    </row>
    <row r="1313" spans="1:45" ht="15" hidden="1" customHeight="1" outlineLevel="1">
      <c r="A1313" s="464"/>
      <c r="B1313" s="248" t="s">
        <v>499</v>
      </c>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28.5" hidden="1" customHeight="1" outlineLevel="1">
      <c r="A1314" s="464">
        <v>36</v>
      </c>
      <c r="B1314" s="379" t="s">
        <v>128</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hidden="1"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3003">AF1314</f>
        <v>0</v>
      </c>
      <c r="AG1315" s="362">
        <f t="shared" si="3003"/>
        <v>0</v>
      </c>
      <c r="AH1315" s="362">
        <f t="shared" si="3003"/>
        <v>0</v>
      </c>
      <c r="AI1315" s="362">
        <f t="shared" si="3003"/>
        <v>0</v>
      </c>
      <c r="AJ1315" s="362">
        <f t="shared" si="3003"/>
        <v>0</v>
      </c>
      <c r="AK1315" s="362">
        <f t="shared" si="3003"/>
        <v>0</v>
      </c>
      <c r="AL1315" s="362">
        <f t="shared" si="3003"/>
        <v>0</v>
      </c>
      <c r="AM1315" s="362">
        <f t="shared" si="3003"/>
        <v>0</v>
      </c>
      <c r="AN1315" s="362">
        <f t="shared" si="3003"/>
        <v>0</v>
      </c>
      <c r="AO1315" s="362">
        <f t="shared" si="3003"/>
        <v>0</v>
      </c>
      <c r="AP1315" s="362">
        <f t="shared" si="3003"/>
        <v>0</v>
      </c>
      <c r="AQ1315" s="362">
        <f t="shared" si="3003"/>
        <v>0</v>
      </c>
      <c r="AR1315" s="362">
        <f t="shared" si="3003"/>
        <v>0</v>
      </c>
      <c r="AS1315" s="266"/>
    </row>
    <row r="1316" spans="1:45" ht="15" hidden="1"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hidden="1" customHeight="1" outlineLevel="1">
      <c r="A1317" s="464">
        <v>37</v>
      </c>
      <c r="B1317" s="379" t="s">
        <v>129</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hidden="1"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3004">AF1317</f>
        <v>0</v>
      </c>
      <c r="AG1318" s="362">
        <f t="shared" si="3004"/>
        <v>0</v>
      </c>
      <c r="AH1318" s="362">
        <f t="shared" si="3004"/>
        <v>0</v>
      </c>
      <c r="AI1318" s="362">
        <f t="shared" si="3004"/>
        <v>0</v>
      </c>
      <c r="AJ1318" s="362">
        <f t="shared" si="3004"/>
        <v>0</v>
      </c>
      <c r="AK1318" s="362">
        <f t="shared" si="3004"/>
        <v>0</v>
      </c>
      <c r="AL1318" s="362">
        <f t="shared" si="3004"/>
        <v>0</v>
      </c>
      <c r="AM1318" s="362">
        <f t="shared" si="3004"/>
        <v>0</v>
      </c>
      <c r="AN1318" s="362">
        <f t="shared" si="3004"/>
        <v>0</v>
      </c>
      <c r="AO1318" s="362">
        <f t="shared" si="3004"/>
        <v>0</v>
      </c>
      <c r="AP1318" s="362">
        <f t="shared" si="3004"/>
        <v>0</v>
      </c>
      <c r="AQ1318" s="362">
        <f t="shared" si="3004"/>
        <v>0</v>
      </c>
      <c r="AR1318" s="362">
        <f t="shared" si="3004"/>
        <v>0</v>
      </c>
      <c r="AS1318" s="266"/>
    </row>
    <row r="1319" spans="1:45" ht="15" hidden="1"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hidden="1" customHeight="1" outlineLevel="1">
      <c r="A1320" s="464">
        <v>38</v>
      </c>
      <c r="B1320" s="379" t="s">
        <v>130</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hidden="1"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3005">AF1320</f>
        <v>0</v>
      </c>
      <c r="AG1321" s="362">
        <f t="shared" si="3005"/>
        <v>0</v>
      </c>
      <c r="AH1321" s="362">
        <f t="shared" si="3005"/>
        <v>0</v>
      </c>
      <c r="AI1321" s="362">
        <f t="shared" si="3005"/>
        <v>0</v>
      </c>
      <c r="AJ1321" s="362">
        <f t="shared" si="3005"/>
        <v>0</v>
      </c>
      <c r="AK1321" s="362">
        <f t="shared" si="3005"/>
        <v>0</v>
      </c>
      <c r="AL1321" s="362">
        <f t="shared" si="3005"/>
        <v>0</v>
      </c>
      <c r="AM1321" s="362">
        <f t="shared" si="3005"/>
        <v>0</v>
      </c>
      <c r="AN1321" s="362">
        <f t="shared" si="3005"/>
        <v>0</v>
      </c>
      <c r="AO1321" s="362">
        <f t="shared" si="3005"/>
        <v>0</v>
      </c>
      <c r="AP1321" s="362">
        <f t="shared" si="3005"/>
        <v>0</v>
      </c>
      <c r="AQ1321" s="362">
        <f t="shared" si="3005"/>
        <v>0</v>
      </c>
      <c r="AR1321" s="362">
        <f t="shared" si="3005"/>
        <v>0</v>
      </c>
      <c r="AS1321" s="266"/>
    </row>
    <row r="1322" spans="1:45" ht="15" hidden="1"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15" hidden="1" customHeight="1" outlineLevel="1">
      <c r="A1323" s="464">
        <v>39</v>
      </c>
      <c r="B1323" s="379" t="s">
        <v>131</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hidden="1"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3006">AF1323</f>
        <v>0</v>
      </c>
      <c r="AG1324" s="362">
        <f t="shared" si="3006"/>
        <v>0</v>
      </c>
      <c r="AH1324" s="362">
        <f t="shared" si="3006"/>
        <v>0</v>
      </c>
      <c r="AI1324" s="362">
        <f t="shared" si="3006"/>
        <v>0</v>
      </c>
      <c r="AJ1324" s="362">
        <f t="shared" si="3006"/>
        <v>0</v>
      </c>
      <c r="AK1324" s="362">
        <f t="shared" si="3006"/>
        <v>0</v>
      </c>
      <c r="AL1324" s="362">
        <f t="shared" si="3006"/>
        <v>0</v>
      </c>
      <c r="AM1324" s="362">
        <f t="shared" si="3006"/>
        <v>0</v>
      </c>
      <c r="AN1324" s="362">
        <f t="shared" si="3006"/>
        <v>0</v>
      </c>
      <c r="AO1324" s="362">
        <f t="shared" si="3006"/>
        <v>0</v>
      </c>
      <c r="AP1324" s="362">
        <f t="shared" si="3006"/>
        <v>0</v>
      </c>
      <c r="AQ1324" s="362">
        <f t="shared" si="3006"/>
        <v>0</v>
      </c>
      <c r="AR1324" s="362">
        <f t="shared" si="3006"/>
        <v>0</v>
      </c>
      <c r="AS1324" s="266"/>
    </row>
    <row r="1325" spans="1:45" ht="15" hidden="1"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15" hidden="1" customHeight="1" outlineLevel="1">
      <c r="A1326" s="464">
        <v>40</v>
      </c>
      <c r="B1326" s="379" t="s">
        <v>132</v>
      </c>
      <c r="C1326" s="251" t="s">
        <v>25</v>
      </c>
      <c r="D1326" s="255"/>
      <c r="E1326" s="255"/>
      <c r="F1326" s="255"/>
      <c r="G1326" s="255"/>
      <c r="H1326" s="255"/>
      <c r="I1326" s="255"/>
      <c r="J1326" s="255"/>
      <c r="K1326" s="255"/>
      <c r="L1326" s="255"/>
      <c r="M1326" s="255"/>
      <c r="N1326" s="255"/>
      <c r="O1326" s="255"/>
      <c r="P1326" s="255"/>
      <c r="Q1326" s="255">
        <v>12</v>
      </c>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hidden="1"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255">
        <f>Q1326</f>
        <v>12</v>
      </c>
      <c r="R1327" s="255"/>
      <c r="S1327" s="255"/>
      <c r="T1327" s="255"/>
      <c r="U1327" s="255"/>
      <c r="V1327" s="255"/>
      <c r="W1327" s="255"/>
      <c r="X1327" s="255"/>
      <c r="Y1327" s="255"/>
      <c r="Z1327" s="255"/>
      <c r="AA1327" s="255"/>
      <c r="AB1327" s="255"/>
      <c r="AC1327" s="255"/>
      <c r="AD1327" s="255"/>
      <c r="AE1327" s="362">
        <f>AE1326</f>
        <v>0</v>
      </c>
      <c r="AF1327" s="362">
        <f t="shared" ref="AF1327:AR1327" si="3007">AF1326</f>
        <v>0</v>
      </c>
      <c r="AG1327" s="362">
        <f t="shared" si="3007"/>
        <v>0</v>
      </c>
      <c r="AH1327" s="362">
        <f t="shared" si="3007"/>
        <v>0</v>
      </c>
      <c r="AI1327" s="362">
        <f t="shared" si="3007"/>
        <v>0</v>
      </c>
      <c r="AJ1327" s="362">
        <f t="shared" si="3007"/>
        <v>0</v>
      </c>
      <c r="AK1327" s="362">
        <f t="shared" si="3007"/>
        <v>0</v>
      </c>
      <c r="AL1327" s="362">
        <f t="shared" si="3007"/>
        <v>0</v>
      </c>
      <c r="AM1327" s="362">
        <f t="shared" si="3007"/>
        <v>0</v>
      </c>
      <c r="AN1327" s="362">
        <f t="shared" si="3007"/>
        <v>0</v>
      </c>
      <c r="AO1327" s="362">
        <f t="shared" si="3007"/>
        <v>0</v>
      </c>
      <c r="AP1327" s="362">
        <f t="shared" si="3007"/>
        <v>0</v>
      </c>
      <c r="AQ1327" s="362">
        <f t="shared" si="3007"/>
        <v>0</v>
      </c>
      <c r="AR1327" s="362">
        <f t="shared" si="3007"/>
        <v>0</v>
      </c>
      <c r="AS1327" s="266"/>
    </row>
    <row r="1328" spans="1:45" ht="15" hidden="1"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28.5" hidden="1" customHeight="1" outlineLevel="1">
      <c r="A1329" s="464">
        <v>41</v>
      </c>
      <c r="B1329" s="379" t="s">
        <v>133</v>
      </c>
      <c r="C1329" s="251" t="s">
        <v>25</v>
      </c>
      <c r="D1329" s="255"/>
      <c r="E1329" s="255"/>
      <c r="F1329" s="255"/>
      <c r="G1329" s="255"/>
      <c r="H1329" s="255"/>
      <c r="I1329" s="255"/>
      <c r="J1329" s="255"/>
      <c r="K1329" s="255"/>
      <c r="L1329" s="255"/>
      <c r="M1329" s="255"/>
      <c r="N1329" s="255"/>
      <c r="O1329" s="255"/>
      <c r="P1329" s="255"/>
      <c r="Q1329" s="255">
        <v>12</v>
      </c>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hidden="1"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255">
        <f>Q1329</f>
        <v>12</v>
      </c>
      <c r="R1330" s="255"/>
      <c r="S1330" s="255"/>
      <c r="T1330" s="255"/>
      <c r="U1330" s="255"/>
      <c r="V1330" s="255"/>
      <c r="W1330" s="255"/>
      <c r="X1330" s="255"/>
      <c r="Y1330" s="255"/>
      <c r="Z1330" s="255"/>
      <c r="AA1330" s="255"/>
      <c r="AB1330" s="255"/>
      <c r="AC1330" s="255"/>
      <c r="AD1330" s="255"/>
      <c r="AE1330" s="362">
        <f>AE1329</f>
        <v>0</v>
      </c>
      <c r="AF1330" s="362">
        <f t="shared" ref="AF1330:AR1330" si="3008">AF1329</f>
        <v>0</v>
      </c>
      <c r="AG1330" s="362">
        <f t="shared" si="3008"/>
        <v>0</v>
      </c>
      <c r="AH1330" s="362">
        <f t="shared" si="3008"/>
        <v>0</v>
      </c>
      <c r="AI1330" s="362">
        <f t="shared" si="3008"/>
        <v>0</v>
      </c>
      <c r="AJ1330" s="362">
        <f t="shared" si="3008"/>
        <v>0</v>
      </c>
      <c r="AK1330" s="362">
        <f t="shared" si="3008"/>
        <v>0</v>
      </c>
      <c r="AL1330" s="362">
        <f t="shared" si="3008"/>
        <v>0</v>
      </c>
      <c r="AM1330" s="362">
        <f t="shared" si="3008"/>
        <v>0</v>
      </c>
      <c r="AN1330" s="362">
        <f t="shared" si="3008"/>
        <v>0</v>
      </c>
      <c r="AO1330" s="362">
        <f t="shared" si="3008"/>
        <v>0</v>
      </c>
      <c r="AP1330" s="362">
        <f t="shared" si="3008"/>
        <v>0</v>
      </c>
      <c r="AQ1330" s="362">
        <f t="shared" si="3008"/>
        <v>0</v>
      </c>
      <c r="AR1330" s="362">
        <f t="shared" si="3008"/>
        <v>0</v>
      </c>
      <c r="AS1330" s="266"/>
    </row>
    <row r="1331" spans="1:45" ht="15" hidden="1"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28.5" hidden="1" customHeight="1" outlineLevel="1">
      <c r="A1332" s="464">
        <v>42</v>
      </c>
      <c r="B1332" s="379" t="s">
        <v>134</v>
      </c>
      <c r="C1332" s="251" t="s">
        <v>25</v>
      </c>
      <c r="D1332" s="255"/>
      <c r="E1332" s="255"/>
      <c r="F1332" s="255"/>
      <c r="G1332" s="255"/>
      <c r="H1332" s="255"/>
      <c r="I1332" s="255"/>
      <c r="J1332" s="255"/>
      <c r="K1332" s="255"/>
      <c r="L1332" s="255"/>
      <c r="M1332" s="255"/>
      <c r="N1332" s="255"/>
      <c r="O1332" s="255"/>
      <c r="P1332" s="255"/>
      <c r="Q1332" s="251"/>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hidden="1"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414"/>
      <c r="R1333" s="255"/>
      <c r="S1333" s="255"/>
      <c r="T1333" s="255"/>
      <c r="U1333" s="255"/>
      <c r="V1333" s="255"/>
      <c r="W1333" s="255"/>
      <c r="X1333" s="255"/>
      <c r="Y1333" s="255"/>
      <c r="Z1333" s="255"/>
      <c r="AA1333" s="255"/>
      <c r="AB1333" s="255"/>
      <c r="AC1333" s="255"/>
      <c r="AD1333" s="255"/>
      <c r="AE1333" s="362">
        <f>AE1332</f>
        <v>0</v>
      </c>
      <c r="AF1333" s="362">
        <f t="shared" ref="AF1333:AR1333" si="3009">AF1332</f>
        <v>0</v>
      </c>
      <c r="AG1333" s="362">
        <f t="shared" si="3009"/>
        <v>0</v>
      </c>
      <c r="AH1333" s="362">
        <f t="shared" si="3009"/>
        <v>0</v>
      </c>
      <c r="AI1333" s="362">
        <f t="shared" si="3009"/>
        <v>0</v>
      </c>
      <c r="AJ1333" s="362">
        <f t="shared" si="3009"/>
        <v>0</v>
      </c>
      <c r="AK1333" s="362">
        <f t="shared" si="3009"/>
        <v>0</v>
      </c>
      <c r="AL1333" s="362">
        <f t="shared" si="3009"/>
        <v>0</v>
      </c>
      <c r="AM1333" s="362">
        <f t="shared" si="3009"/>
        <v>0</v>
      </c>
      <c r="AN1333" s="362">
        <f t="shared" si="3009"/>
        <v>0</v>
      </c>
      <c r="AO1333" s="362">
        <f t="shared" si="3009"/>
        <v>0</v>
      </c>
      <c r="AP1333" s="362">
        <f t="shared" si="3009"/>
        <v>0</v>
      </c>
      <c r="AQ1333" s="362">
        <f t="shared" si="3009"/>
        <v>0</v>
      </c>
      <c r="AR1333" s="362">
        <f t="shared" si="3009"/>
        <v>0</v>
      </c>
      <c r="AS1333" s="266"/>
    </row>
    <row r="1334" spans="1:45" ht="15" hidden="1"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15" hidden="1" customHeight="1" outlineLevel="1">
      <c r="A1335" s="464">
        <v>43</v>
      </c>
      <c r="B1335" s="379" t="s">
        <v>135</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hidden="1"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3010">AF1335</f>
        <v>0</v>
      </c>
      <c r="AG1336" s="362">
        <f t="shared" si="3010"/>
        <v>0</v>
      </c>
      <c r="AH1336" s="362">
        <f t="shared" si="3010"/>
        <v>0</v>
      </c>
      <c r="AI1336" s="362">
        <f t="shared" si="3010"/>
        <v>0</v>
      </c>
      <c r="AJ1336" s="362">
        <f t="shared" si="3010"/>
        <v>0</v>
      </c>
      <c r="AK1336" s="362">
        <f t="shared" si="3010"/>
        <v>0</v>
      </c>
      <c r="AL1336" s="362">
        <f t="shared" si="3010"/>
        <v>0</v>
      </c>
      <c r="AM1336" s="362">
        <f t="shared" si="3010"/>
        <v>0</v>
      </c>
      <c r="AN1336" s="362">
        <f t="shared" si="3010"/>
        <v>0</v>
      </c>
      <c r="AO1336" s="362">
        <f t="shared" si="3010"/>
        <v>0</v>
      </c>
      <c r="AP1336" s="362">
        <f t="shared" si="3010"/>
        <v>0</v>
      </c>
      <c r="AQ1336" s="362">
        <f t="shared" si="3010"/>
        <v>0</v>
      </c>
      <c r="AR1336" s="362">
        <f t="shared" si="3010"/>
        <v>0</v>
      </c>
      <c r="AS1336" s="266"/>
    </row>
    <row r="1337" spans="1:45" ht="15" hidden="1"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28.5" hidden="1" customHeight="1" outlineLevel="1">
      <c r="A1338" s="464">
        <v>44</v>
      </c>
      <c r="B1338" s="379" t="s">
        <v>136</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hidden="1"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3011">AF1338</f>
        <v>0</v>
      </c>
      <c r="AG1339" s="362">
        <f t="shared" si="3011"/>
        <v>0</v>
      </c>
      <c r="AH1339" s="362">
        <f t="shared" si="3011"/>
        <v>0</v>
      </c>
      <c r="AI1339" s="362">
        <f t="shared" si="3011"/>
        <v>0</v>
      </c>
      <c r="AJ1339" s="362">
        <f t="shared" si="3011"/>
        <v>0</v>
      </c>
      <c r="AK1339" s="362">
        <f t="shared" si="3011"/>
        <v>0</v>
      </c>
      <c r="AL1339" s="362">
        <f t="shared" si="3011"/>
        <v>0</v>
      </c>
      <c r="AM1339" s="362">
        <f t="shared" si="3011"/>
        <v>0</v>
      </c>
      <c r="AN1339" s="362">
        <f t="shared" si="3011"/>
        <v>0</v>
      </c>
      <c r="AO1339" s="362">
        <f t="shared" si="3011"/>
        <v>0</v>
      </c>
      <c r="AP1339" s="362">
        <f t="shared" si="3011"/>
        <v>0</v>
      </c>
      <c r="AQ1339" s="362">
        <f t="shared" si="3011"/>
        <v>0</v>
      </c>
      <c r="AR1339" s="362">
        <f t="shared" si="3011"/>
        <v>0</v>
      </c>
      <c r="AS1339" s="266"/>
    </row>
    <row r="1340" spans="1:45" ht="15" hidden="1"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2.450000000000003" hidden="1" customHeight="1" outlineLevel="1">
      <c r="A1341" s="464">
        <v>45</v>
      </c>
      <c r="B1341" s="379" t="s">
        <v>137</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hidden="1"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3012">AF1341</f>
        <v>0</v>
      </c>
      <c r="AG1342" s="362">
        <f t="shared" si="3012"/>
        <v>0</v>
      </c>
      <c r="AH1342" s="362">
        <f t="shared" si="3012"/>
        <v>0</v>
      </c>
      <c r="AI1342" s="362">
        <f t="shared" si="3012"/>
        <v>0</v>
      </c>
      <c r="AJ1342" s="362">
        <f t="shared" si="3012"/>
        <v>0</v>
      </c>
      <c r="AK1342" s="362">
        <f t="shared" si="3012"/>
        <v>0</v>
      </c>
      <c r="AL1342" s="362">
        <f t="shared" si="3012"/>
        <v>0</v>
      </c>
      <c r="AM1342" s="362">
        <f t="shared" si="3012"/>
        <v>0</v>
      </c>
      <c r="AN1342" s="362">
        <f t="shared" si="3012"/>
        <v>0</v>
      </c>
      <c r="AO1342" s="362">
        <f t="shared" si="3012"/>
        <v>0</v>
      </c>
      <c r="AP1342" s="362">
        <f t="shared" si="3012"/>
        <v>0</v>
      </c>
      <c r="AQ1342" s="362">
        <f t="shared" si="3012"/>
        <v>0</v>
      </c>
      <c r="AR1342" s="362">
        <f t="shared" si="3012"/>
        <v>0</v>
      </c>
      <c r="AS1342" s="266"/>
    </row>
    <row r="1343" spans="1:45" ht="15" hidden="1"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2.1" hidden="1" customHeight="1" outlineLevel="1">
      <c r="A1344" s="464">
        <v>46</v>
      </c>
      <c r="B1344" s="379" t="s">
        <v>138</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hidden="1"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3013">AF1344</f>
        <v>0</v>
      </c>
      <c r="AG1345" s="362">
        <f t="shared" si="3013"/>
        <v>0</v>
      </c>
      <c r="AH1345" s="362">
        <f t="shared" si="3013"/>
        <v>0</v>
      </c>
      <c r="AI1345" s="362">
        <f t="shared" si="3013"/>
        <v>0</v>
      </c>
      <c r="AJ1345" s="362">
        <f t="shared" si="3013"/>
        <v>0</v>
      </c>
      <c r="AK1345" s="362">
        <f t="shared" si="3013"/>
        <v>0</v>
      </c>
      <c r="AL1345" s="362">
        <f t="shared" si="3013"/>
        <v>0</v>
      </c>
      <c r="AM1345" s="362">
        <f t="shared" si="3013"/>
        <v>0</v>
      </c>
      <c r="AN1345" s="362">
        <f t="shared" si="3013"/>
        <v>0</v>
      </c>
      <c r="AO1345" s="362">
        <f t="shared" si="3013"/>
        <v>0</v>
      </c>
      <c r="AP1345" s="362">
        <f t="shared" si="3013"/>
        <v>0</v>
      </c>
      <c r="AQ1345" s="362">
        <f t="shared" si="3013"/>
        <v>0</v>
      </c>
      <c r="AR1345" s="362">
        <f t="shared" si="3013"/>
        <v>0</v>
      </c>
      <c r="AS1345" s="266"/>
    </row>
    <row r="1346" spans="1:45" ht="15" hidden="1"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5.450000000000003" hidden="1" customHeight="1" outlineLevel="1">
      <c r="A1347" s="464">
        <v>47</v>
      </c>
      <c r="B1347" s="379" t="s">
        <v>139</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hidden="1"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014">AF1347</f>
        <v>0</v>
      </c>
      <c r="AG1348" s="362">
        <f t="shared" si="3014"/>
        <v>0</v>
      </c>
      <c r="AH1348" s="362">
        <f t="shared" si="3014"/>
        <v>0</v>
      </c>
      <c r="AI1348" s="362">
        <f t="shared" si="3014"/>
        <v>0</v>
      </c>
      <c r="AJ1348" s="362">
        <f t="shared" si="3014"/>
        <v>0</v>
      </c>
      <c r="AK1348" s="362">
        <f t="shared" si="3014"/>
        <v>0</v>
      </c>
      <c r="AL1348" s="362">
        <f t="shared" si="3014"/>
        <v>0</v>
      </c>
      <c r="AM1348" s="362">
        <f t="shared" si="3014"/>
        <v>0</v>
      </c>
      <c r="AN1348" s="362">
        <f t="shared" si="3014"/>
        <v>0</v>
      </c>
      <c r="AO1348" s="362">
        <f t="shared" si="3014"/>
        <v>0</v>
      </c>
      <c r="AP1348" s="362">
        <f t="shared" si="3014"/>
        <v>0</v>
      </c>
      <c r="AQ1348" s="362">
        <f t="shared" si="3014"/>
        <v>0</v>
      </c>
      <c r="AR1348" s="362">
        <f t="shared" si="3014"/>
        <v>0</v>
      </c>
      <c r="AS1348" s="266"/>
    </row>
    <row r="1349" spans="1:45" ht="15" hidden="1" customHeight="1" outlineLevel="1">
      <c r="A1349" s="464"/>
      <c r="B1349" s="379"/>
      <c r="C1349" s="251"/>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363"/>
      <c r="AF1349" s="376"/>
      <c r="AG1349" s="376"/>
      <c r="AH1349" s="376"/>
      <c r="AI1349" s="376"/>
      <c r="AJ1349" s="376"/>
      <c r="AK1349" s="376"/>
      <c r="AL1349" s="376"/>
      <c r="AM1349" s="376"/>
      <c r="AN1349" s="376"/>
      <c r="AO1349" s="376"/>
      <c r="AP1349" s="376"/>
      <c r="AQ1349" s="376"/>
      <c r="AR1349" s="376"/>
      <c r="AS1349" s="266"/>
    </row>
    <row r="1350" spans="1:45" ht="39.75" hidden="1" customHeight="1" outlineLevel="1">
      <c r="A1350" s="464">
        <v>48</v>
      </c>
      <c r="B1350" s="379" t="s">
        <v>140</v>
      </c>
      <c r="C1350" s="251" t="s">
        <v>25</v>
      </c>
      <c r="D1350" s="255"/>
      <c r="E1350" s="255"/>
      <c r="F1350" s="255"/>
      <c r="G1350" s="255"/>
      <c r="H1350" s="255"/>
      <c r="I1350" s="255"/>
      <c r="J1350" s="255"/>
      <c r="K1350" s="255"/>
      <c r="L1350" s="255"/>
      <c r="M1350" s="255"/>
      <c r="N1350" s="255"/>
      <c r="O1350" s="255"/>
      <c r="P1350" s="255"/>
      <c r="Q1350" s="255">
        <v>12</v>
      </c>
      <c r="R1350" s="255"/>
      <c r="S1350" s="255"/>
      <c r="T1350" s="255"/>
      <c r="U1350" s="255"/>
      <c r="V1350" s="255"/>
      <c r="W1350" s="255"/>
      <c r="X1350" s="255"/>
      <c r="Y1350" s="255"/>
      <c r="Z1350" s="255"/>
      <c r="AA1350" s="255"/>
      <c r="AB1350" s="255"/>
      <c r="AC1350" s="255"/>
      <c r="AD1350" s="255"/>
      <c r="AE1350" s="377"/>
      <c r="AF1350" s="366"/>
      <c r="AG1350" s="366"/>
      <c r="AH1350" s="366"/>
      <c r="AI1350" s="366"/>
      <c r="AJ1350" s="366"/>
      <c r="AK1350" s="366"/>
      <c r="AL1350" s="366"/>
      <c r="AM1350" s="366"/>
      <c r="AN1350" s="366"/>
      <c r="AO1350" s="366"/>
      <c r="AP1350" s="366"/>
      <c r="AQ1350" s="366"/>
      <c r="AR1350" s="366"/>
      <c r="AS1350" s="256">
        <f>SUM(AE1350:AR1350)</f>
        <v>0</v>
      </c>
    </row>
    <row r="1351" spans="1:45" ht="15" hidden="1" customHeight="1" outlineLevel="1">
      <c r="A1351" s="464"/>
      <c r="B1351" s="254" t="s">
        <v>713</v>
      </c>
      <c r="C1351" s="251" t="s">
        <v>163</v>
      </c>
      <c r="D1351" s="255"/>
      <c r="E1351" s="255"/>
      <c r="F1351" s="255"/>
      <c r="G1351" s="255"/>
      <c r="H1351" s="255"/>
      <c r="I1351" s="255"/>
      <c r="J1351" s="255"/>
      <c r="K1351" s="255"/>
      <c r="L1351" s="255"/>
      <c r="M1351" s="255"/>
      <c r="N1351" s="255"/>
      <c r="O1351" s="255"/>
      <c r="P1351" s="255"/>
      <c r="Q1351" s="255">
        <f>Q1350</f>
        <v>12</v>
      </c>
      <c r="R1351" s="255"/>
      <c r="S1351" s="255"/>
      <c r="T1351" s="255"/>
      <c r="U1351" s="255"/>
      <c r="V1351" s="255"/>
      <c r="W1351" s="255"/>
      <c r="X1351" s="255"/>
      <c r="Y1351" s="255"/>
      <c r="Z1351" s="255"/>
      <c r="AA1351" s="255"/>
      <c r="AB1351" s="255"/>
      <c r="AC1351" s="255"/>
      <c r="AD1351" s="255"/>
      <c r="AE1351" s="362">
        <f>AE1350</f>
        <v>0</v>
      </c>
      <c r="AF1351" s="362">
        <f t="shared" ref="AF1351:AR1351" si="3015">AF1350</f>
        <v>0</v>
      </c>
      <c r="AG1351" s="362">
        <f t="shared" si="3015"/>
        <v>0</v>
      </c>
      <c r="AH1351" s="362">
        <f t="shared" si="3015"/>
        <v>0</v>
      </c>
      <c r="AI1351" s="362">
        <f t="shared" si="3015"/>
        <v>0</v>
      </c>
      <c r="AJ1351" s="362">
        <f t="shared" si="3015"/>
        <v>0</v>
      </c>
      <c r="AK1351" s="362">
        <f t="shared" si="3015"/>
        <v>0</v>
      </c>
      <c r="AL1351" s="362">
        <f t="shared" si="3015"/>
        <v>0</v>
      </c>
      <c r="AM1351" s="362">
        <f t="shared" si="3015"/>
        <v>0</v>
      </c>
      <c r="AN1351" s="362">
        <f t="shared" si="3015"/>
        <v>0</v>
      </c>
      <c r="AO1351" s="362">
        <f t="shared" si="3015"/>
        <v>0</v>
      </c>
      <c r="AP1351" s="362">
        <f t="shared" si="3015"/>
        <v>0</v>
      </c>
      <c r="AQ1351" s="362">
        <f t="shared" si="3015"/>
        <v>0</v>
      </c>
      <c r="AR1351" s="362">
        <f t="shared" si="3015"/>
        <v>0</v>
      </c>
      <c r="AS1351" s="266"/>
    </row>
    <row r="1352" spans="1:45" ht="15" hidden="1" customHeight="1" outlineLevel="1">
      <c r="A1352" s="464"/>
      <c r="B1352" s="379"/>
      <c r="C1352" s="251"/>
      <c r="D1352" s="251"/>
      <c r="E1352" s="251"/>
      <c r="F1352" s="251"/>
      <c r="G1352" s="251"/>
      <c r="H1352" s="251"/>
      <c r="I1352" s="251"/>
      <c r="J1352" s="251"/>
      <c r="K1352" s="251"/>
      <c r="L1352" s="251"/>
      <c r="M1352" s="251"/>
      <c r="N1352" s="251"/>
      <c r="O1352" s="251"/>
      <c r="P1352" s="251"/>
      <c r="Q1352" s="251"/>
      <c r="R1352" s="251"/>
      <c r="S1352" s="251"/>
      <c r="T1352" s="251"/>
      <c r="U1352" s="251"/>
      <c r="V1352" s="251"/>
      <c r="W1352" s="251"/>
      <c r="X1352" s="251"/>
      <c r="Y1352" s="251"/>
      <c r="Z1352" s="251"/>
      <c r="AA1352" s="251"/>
      <c r="AB1352" s="251"/>
      <c r="AC1352" s="251"/>
      <c r="AD1352" s="251"/>
      <c r="AE1352" s="363"/>
      <c r="AF1352" s="376"/>
      <c r="AG1352" s="376"/>
      <c r="AH1352" s="376"/>
      <c r="AI1352" s="376"/>
      <c r="AJ1352" s="376"/>
      <c r="AK1352" s="376"/>
      <c r="AL1352" s="376"/>
      <c r="AM1352" s="376"/>
      <c r="AN1352" s="376"/>
      <c r="AO1352" s="376"/>
      <c r="AP1352" s="376"/>
      <c r="AQ1352" s="376"/>
      <c r="AR1352" s="376"/>
      <c r="AS1352" s="266"/>
    </row>
    <row r="1353" spans="1:45" ht="33" hidden="1" customHeight="1" outlineLevel="1">
      <c r="A1353" s="464">
        <v>49</v>
      </c>
      <c r="B1353" s="379" t="s">
        <v>141</v>
      </c>
      <c r="C1353" s="251" t="s">
        <v>25</v>
      </c>
      <c r="D1353" s="255"/>
      <c r="E1353" s="255"/>
      <c r="F1353" s="255"/>
      <c r="G1353" s="255"/>
      <c r="H1353" s="255"/>
      <c r="I1353" s="255"/>
      <c r="J1353" s="255"/>
      <c r="K1353" s="255"/>
      <c r="L1353" s="255"/>
      <c r="M1353" s="255"/>
      <c r="N1353" s="255"/>
      <c r="O1353" s="255"/>
      <c r="P1353" s="255"/>
      <c r="Q1353" s="255">
        <v>12</v>
      </c>
      <c r="R1353" s="255"/>
      <c r="S1353" s="255"/>
      <c r="T1353" s="255"/>
      <c r="U1353" s="255"/>
      <c r="V1353" s="255"/>
      <c r="W1353" s="255"/>
      <c r="X1353" s="255"/>
      <c r="Y1353" s="255"/>
      <c r="Z1353" s="255"/>
      <c r="AA1353" s="255"/>
      <c r="AB1353" s="255"/>
      <c r="AC1353" s="255"/>
      <c r="AD1353" s="255"/>
      <c r="AE1353" s="377"/>
      <c r="AF1353" s="366"/>
      <c r="AG1353" s="366"/>
      <c r="AH1353" s="366"/>
      <c r="AI1353" s="366"/>
      <c r="AJ1353" s="366"/>
      <c r="AK1353" s="366"/>
      <c r="AL1353" s="366"/>
      <c r="AM1353" s="366"/>
      <c r="AN1353" s="366"/>
      <c r="AO1353" s="366"/>
      <c r="AP1353" s="366"/>
      <c r="AQ1353" s="366"/>
      <c r="AR1353" s="366"/>
      <c r="AS1353" s="256">
        <f>SUM(AE1353:AR1353)</f>
        <v>0</v>
      </c>
    </row>
    <row r="1354" spans="1:45" ht="15" hidden="1" customHeight="1" outlineLevel="1">
      <c r="A1354" s="464"/>
      <c r="B1354" s="254" t="s">
        <v>713</v>
      </c>
      <c r="C1354" s="251" t="s">
        <v>163</v>
      </c>
      <c r="D1354" s="255"/>
      <c r="E1354" s="255"/>
      <c r="F1354" s="255"/>
      <c r="G1354" s="255"/>
      <c r="H1354" s="255"/>
      <c r="I1354" s="255"/>
      <c r="J1354" s="255"/>
      <c r="K1354" s="255"/>
      <c r="L1354" s="255"/>
      <c r="M1354" s="255"/>
      <c r="N1354" s="255"/>
      <c r="O1354" s="255"/>
      <c r="P1354" s="255"/>
      <c r="Q1354" s="255">
        <f>Q1353</f>
        <v>12</v>
      </c>
      <c r="R1354" s="255"/>
      <c r="S1354" s="255"/>
      <c r="T1354" s="255"/>
      <c r="U1354" s="255"/>
      <c r="V1354" s="255"/>
      <c r="W1354" s="255"/>
      <c r="X1354" s="255"/>
      <c r="Y1354" s="255"/>
      <c r="Z1354" s="255"/>
      <c r="AA1354" s="255"/>
      <c r="AB1354" s="255"/>
      <c r="AC1354" s="255"/>
      <c r="AD1354" s="255"/>
      <c r="AE1354" s="362">
        <f>AE1353</f>
        <v>0</v>
      </c>
      <c r="AF1354" s="362">
        <f t="shared" ref="AF1354:AR1354" si="3016">AF1353</f>
        <v>0</v>
      </c>
      <c r="AG1354" s="362">
        <f t="shared" si="3016"/>
        <v>0</v>
      </c>
      <c r="AH1354" s="362">
        <f t="shared" si="3016"/>
        <v>0</v>
      </c>
      <c r="AI1354" s="362">
        <f t="shared" si="3016"/>
        <v>0</v>
      </c>
      <c r="AJ1354" s="362">
        <f t="shared" si="3016"/>
        <v>0</v>
      </c>
      <c r="AK1354" s="362">
        <f t="shared" si="3016"/>
        <v>0</v>
      </c>
      <c r="AL1354" s="362">
        <f t="shared" si="3016"/>
        <v>0</v>
      </c>
      <c r="AM1354" s="362">
        <f t="shared" si="3016"/>
        <v>0</v>
      </c>
      <c r="AN1354" s="362">
        <f t="shared" si="3016"/>
        <v>0</v>
      </c>
      <c r="AO1354" s="362">
        <f t="shared" si="3016"/>
        <v>0</v>
      </c>
      <c r="AP1354" s="362">
        <f t="shared" si="3016"/>
        <v>0</v>
      </c>
      <c r="AQ1354" s="362">
        <f t="shared" si="3016"/>
        <v>0</v>
      </c>
      <c r="AR1354" s="362">
        <f t="shared" si="3016"/>
        <v>0</v>
      </c>
      <c r="AS1354" s="266"/>
    </row>
    <row r="1355" spans="1:45" hidden="1" outlineLevel="1">
      <c r="A1355" s="464"/>
      <c r="AS1355" s="672"/>
    </row>
    <row r="1356" spans="1:45" ht="15.75" hidden="1" outlineLevel="1">
      <c r="A1356" s="464"/>
      <c r="B1356" s="676" t="s">
        <v>909</v>
      </c>
      <c r="AS1356" s="672"/>
    </row>
    <row r="1357" spans="1:45" hidden="1" outlineLevel="1">
      <c r="A1357" s="464">
        <v>50</v>
      </c>
      <c r="AS1357" s="672"/>
    </row>
    <row r="1358" spans="1:45" ht="15.75" hidden="1" outlineLevel="1">
      <c r="A1358" s="464"/>
      <c r="B1358" s="379" t="s">
        <v>908</v>
      </c>
      <c r="C1358" s="251" t="s">
        <v>25</v>
      </c>
      <c r="D1358" s="255"/>
      <c r="E1358" s="255"/>
      <c r="F1358" s="255"/>
      <c r="G1358" s="255"/>
      <c r="H1358" s="255"/>
      <c r="I1358" s="255"/>
      <c r="J1358" s="255"/>
      <c r="K1358" s="255"/>
      <c r="L1358" s="255"/>
      <c r="M1358" s="255"/>
      <c r="N1358" s="255"/>
      <c r="O1358" s="255"/>
      <c r="P1358" s="255"/>
      <c r="Q1358" s="255">
        <v>12</v>
      </c>
      <c r="R1358" s="255"/>
      <c r="S1358" s="255"/>
      <c r="T1358" s="255"/>
      <c r="U1358" s="255"/>
      <c r="V1358" s="255"/>
      <c r="W1358" s="255"/>
      <c r="X1358" s="255"/>
      <c r="Y1358" s="255"/>
      <c r="Z1358" s="255"/>
      <c r="AA1358" s="255"/>
      <c r="AB1358" s="255"/>
      <c r="AC1358" s="255"/>
      <c r="AD1358" s="255"/>
      <c r="AE1358" s="377"/>
      <c r="AF1358" s="366"/>
      <c r="AG1358" s="366"/>
      <c r="AH1358" s="366"/>
      <c r="AI1358" s="366"/>
      <c r="AJ1358" s="366"/>
      <c r="AK1358" s="366"/>
      <c r="AL1358" s="366"/>
      <c r="AM1358" s="366"/>
      <c r="AN1358" s="366"/>
      <c r="AO1358" s="366"/>
      <c r="AP1358" s="366"/>
      <c r="AQ1358" s="366"/>
      <c r="AR1358" s="366"/>
      <c r="AS1358" s="256">
        <f>SUM(AE1358:AR1358)</f>
        <v>0</v>
      </c>
    </row>
    <row r="1359" spans="1:45" hidden="1" outlineLevel="1">
      <c r="A1359" s="464"/>
      <c r="B1359" s="254" t="s">
        <v>713</v>
      </c>
      <c r="C1359" s="251" t="s">
        <v>163</v>
      </c>
      <c r="D1359" s="255"/>
      <c r="E1359" s="255"/>
      <c r="F1359" s="255"/>
      <c r="G1359" s="255"/>
      <c r="H1359" s="255"/>
      <c r="I1359" s="255"/>
      <c r="J1359" s="255"/>
      <c r="K1359" s="255"/>
      <c r="L1359" s="255"/>
      <c r="M1359" s="255"/>
      <c r="N1359" s="255"/>
      <c r="O1359" s="255"/>
      <c r="P1359" s="255"/>
      <c r="Q1359" s="255">
        <f>Q1358</f>
        <v>12</v>
      </c>
      <c r="R1359" s="255"/>
      <c r="S1359" s="255"/>
      <c r="T1359" s="255"/>
      <c r="U1359" s="255"/>
      <c r="V1359" s="255"/>
      <c r="W1359" s="255"/>
      <c r="X1359" s="255"/>
      <c r="Y1359" s="255"/>
      <c r="Z1359" s="255"/>
      <c r="AA1359" s="255"/>
      <c r="AB1359" s="255"/>
      <c r="AC1359" s="255"/>
      <c r="AD1359" s="255"/>
      <c r="AE1359" s="362">
        <f>AE1358</f>
        <v>0</v>
      </c>
      <c r="AF1359" s="362">
        <f t="shared" ref="AF1359:AR1359" si="3017">AF1358</f>
        <v>0</v>
      </c>
      <c r="AG1359" s="362">
        <f t="shared" si="3017"/>
        <v>0</v>
      </c>
      <c r="AH1359" s="362">
        <f t="shared" si="3017"/>
        <v>0</v>
      </c>
      <c r="AI1359" s="362">
        <f t="shared" si="3017"/>
        <v>0</v>
      </c>
      <c r="AJ1359" s="362">
        <f t="shared" si="3017"/>
        <v>0</v>
      </c>
      <c r="AK1359" s="362">
        <f t="shared" si="3017"/>
        <v>0</v>
      </c>
      <c r="AL1359" s="362">
        <f t="shared" si="3017"/>
        <v>0</v>
      </c>
      <c r="AM1359" s="362">
        <f t="shared" si="3017"/>
        <v>0</v>
      </c>
      <c r="AN1359" s="362">
        <f t="shared" si="3017"/>
        <v>0</v>
      </c>
      <c r="AO1359" s="362">
        <f t="shared" si="3017"/>
        <v>0</v>
      </c>
      <c r="AP1359" s="362">
        <f t="shared" si="3017"/>
        <v>0</v>
      </c>
      <c r="AQ1359" s="362">
        <f t="shared" si="3017"/>
        <v>0</v>
      </c>
      <c r="AR1359" s="362">
        <f t="shared" si="3017"/>
        <v>0</v>
      </c>
      <c r="AS1359" s="266"/>
    </row>
    <row r="1360" spans="1:45" ht="15" hidden="1" customHeight="1" outlineLevel="1">
      <c r="A1360" s="464"/>
      <c r="B1360" s="254"/>
      <c r="C1360" s="265"/>
      <c r="D1360" s="251"/>
      <c r="E1360" s="251"/>
      <c r="F1360" s="251"/>
      <c r="G1360" s="251"/>
      <c r="H1360" s="251"/>
      <c r="I1360" s="251"/>
      <c r="J1360" s="251"/>
      <c r="K1360" s="251"/>
      <c r="L1360" s="251"/>
      <c r="M1360" s="251"/>
      <c r="N1360" s="251"/>
      <c r="O1360" s="251"/>
      <c r="P1360" s="251"/>
      <c r="Q1360" s="251"/>
      <c r="R1360" s="251"/>
      <c r="S1360" s="251"/>
      <c r="T1360" s="251"/>
      <c r="U1360" s="251"/>
      <c r="V1360" s="251"/>
      <c r="W1360" s="251"/>
      <c r="X1360" s="251"/>
      <c r="Y1360" s="251"/>
      <c r="Z1360" s="251"/>
      <c r="AA1360" s="251"/>
      <c r="AB1360" s="251"/>
      <c r="AC1360" s="251"/>
      <c r="AD1360" s="251"/>
      <c r="AE1360" s="261"/>
      <c r="AF1360" s="261"/>
      <c r="AG1360" s="261"/>
      <c r="AH1360" s="261"/>
      <c r="AI1360" s="261"/>
      <c r="AJ1360" s="261"/>
      <c r="AK1360" s="261"/>
      <c r="AL1360" s="261"/>
      <c r="AM1360" s="261"/>
      <c r="AN1360" s="261"/>
      <c r="AO1360" s="261"/>
      <c r="AP1360" s="261"/>
      <c r="AQ1360" s="261"/>
      <c r="AR1360" s="261"/>
      <c r="AS1360" s="266"/>
    </row>
    <row r="1361" spans="2:45" ht="15.75" collapsed="1">
      <c r="B1361" s="286" t="s">
        <v>714</v>
      </c>
      <c r="C1361" s="288"/>
      <c r="D1361" s="288">
        <f>SUM(D1199:D1354)</f>
        <v>17776058.450855609</v>
      </c>
      <c r="E1361" s="288"/>
      <c r="F1361" s="288"/>
      <c r="G1361" s="288"/>
      <c r="H1361" s="288"/>
      <c r="I1361" s="288"/>
      <c r="J1361" s="288"/>
      <c r="K1361" s="288"/>
      <c r="L1361" s="288"/>
      <c r="M1361" s="288"/>
      <c r="N1361" s="288"/>
      <c r="O1361" s="288"/>
      <c r="P1361" s="288"/>
      <c r="Q1361" s="288"/>
      <c r="R1361" s="288">
        <f>SUM(R1199:R1354)</f>
        <v>2191.4933298122528</v>
      </c>
      <c r="S1361" s="288"/>
      <c r="T1361" s="288"/>
      <c r="U1361" s="288"/>
      <c r="V1361" s="288"/>
      <c r="W1361" s="288"/>
      <c r="X1361" s="288"/>
      <c r="Y1361" s="288"/>
      <c r="Z1361" s="288"/>
      <c r="AA1361" s="288"/>
      <c r="AB1361" s="288"/>
      <c r="AC1361" s="288"/>
      <c r="AD1361" s="288"/>
      <c r="AE1361" s="288">
        <f>IF(AE1197="kWh",SUMPRODUCT(D1199:D1359,AE1199:AE1359))</f>
        <v>7472.6226165612161</v>
      </c>
      <c r="AF1361" s="288">
        <f>IF(AF1197="kWh",SUMPRODUCT(D1199:D1359,AF1199:AF1359))</f>
        <v>175818.29744459488</v>
      </c>
      <c r="AG1361" s="288">
        <f>IF(AG1197="kw",SUMPRODUCT(Q1199:Q1359,R1199:R1359,AG1199:AG1359),SUMPRODUCT(D1199:D1359,AG1199:AG1359))</f>
        <v>2529.3442851029758</v>
      </c>
      <c r="AH1361" s="288">
        <f>IF(AH1197="kw",SUMPRODUCT(Q1199:Q1354,R1199:R1354,AH1199:AH1354),SUMPRODUCT(D1199:D1354,AH1199:AH1354))</f>
        <v>0</v>
      </c>
      <c r="AI1361" s="288">
        <f>IF(AI1197="kw",SUMPRODUCT(Q1199:Q1354,R1199:R1354,AI1199:AI1354),SUMPRODUCT(D1199:D1354,AI1199:AI1354))</f>
        <v>23697.941236719689</v>
      </c>
      <c r="AJ1361" s="288">
        <f>IF(AJ1197="kw",SUMPRODUCT(Q1199:Q1354,R1199:R1354,AJ1199:AJ1354),SUMPRODUCT(D1199:D1354,AJ1199:AJ1354))</f>
        <v>0</v>
      </c>
      <c r="AK1361" s="288">
        <f>IF(AK1197="kw",SUMPRODUCT(Q1199:Q1354,R1199:R1354,AK1199:AK1354),SUMPRODUCT(D1199:D1354,AK1199:AK1354))</f>
        <v>0</v>
      </c>
      <c r="AL1361" s="288">
        <f>IF(AL1197="kw",SUMPRODUCT(Q1199:Q1354,R1199:R1354,AL1199:AL1354),SUMPRODUCT(D1199:D1354,AL1199:AL1354))</f>
        <v>0</v>
      </c>
      <c r="AM1361" s="288">
        <f>IF(AM1197="kw",SUMPRODUCT(Q1199:Q1354,R1199:R1354,AM1199:AM1354),SUMPRODUCT(D1199:D1354,AM1199:AM1354))</f>
        <v>0</v>
      </c>
      <c r="AN1361" s="288">
        <f>IF(AN1197="kw",SUMPRODUCT(Q1199:Q1354,R1199:R1354,AN1199:AN1354),SUMPRODUCT(D1199:D1354,AN1199:AN1354))</f>
        <v>0</v>
      </c>
      <c r="AO1361" s="288">
        <f>IF(AO1197="kw",SUMPRODUCT(Q1199:Q1354,R1199:R1354,AO1199:AO1354),SUMPRODUCT(D1199:D1354,AO1199:AO1354))</f>
        <v>0</v>
      </c>
      <c r="AP1361" s="288">
        <f>IF(AP1197="kw",SUMPRODUCT(Q1199:Q1354,R1199:R1354,AP1199:AP1354),SUMPRODUCT(D1199:D1354,AP1199:AP1354))</f>
        <v>0</v>
      </c>
      <c r="AQ1361" s="288">
        <f>IF(AQ1197="kw",SUMPRODUCT(Q1199:Q1354,R1199:R1354,AQ1199:AQ1354),SUMPRODUCT(D1199:D1354,AQ1199:AQ1354))</f>
        <v>0</v>
      </c>
      <c r="AR1361" s="288">
        <f>IF(AR1197="kw",SUMPRODUCT(Q1199:Q1354,R1199:R1354,AR1199:AR1354),SUMPRODUCT(D1199:D1354,AR1199:AR1354))</f>
        <v>0</v>
      </c>
      <c r="AS1361" s="289"/>
    </row>
    <row r="1362" spans="2:45" ht="15.75">
      <c r="B1362" s="343" t="s">
        <v>715</v>
      </c>
      <c r="C1362" s="344"/>
      <c r="D1362" s="344"/>
      <c r="E1362" s="344"/>
      <c r="F1362" s="344"/>
      <c r="G1362" s="344"/>
      <c r="H1362" s="344"/>
      <c r="I1362" s="344"/>
      <c r="J1362" s="344"/>
      <c r="K1362" s="344"/>
      <c r="L1362" s="344"/>
      <c r="M1362" s="344"/>
      <c r="N1362" s="344"/>
      <c r="O1362" s="344"/>
      <c r="P1362" s="344"/>
      <c r="Q1362" s="344"/>
      <c r="R1362" s="344"/>
      <c r="S1362" s="344"/>
      <c r="T1362" s="344"/>
      <c r="U1362" s="344"/>
      <c r="V1362" s="344"/>
      <c r="W1362" s="344"/>
      <c r="X1362" s="344"/>
      <c r="Y1362" s="344"/>
      <c r="Z1362" s="344"/>
      <c r="AA1362" s="344"/>
      <c r="AB1362" s="344"/>
      <c r="AC1362" s="344"/>
      <c r="AD1362" s="344"/>
      <c r="AE1362" s="344">
        <f>HLOOKUP(AE1196,'2. LRAMVA Threshold'!$B$42:$Q$60,13,FALSE)</f>
        <v>0</v>
      </c>
      <c r="AF1362" s="344">
        <f>HLOOKUP(AF1196,'2. LRAMVA Threshold'!$B$42:$Q$60,13,FALSE)</f>
        <v>0</v>
      </c>
      <c r="AG1362" s="344">
        <f>HLOOKUP(AG1196,'2. LRAMVA Threshold'!$B$42:$Q$60,13,FALSE)</f>
        <v>0</v>
      </c>
      <c r="AH1362" s="344">
        <f>HLOOKUP(AH1196,'2. LRAMVA Threshold'!$B$42:$Q$60,13,FALSE)</f>
        <v>0</v>
      </c>
      <c r="AI1362" s="344">
        <f>HLOOKUP(AI1196,'2. LRAMVA Threshold'!$B$42:$Q$60,13,FALSE)</f>
        <v>0</v>
      </c>
      <c r="AJ1362" s="344">
        <f>HLOOKUP(AJ1196,'2. LRAMVA Threshold'!$B$42:$Q$60,13,FALSE)</f>
        <v>0</v>
      </c>
      <c r="AK1362" s="344">
        <f>HLOOKUP(AK1196,'2. LRAMVA Threshold'!$B$42:$Q$60,13,FALSE)</f>
        <v>0</v>
      </c>
      <c r="AL1362" s="344">
        <f>HLOOKUP(AL1196,'2. LRAMVA Threshold'!$B$42:$Q$60,13,FALSE)</f>
        <v>0</v>
      </c>
      <c r="AM1362" s="344">
        <f>HLOOKUP(AM1196,'2. LRAMVA Threshold'!$B$42:$Q$60,13,FALSE)</f>
        <v>0</v>
      </c>
      <c r="AN1362" s="344">
        <f>HLOOKUP(AN1196,'2. LRAMVA Threshold'!$B$42:$Q$60,13,FALSE)</f>
        <v>0</v>
      </c>
      <c r="AO1362" s="344">
        <f>HLOOKUP(AO1196,'2. LRAMVA Threshold'!$B$42:$Q$60,13,FALSE)</f>
        <v>0</v>
      </c>
      <c r="AP1362" s="344">
        <f>HLOOKUP(AP1196,'2. LRAMVA Threshold'!$B$42:$Q$60,13,FALSE)</f>
        <v>0</v>
      </c>
      <c r="AQ1362" s="344">
        <f>HLOOKUP(AQ1196,'2. LRAMVA Threshold'!$B$42:$Q$60,13,FALSE)</f>
        <v>0</v>
      </c>
      <c r="AR1362" s="344">
        <f>HLOOKUP(AR1196,'2. LRAMVA Threshold'!$B$42:$Q$60,13,FALSE)</f>
        <v>0</v>
      </c>
      <c r="AS1362" s="393"/>
    </row>
    <row r="1363" spans="2:45">
      <c r="B1363" s="346"/>
      <c r="C1363" s="383"/>
      <c r="D1363" s="384"/>
      <c r="E1363" s="384"/>
      <c r="F1363" s="384"/>
      <c r="G1363" s="384"/>
      <c r="H1363" s="384"/>
      <c r="I1363" s="384"/>
      <c r="J1363" s="384"/>
      <c r="K1363" s="384"/>
      <c r="L1363" s="384"/>
      <c r="M1363" s="384"/>
      <c r="N1363" s="348"/>
      <c r="O1363" s="348"/>
      <c r="P1363" s="348"/>
      <c r="Q1363" s="384"/>
      <c r="R1363" s="385"/>
      <c r="S1363" s="384"/>
      <c r="T1363" s="384"/>
      <c r="U1363" s="384"/>
      <c r="V1363" s="386"/>
      <c r="W1363" s="386"/>
      <c r="X1363" s="386"/>
      <c r="Y1363" s="386"/>
      <c r="Z1363" s="384"/>
      <c r="AA1363" s="384"/>
      <c r="AB1363" s="348"/>
      <c r="AC1363" s="348"/>
      <c r="AD1363" s="348"/>
      <c r="AE1363" s="387"/>
      <c r="AF1363" s="387"/>
      <c r="AG1363" s="387"/>
      <c r="AH1363" s="387"/>
      <c r="AI1363" s="387"/>
      <c r="AJ1363" s="387"/>
      <c r="AK1363" s="387"/>
      <c r="AL1363" s="351"/>
      <c r="AM1363" s="351"/>
      <c r="AN1363" s="351"/>
      <c r="AO1363" s="351"/>
      <c r="AP1363" s="351"/>
      <c r="AQ1363" s="351"/>
      <c r="AR1363" s="351"/>
      <c r="AS1363" s="352"/>
    </row>
    <row r="1364" spans="2:45">
      <c r="B1364" s="283" t="s">
        <v>716</v>
      </c>
      <c r="C1364" s="296"/>
      <c r="D1364" s="296"/>
      <c r="E1364" s="329"/>
      <c r="F1364" s="329"/>
      <c r="G1364" s="329"/>
      <c r="H1364" s="329"/>
      <c r="I1364" s="329"/>
      <c r="J1364" s="329"/>
      <c r="K1364" s="329"/>
      <c r="L1364" s="329"/>
      <c r="M1364" s="329"/>
      <c r="N1364" s="329"/>
      <c r="O1364" s="329"/>
      <c r="P1364" s="329"/>
      <c r="Q1364" s="329"/>
      <c r="R1364" s="251"/>
      <c r="S1364" s="298"/>
      <c r="T1364" s="298"/>
      <c r="U1364" s="298"/>
      <c r="V1364" s="297"/>
      <c r="W1364" s="297"/>
      <c r="X1364" s="297"/>
      <c r="Y1364" s="297"/>
      <c r="Z1364" s="298"/>
      <c r="AA1364" s="298"/>
      <c r="AB1364" s="298"/>
      <c r="AC1364" s="298"/>
      <c r="AD1364" s="298"/>
      <c r="AE1364" s="733">
        <f>HLOOKUP(AE$35,'3.  Distribution Rates'!$C$122:$P$135,13,FALSE)</f>
        <v>0</v>
      </c>
      <c r="AF1364" s="733">
        <f>HLOOKUP(AF$35,'3.  Distribution Rates'!$C$122:$P$135,13,FALSE)</f>
        <v>0</v>
      </c>
      <c r="AG1364" s="299">
        <f>HLOOKUP(AG$35,'3.  Distribution Rates'!$C$122:$P$135,13,FALSE)</f>
        <v>0</v>
      </c>
      <c r="AH1364" s="299">
        <f>HLOOKUP(AH$35,'3.  Distribution Rates'!$C$122:$P$135,13,FALSE)</f>
        <v>0</v>
      </c>
      <c r="AI1364" s="299">
        <f>HLOOKUP(AI$35,'3.  Distribution Rates'!$C$122:$P$135,13,FALSE)</f>
        <v>0</v>
      </c>
      <c r="AJ1364" s="299">
        <f>HLOOKUP(AJ$35,'3.  Distribution Rates'!$C$122:$P$135,13,FALSE)</f>
        <v>0</v>
      </c>
      <c r="AK1364" s="299">
        <f>HLOOKUP(AK$35,'3.  Distribution Rates'!$C$122:$P$135,13,FALSE)</f>
        <v>0</v>
      </c>
      <c r="AL1364" s="299">
        <f>HLOOKUP(AL$35,'3.  Distribution Rates'!$C$122:$P$135,13,FALSE)</f>
        <v>0</v>
      </c>
      <c r="AM1364" s="299">
        <f>HLOOKUP(AM$35,'3.  Distribution Rates'!$C$122:$P$135,13,FALSE)</f>
        <v>0</v>
      </c>
      <c r="AN1364" s="299">
        <f>HLOOKUP(AN$35,'3.  Distribution Rates'!$C$122:$P$135,13,FALSE)</f>
        <v>0</v>
      </c>
      <c r="AO1364" s="299">
        <f>HLOOKUP(AO$35,'3.  Distribution Rates'!$C$122:$P$135,13,FALSE)</f>
        <v>0</v>
      </c>
      <c r="AP1364" s="299">
        <f>HLOOKUP(AP$35,'3.  Distribution Rates'!$C$122:$P$135,13,FALSE)</f>
        <v>0</v>
      </c>
      <c r="AQ1364" s="299">
        <f>HLOOKUP(AQ$35,'3.  Distribution Rates'!$C$122:$P$135,13,FALSE)</f>
        <v>0</v>
      </c>
      <c r="AR1364" s="299">
        <f>HLOOKUP(AR$35,'3.  Distribution Rates'!$C$122:$P$135,13,FALSE)</f>
        <v>0</v>
      </c>
      <c r="AS1364" s="395"/>
    </row>
    <row r="1365" spans="2:45">
      <c r="B1365" s="283" t="s">
        <v>717</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'4.  2011-2014 LRAM'!AM144*AE1364</f>
        <v>0</v>
      </c>
      <c r="AF1365" s="331">
        <f>'4.  2011-2014 LRAM'!AN144*AF1364</f>
        <v>0</v>
      </c>
      <c r="AG1365" s="331">
        <f>'4.  2011-2014 LRAM'!AO144*AG1364</f>
        <v>0</v>
      </c>
      <c r="AH1365" s="331">
        <f>'4.  2011-2014 LRAM'!AP144*AH1364</f>
        <v>0</v>
      </c>
      <c r="AI1365" s="331">
        <f>'4.  2011-2014 LRAM'!AQ144*AI1364</f>
        <v>0</v>
      </c>
      <c r="AJ1365" s="331">
        <f>'4.  2011-2014 LRAM'!AR144*AJ1364</f>
        <v>0</v>
      </c>
      <c r="AK1365" s="331">
        <f>'4.  2011-2014 LRAM'!AS144*AK1364</f>
        <v>0</v>
      </c>
      <c r="AL1365" s="331">
        <f>'4.  2011-2014 LRAM'!AT144*AL1364</f>
        <v>0</v>
      </c>
      <c r="AM1365" s="331">
        <f>'4.  2011-2014 LRAM'!AU144*AM1364</f>
        <v>0</v>
      </c>
      <c r="AN1365" s="331">
        <f>'4.  2011-2014 LRAM'!AV144*AN1364</f>
        <v>0</v>
      </c>
      <c r="AO1365" s="331">
        <f>'4.  2011-2014 LRAM'!AW144*AO1364</f>
        <v>0</v>
      </c>
      <c r="AP1365" s="331">
        <f>'4.  2011-2014 LRAM'!AX144*AP1364</f>
        <v>0</v>
      </c>
      <c r="AQ1365" s="331">
        <f>'4.  2011-2014 LRAM'!AY144*AQ1364</f>
        <v>0</v>
      </c>
      <c r="AR1365" s="331">
        <f>'4.  2011-2014 LRAM'!AZ144*AR1364</f>
        <v>0</v>
      </c>
      <c r="AS1365" s="543">
        <f t="shared" ref="AS1365:AS1375" si="3018">SUM(AE1365:AR1365)</f>
        <v>0</v>
      </c>
    </row>
    <row r="1366" spans="2:45">
      <c r="B1366" s="283" t="s">
        <v>718</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'4.  2011-2014 LRAM'!AM283*AE1364</f>
        <v>0</v>
      </c>
      <c r="AF1366" s="331">
        <f>'4.  2011-2014 LRAM'!AN283*AF1364</f>
        <v>0</v>
      </c>
      <c r="AG1366" s="331">
        <f>'4.  2011-2014 LRAM'!AO283*AG1364</f>
        <v>0</v>
      </c>
      <c r="AH1366" s="331">
        <f>'4.  2011-2014 LRAM'!AP283*AH1364</f>
        <v>0</v>
      </c>
      <c r="AI1366" s="331">
        <f>'4.  2011-2014 LRAM'!AQ283*AI1364</f>
        <v>0</v>
      </c>
      <c r="AJ1366" s="331">
        <f>'4.  2011-2014 LRAM'!AR283*AJ1364</f>
        <v>0</v>
      </c>
      <c r="AK1366" s="331">
        <f>'4.  2011-2014 LRAM'!AS283*AK1364</f>
        <v>0</v>
      </c>
      <c r="AL1366" s="331">
        <f>'4.  2011-2014 LRAM'!AT283*AL1364</f>
        <v>0</v>
      </c>
      <c r="AM1366" s="331">
        <f>'4.  2011-2014 LRAM'!AU283*AM1364</f>
        <v>0</v>
      </c>
      <c r="AN1366" s="331">
        <f>'4.  2011-2014 LRAM'!AV283*AN1364</f>
        <v>0</v>
      </c>
      <c r="AO1366" s="331">
        <f>'4.  2011-2014 LRAM'!AW283*AO1364</f>
        <v>0</v>
      </c>
      <c r="AP1366" s="331">
        <f>'4.  2011-2014 LRAM'!AX283*AP1364</f>
        <v>0</v>
      </c>
      <c r="AQ1366" s="331">
        <f>'4.  2011-2014 LRAM'!AY283*AQ1364</f>
        <v>0</v>
      </c>
      <c r="AR1366" s="331">
        <f>'4.  2011-2014 LRAM'!AZ283*AR1364</f>
        <v>0</v>
      </c>
      <c r="AS1366" s="543">
        <f t="shared" si="3018"/>
        <v>0</v>
      </c>
    </row>
    <row r="1367" spans="2:45">
      <c r="B1367" s="283" t="s">
        <v>719</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'4.  2011-2014 LRAM'!AM419*AE1364</f>
        <v>0</v>
      </c>
      <c r="AF1367" s="331">
        <f>'4.  2011-2014 LRAM'!AN419*AF1364</f>
        <v>0</v>
      </c>
      <c r="AG1367" s="331">
        <f>'4.  2011-2014 LRAM'!AO419*AG1364</f>
        <v>0</v>
      </c>
      <c r="AH1367" s="331">
        <f>'4.  2011-2014 LRAM'!AP419*AH1364</f>
        <v>0</v>
      </c>
      <c r="AI1367" s="331">
        <f>'4.  2011-2014 LRAM'!AQ419*AI1364</f>
        <v>0</v>
      </c>
      <c r="AJ1367" s="331">
        <f>'4.  2011-2014 LRAM'!AR419*AJ1364</f>
        <v>0</v>
      </c>
      <c r="AK1367" s="331">
        <f>'4.  2011-2014 LRAM'!AS419*AK1364</f>
        <v>0</v>
      </c>
      <c r="AL1367" s="331">
        <f>'4.  2011-2014 LRAM'!AT419*AL1364</f>
        <v>0</v>
      </c>
      <c r="AM1367" s="331">
        <f>'4.  2011-2014 LRAM'!AU419*AM1364</f>
        <v>0</v>
      </c>
      <c r="AN1367" s="331">
        <f>'4.  2011-2014 LRAM'!AV419*AN1364</f>
        <v>0</v>
      </c>
      <c r="AO1367" s="331">
        <f>'4.  2011-2014 LRAM'!AW419*AO1364</f>
        <v>0</v>
      </c>
      <c r="AP1367" s="331">
        <f>'4.  2011-2014 LRAM'!AX419*AP1364</f>
        <v>0</v>
      </c>
      <c r="AQ1367" s="331">
        <f>'4.  2011-2014 LRAM'!AY419*AQ1364</f>
        <v>0</v>
      </c>
      <c r="AR1367" s="331">
        <f>'4.  2011-2014 LRAM'!AZ419*AR1364</f>
        <v>0</v>
      </c>
      <c r="AS1367" s="543">
        <f t="shared" si="3018"/>
        <v>0</v>
      </c>
    </row>
    <row r="1368" spans="2:45">
      <c r="B1368" s="283" t="s">
        <v>720</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'4.  2011-2014 LRAM'!AM556*AE1364</f>
        <v>0</v>
      </c>
      <c r="AF1368" s="331">
        <f>'4.  2011-2014 LRAM'!AN556*AF1364</f>
        <v>0</v>
      </c>
      <c r="AG1368" s="331">
        <f>'4.  2011-2014 LRAM'!AO556*AG1364</f>
        <v>0</v>
      </c>
      <c r="AH1368" s="331">
        <f>'4.  2011-2014 LRAM'!AP556*AH1364</f>
        <v>0</v>
      </c>
      <c r="AI1368" s="331">
        <f>'4.  2011-2014 LRAM'!AQ556*AI1364</f>
        <v>0</v>
      </c>
      <c r="AJ1368" s="331">
        <f>'4.  2011-2014 LRAM'!AR556*AJ1364</f>
        <v>0</v>
      </c>
      <c r="AK1368" s="331">
        <f>'4.  2011-2014 LRAM'!AS556*AK1364</f>
        <v>0</v>
      </c>
      <c r="AL1368" s="331">
        <f>'4.  2011-2014 LRAM'!AT556*AL1364</f>
        <v>0</v>
      </c>
      <c r="AM1368" s="331">
        <f>'4.  2011-2014 LRAM'!AU556*AM1364</f>
        <v>0</v>
      </c>
      <c r="AN1368" s="331">
        <f>'4.  2011-2014 LRAM'!AV556*AN1364</f>
        <v>0</v>
      </c>
      <c r="AO1368" s="331">
        <f>'4.  2011-2014 LRAM'!AW556*AO1364</f>
        <v>0</v>
      </c>
      <c r="AP1368" s="331">
        <f>'4.  2011-2014 LRAM'!AX556*AP1364</f>
        <v>0</v>
      </c>
      <c r="AQ1368" s="331">
        <f>'4.  2011-2014 LRAM'!AY556*AQ1364</f>
        <v>0</v>
      </c>
      <c r="AR1368" s="331">
        <f>'4.  2011-2014 LRAM'!AZ556*AR1364</f>
        <v>0</v>
      </c>
      <c r="AS1368" s="543">
        <f>SUM(AE1368:AR1368)</f>
        <v>0</v>
      </c>
    </row>
    <row r="1369" spans="2:45">
      <c r="B1369" s="283" t="s">
        <v>721</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AE213*AE1364</f>
        <v>0</v>
      </c>
      <c r="AF1369" s="331">
        <f t="shared" ref="AF1369:AR1369" si="3019">AF213*AF1364</f>
        <v>0</v>
      </c>
      <c r="AG1369" s="331">
        <f t="shared" si="3019"/>
        <v>0</v>
      </c>
      <c r="AH1369" s="331">
        <f t="shared" si="3019"/>
        <v>0</v>
      </c>
      <c r="AI1369" s="331">
        <f t="shared" si="3019"/>
        <v>0</v>
      </c>
      <c r="AJ1369" s="331">
        <f t="shared" si="3019"/>
        <v>0</v>
      </c>
      <c r="AK1369" s="331">
        <f t="shared" si="3019"/>
        <v>0</v>
      </c>
      <c r="AL1369" s="331">
        <f t="shared" si="3019"/>
        <v>0</v>
      </c>
      <c r="AM1369" s="331">
        <f t="shared" si="3019"/>
        <v>0</v>
      </c>
      <c r="AN1369" s="331">
        <f t="shared" si="3019"/>
        <v>0</v>
      </c>
      <c r="AO1369" s="331">
        <f t="shared" si="3019"/>
        <v>0</v>
      </c>
      <c r="AP1369" s="331">
        <f t="shared" si="3019"/>
        <v>0</v>
      </c>
      <c r="AQ1369" s="331">
        <f t="shared" si="3019"/>
        <v>0</v>
      </c>
      <c r="AR1369" s="331">
        <f t="shared" si="3019"/>
        <v>0</v>
      </c>
      <c r="AS1369" s="543">
        <f t="shared" si="3018"/>
        <v>0</v>
      </c>
    </row>
    <row r="1370" spans="2:45">
      <c r="B1370" s="283" t="s">
        <v>722</v>
      </c>
      <c r="C1370" s="301"/>
      <c r="D1370" s="243"/>
      <c r="E1370" s="240"/>
      <c r="F1370" s="240"/>
      <c r="G1370" s="240"/>
      <c r="H1370" s="240"/>
      <c r="I1370" s="240"/>
      <c r="J1370" s="240"/>
      <c r="K1370" s="240"/>
      <c r="L1370" s="240"/>
      <c r="M1370" s="240"/>
      <c r="N1370" s="240"/>
      <c r="O1370" s="240"/>
      <c r="P1370" s="240"/>
      <c r="Q1370" s="240"/>
      <c r="R1370" s="251"/>
      <c r="S1370" s="240"/>
      <c r="T1370" s="240"/>
      <c r="U1370" s="240"/>
      <c r="V1370" s="243"/>
      <c r="W1370" s="243"/>
      <c r="X1370" s="243"/>
      <c r="Y1370" s="243"/>
      <c r="Z1370" s="240"/>
      <c r="AA1370" s="240"/>
      <c r="AB1370" s="240"/>
      <c r="AC1370" s="240"/>
      <c r="AD1370" s="240"/>
      <c r="AE1370" s="331">
        <f>AE403*AE1364</f>
        <v>0</v>
      </c>
      <c r="AF1370" s="331">
        <f t="shared" ref="AF1370:AR1370" si="3020">AF403*AF1364</f>
        <v>0</v>
      </c>
      <c r="AG1370" s="331">
        <f t="shared" si="3020"/>
        <v>0</v>
      </c>
      <c r="AH1370" s="331">
        <f t="shared" si="3020"/>
        <v>0</v>
      </c>
      <c r="AI1370" s="331">
        <f t="shared" si="3020"/>
        <v>0</v>
      </c>
      <c r="AJ1370" s="331">
        <f t="shared" si="3020"/>
        <v>0</v>
      </c>
      <c r="AK1370" s="331">
        <f t="shared" si="3020"/>
        <v>0</v>
      </c>
      <c r="AL1370" s="331">
        <f t="shared" si="3020"/>
        <v>0</v>
      </c>
      <c r="AM1370" s="331">
        <f t="shared" si="3020"/>
        <v>0</v>
      </c>
      <c r="AN1370" s="331">
        <f t="shared" si="3020"/>
        <v>0</v>
      </c>
      <c r="AO1370" s="331">
        <f t="shared" si="3020"/>
        <v>0</v>
      </c>
      <c r="AP1370" s="331">
        <f t="shared" si="3020"/>
        <v>0</v>
      </c>
      <c r="AQ1370" s="331">
        <f t="shared" si="3020"/>
        <v>0</v>
      </c>
      <c r="AR1370" s="331">
        <f t="shared" si="3020"/>
        <v>0</v>
      </c>
      <c r="AS1370" s="543">
        <f t="shared" si="3018"/>
        <v>0</v>
      </c>
    </row>
    <row r="1371" spans="2:45">
      <c r="B1371" s="283" t="s">
        <v>723</v>
      </c>
      <c r="C1371" s="301"/>
      <c r="D1371" s="243"/>
      <c r="E1371" s="240"/>
      <c r="F1371" s="240"/>
      <c r="G1371" s="240"/>
      <c r="H1371" s="240"/>
      <c r="I1371" s="240"/>
      <c r="J1371" s="240"/>
      <c r="K1371" s="240"/>
      <c r="L1371" s="240"/>
      <c r="M1371" s="240"/>
      <c r="N1371" s="240"/>
      <c r="O1371" s="240"/>
      <c r="P1371" s="240"/>
      <c r="Q1371" s="240"/>
      <c r="R1371" s="251"/>
      <c r="S1371" s="240"/>
      <c r="T1371" s="240"/>
      <c r="U1371" s="240"/>
      <c r="V1371" s="243"/>
      <c r="W1371" s="243"/>
      <c r="X1371" s="243"/>
      <c r="Y1371" s="243"/>
      <c r="Z1371" s="240"/>
      <c r="AA1371" s="240"/>
      <c r="AB1371" s="240"/>
      <c r="AC1371" s="240"/>
      <c r="AD1371" s="240"/>
      <c r="AE1371" s="331">
        <f>AE599*AE1364</f>
        <v>0</v>
      </c>
      <c r="AF1371" s="331">
        <f t="shared" ref="AF1371:AR1371" si="3021">AF599*AF1364</f>
        <v>0</v>
      </c>
      <c r="AG1371" s="331">
        <f t="shared" si="3021"/>
        <v>0</v>
      </c>
      <c r="AH1371" s="331">
        <f t="shared" si="3021"/>
        <v>0</v>
      </c>
      <c r="AI1371" s="331">
        <f t="shared" si="3021"/>
        <v>0</v>
      </c>
      <c r="AJ1371" s="331">
        <f t="shared" si="3021"/>
        <v>0</v>
      </c>
      <c r="AK1371" s="331">
        <f t="shared" si="3021"/>
        <v>0</v>
      </c>
      <c r="AL1371" s="331">
        <f t="shared" si="3021"/>
        <v>0</v>
      </c>
      <c r="AM1371" s="331">
        <f t="shared" si="3021"/>
        <v>0</v>
      </c>
      <c r="AN1371" s="331">
        <f t="shared" si="3021"/>
        <v>0</v>
      </c>
      <c r="AO1371" s="331">
        <f t="shared" si="3021"/>
        <v>0</v>
      </c>
      <c r="AP1371" s="331">
        <f t="shared" si="3021"/>
        <v>0</v>
      </c>
      <c r="AQ1371" s="331">
        <f t="shared" si="3021"/>
        <v>0</v>
      </c>
      <c r="AR1371" s="331">
        <f t="shared" si="3021"/>
        <v>0</v>
      </c>
      <c r="AS1371" s="543">
        <f t="shared" si="3018"/>
        <v>0</v>
      </c>
    </row>
    <row r="1372" spans="2:45">
      <c r="B1372" s="283" t="s">
        <v>724</v>
      </c>
      <c r="C1372" s="301"/>
      <c r="D1372" s="243"/>
      <c r="E1372" s="240"/>
      <c r="F1372" s="240"/>
      <c r="G1372" s="240"/>
      <c r="H1372" s="240"/>
      <c r="I1372" s="240"/>
      <c r="J1372" s="240"/>
      <c r="K1372" s="240"/>
      <c r="L1372" s="240"/>
      <c r="M1372" s="240"/>
      <c r="N1372" s="240"/>
      <c r="O1372" s="240"/>
      <c r="P1372" s="240"/>
      <c r="Q1372" s="240"/>
      <c r="R1372" s="251"/>
      <c r="S1372" s="240"/>
      <c r="T1372" s="240"/>
      <c r="U1372" s="240"/>
      <c r="V1372" s="243"/>
      <c r="W1372" s="243"/>
      <c r="X1372" s="243"/>
      <c r="Y1372" s="243"/>
      <c r="Z1372" s="240"/>
      <c r="AA1372" s="240"/>
      <c r="AB1372" s="240"/>
      <c r="AC1372" s="240"/>
      <c r="AD1372" s="240"/>
      <c r="AE1372" s="331">
        <f>AE792*AE1364</f>
        <v>0</v>
      </c>
      <c r="AF1372" s="331">
        <f t="shared" ref="AF1372:AR1372" si="3022">AF792*AF1364</f>
        <v>0</v>
      </c>
      <c r="AG1372" s="331">
        <f t="shared" si="3022"/>
        <v>0</v>
      </c>
      <c r="AH1372" s="331">
        <f t="shared" si="3022"/>
        <v>0</v>
      </c>
      <c r="AI1372" s="331">
        <f t="shared" si="3022"/>
        <v>0</v>
      </c>
      <c r="AJ1372" s="331">
        <f t="shared" si="3022"/>
        <v>0</v>
      </c>
      <c r="AK1372" s="331">
        <f t="shared" si="3022"/>
        <v>0</v>
      </c>
      <c r="AL1372" s="331">
        <f t="shared" si="3022"/>
        <v>0</v>
      </c>
      <c r="AM1372" s="331">
        <f t="shared" si="3022"/>
        <v>0</v>
      </c>
      <c r="AN1372" s="331">
        <f t="shared" si="3022"/>
        <v>0</v>
      </c>
      <c r="AO1372" s="331">
        <f t="shared" si="3022"/>
        <v>0</v>
      </c>
      <c r="AP1372" s="331">
        <f t="shared" si="3022"/>
        <v>0</v>
      </c>
      <c r="AQ1372" s="331">
        <f t="shared" si="3022"/>
        <v>0</v>
      </c>
      <c r="AR1372" s="331">
        <f t="shared" si="3022"/>
        <v>0</v>
      </c>
      <c r="AS1372" s="543">
        <f t="shared" si="3018"/>
        <v>0</v>
      </c>
    </row>
    <row r="1373" spans="2:45">
      <c r="B1373" s="283" t="s">
        <v>725</v>
      </c>
      <c r="C1373" s="301"/>
      <c r="D1373" s="243"/>
      <c r="E1373" s="240"/>
      <c r="F1373" s="240"/>
      <c r="G1373" s="240"/>
      <c r="H1373" s="240"/>
      <c r="I1373" s="240"/>
      <c r="J1373" s="240"/>
      <c r="K1373" s="240"/>
      <c r="L1373" s="240"/>
      <c r="M1373" s="240"/>
      <c r="N1373" s="240"/>
      <c r="O1373" s="240"/>
      <c r="P1373" s="240"/>
      <c r="Q1373" s="240"/>
      <c r="R1373" s="251"/>
      <c r="S1373" s="240"/>
      <c r="T1373" s="240"/>
      <c r="U1373" s="240"/>
      <c r="V1373" s="243"/>
      <c r="W1373" s="243"/>
      <c r="X1373" s="243"/>
      <c r="Y1373" s="243"/>
      <c r="Z1373" s="240"/>
      <c r="AA1373" s="240"/>
      <c r="AB1373" s="240"/>
      <c r="AC1373" s="240"/>
      <c r="AD1373" s="240"/>
      <c r="AE1373" s="331">
        <f>AE1364*AE989</f>
        <v>0</v>
      </c>
      <c r="AF1373" s="331">
        <f t="shared" ref="AF1373:AR1373" si="3023">AF1364*AF989</f>
        <v>0</v>
      </c>
      <c r="AG1373" s="331">
        <f t="shared" si="3023"/>
        <v>0</v>
      </c>
      <c r="AH1373" s="331">
        <f t="shared" si="3023"/>
        <v>0</v>
      </c>
      <c r="AI1373" s="331">
        <f t="shared" si="3023"/>
        <v>0</v>
      </c>
      <c r="AJ1373" s="331">
        <f t="shared" si="3023"/>
        <v>0</v>
      </c>
      <c r="AK1373" s="331">
        <f t="shared" si="3023"/>
        <v>0</v>
      </c>
      <c r="AL1373" s="331">
        <f t="shared" si="3023"/>
        <v>0</v>
      </c>
      <c r="AM1373" s="331">
        <f t="shared" si="3023"/>
        <v>0</v>
      </c>
      <c r="AN1373" s="331">
        <f t="shared" si="3023"/>
        <v>0</v>
      </c>
      <c r="AO1373" s="331">
        <f t="shared" si="3023"/>
        <v>0</v>
      </c>
      <c r="AP1373" s="331">
        <f t="shared" si="3023"/>
        <v>0</v>
      </c>
      <c r="AQ1373" s="331">
        <f t="shared" si="3023"/>
        <v>0</v>
      </c>
      <c r="AR1373" s="331">
        <f t="shared" si="3023"/>
        <v>0</v>
      </c>
      <c r="AS1373" s="543">
        <f t="shared" si="3018"/>
        <v>0</v>
      </c>
    </row>
    <row r="1374" spans="2:45">
      <c r="B1374" s="283" t="s">
        <v>730</v>
      </c>
      <c r="C1374" s="301"/>
      <c r="D1374" s="243"/>
      <c r="E1374" s="240"/>
      <c r="F1374" s="240"/>
      <c r="G1374" s="240"/>
      <c r="H1374" s="240"/>
      <c r="I1374" s="240"/>
      <c r="J1374" s="240"/>
      <c r="K1374" s="240"/>
      <c r="L1374" s="240"/>
      <c r="M1374" s="240"/>
      <c r="N1374" s="240"/>
      <c r="O1374" s="240"/>
      <c r="P1374" s="240"/>
      <c r="Q1374" s="240"/>
      <c r="R1374" s="251"/>
      <c r="S1374" s="240"/>
      <c r="T1374" s="240"/>
      <c r="U1374" s="240"/>
      <c r="V1374" s="243"/>
      <c r="W1374" s="243"/>
      <c r="X1374" s="243"/>
      <c r="Y1374" s="243"/>
      <c r="Z1374" s="240"/>
      <c r="AA1374" s="240"/>
      <c r="AB1374" s="240"/>
      <c r="AC1374" s="240"/>
      <c r="AD1374" s="240"/>
      <c r="AE1374" s="331">
        <f>AE1184*AE1364</f>
        <v>0</v>
      </c>
      <c r="AF1374" s="331">
        <f t="shared" ref="AF1374:AR1374" si="3024">AF1184*AF1364</f>
        <v>0</v>
      </c>
      <c r="AG1374" s="331">
        <f t="shared" si="3024"/>
        <v>0</v>
      </c>
      <c r="AH1374" s="331">
        <f t="shared" si="3024"/>
        <v>0</v>
      </c>
      <c r="AI1374" s="331">
        <f t="shared" si="3024"/>
        <v>0</v>
      </c>
      <c r="AJ1374" s="331">
        <f t="shared" si="3024"/>
        <v>0</v>
      </c>
      <c r="AK1374" s="331">
        <f t="shared" si="3024"/>
        <v>0</v>
      </c>
      <c r="AL1374" s="331">
        <f t="shared" si="3024"/>
        <v>0</v>
      </c>
      <c r="AM1374" s="331">
        <f t="shared" si="3024"/>
        <v>0</v>
      </c>
      <c r="AN1374" s="331">
        <f t="shared" si="3024"/>
        <v>0</v>
      </c>
      <c r="AO1374" s="331">
        <f t="shared" si="3024"/>
        <v>0</v>
      </c>
      <c r="AP1374" s="331">
        <f t="shared" si="3024"/>
        <v>0</v>
      </c>
      <c r="AQ1374" s="331">
        <f t="shared" si="3024"/>
        <v>0</v>
      </c>
      <c r="AR1374" s="331">
        <f t="shared" si="3024"/>
        <v>0</v>
      </c>
      <c r="AS1374" s="543">
        <f t="shared" si="3018"/>
        <v>0</v>
      </c>
    </row>
    <row r="1375" spans="2:45">
      <c r="B1375" s="283" t="s">
        <v>726</v>
      </c>
      <c r="C1375" s="301"/>
      <c r="D1375" s="243"/>
      <c r="E1375" s="240"/>
      <c r="F1375" s="240"/>
      <c r="G1375" s="240"/>
      <c r="H1375" s="240"/>
      <c r="I1375" s="240"/>
      <c r="J1375" s="240"/>
      <c r="K1375" s="240"/>
      <c r="L1375" s="240"/>
      <c r="M1375" s="240"/>
      <c r="N1375" s="240"/>
      <c r="O1375" s="240"/>
      <c r="P1375" s="240"/>
      <c r="Q1375" s="240"/>
      <c r="R1375" s="251"/>
      <c r="S1375" s="240"/>
      <c r="T1375" s="240"/>
      <c r="U1375" s="240"/>
      <c r="V1375" s="243"/>
      <c r="W1375" s="243"/>
      <c r="X1375" s="243"/>
      <c r="Y1375" s="243"/>
      <c r="Z1375" s="240"/>
      <c r="AA1375" s="240"/>
      <c r="AB1375" s="240"/>
      <c r="AC1375" s="240"/>
      <c r="AD1375" s="240"/>
      <c r="AE1375" s="331">
        <f>AE1361*AE1364</f>
        <v>0</v>
      </c>
      <c r="AF1375" s="331">
        <f t="shared" ref="AF1375:AR1375" si="3025">AF1361*AF1364</f>
        <v>0</v>
      </c>
      <c r="AG1375" s="331">
        <f t="shared" si="3025"/>
        <v>0</v>
      </c>
      <c r="AH1375" s="331">
        <f t="shared" si="3025"/>
        <v>0</v>
      </c>
      <c r="AI1375" s="331">
        <f t="shared" si="3025"/>
        <v>0</v>
      </c>
      <c r="AJ1375" s="331">
        <f t="shared" si="3025"/>
        <v>0</v>
      </c>
      <c r="AK1375" s="331">
        <f t="shared" si="3025"/>
        <v>0</v>
      </c>
      <c r="AL1375" s="331">
        <f t="shared" si="3025"/>
        <v>0</v>
      </c>
      <c r="AM1375" s="331">
        <f t="shared" si="3025"/>
        <v>0</v>
      </c>
      <c r="AN1375" s="331">
        <f t="shared" si="3025"/>
        <v>0</v>
      </c>
      <c r="AO1375" s="331">
        <f t="shared" si="3025"/>
        <v>0</v>
      </c>
      <c r="AP1375" s="331">
        <f t="shared" si="3025"/>
        <v>0</v>
      </c>
      <c r="AQ1375" s="331">
        <f t="shared" si="3025"/>
        <v>0</v>
      </c>
      <c r="AR1375" s="331">
        <f t="shared" si="3025"/>
        <v>0</v>
      </c>
      <c r="AS1375" s="543">
        <f t="shared" si="3018"/>
        <v>0</v>
      </c>
    </row>
    <row r="1376" spans="2:45" ht="15.75">
      <c r="B1376" s="305" t="s">
        <v>727</v>
      </c>
      <c r="C1376" s="301"/>
      <c r="D1376" s="263"/>
      <c r="E1376" s="293"/>
      <c r="F1376" s="293"/>
      <c r="G1376" s="293"/>
      <c r="H1376" s="293"/>
      <c r="I1376" s="293"/>
      <c r="J1376" s="293"/>
      <c r="K1376" s="293"/>
      <c r="L1376" s="293"/>
      <c r="M1376" s="293"/>
      <c r="N1376" s="293"/>
      <c r="O1376" s="293"/>
      <c r="P1376" s="293"/>
      <c r="Q1376" s="293"/>
      <c r="R1376" s="260"/>
      <c r="S1376" s="293"/>
      <c r="T1376" s="293"/>
      <c r="U1376" s="293"/>
      <c r="V1376" s="263"/>
      <c r="W1376" s="263"/>
      <c r="X1376" s="263"/>
      <c r="Y1376" s="263"/>
      <c r="Z1376" s="293"/>
      <c r="AA1376" s="293"/>
      <c r="AB1376" s="293"/>
      <c r="AC1376" s="293"/>
      <c r="AD1376" s="293"/>
      <c r="AE1376" s="302">
        <f>SUM(AE1365:AE1375)</f>
        <v>0</v>
      </c>
      <c r="AF1376" s="302">
        <f t="shared" ref="AF1376:AR1376" si="3026">SUM(AF1365:AF1375)</f>
        <v>0</v>
      </c>
      <c r="AG1376" s="302">
        <f t="shared" si="3026"/>
        <v>0</v>
      </c>
      <c r="AH1376" s="302">
        <f t="shared" si="3026"/>
        <v>0</v>
      </c>
      <c r="AI1376" s="302">
        <f t="shared" si="3026"/>
        <v>0</v>
      </c>
      <c r="AJ1376" s="302">
        <f t="shared" si="3026"/>
        <v>0</v>
      </c>
      <c r="AK1376" s="302">
        <f t="shared" si="3026"/>
        <v>0</v>
      </c>
      <c r="AL1376" s="302">
        <f t="shared" si="3026"/>
        <v>0</v>
      </c>
      <c r="AM1376" s="302">
        <f t="shared" si="3026"/>
        <v>0</v>
      </c>
      <c r="AN1376" s="302">
        <f t="shared" si="3026"/>
        <v>0</v>
      </c>
      <c r="AO1376" s="302">
        <f t="shared" si="3026"/>
        <v>0</v>
      </c>
      <c r="AP1376" s="302">
        <f t="shared" si="3026"/>
        <v>0</v>
      </c>
      <c r="AQ1376" s="302">
        <f t="shared" si="3026"/>
        <v>0</v>
      </c>
      <c r="AR1376" s="302">
        <f t="shared" si="3026"/>
        <v>0</v>
      </c>
      <c r="AS1376" s="695">
        <f>SUM(AS1365:AS1375)</f>
        <v>0</v>
      </c>
    </row>
    <row r="1377" spans="1:45" ht="15.75">
      <c r="B1377" s="305" t="s">
        <v>728</v>
      </c>
      <c r="C1377" s="301"/>
      <c r="D1377" s="306"/>
      <c r="E1377" s="293"/>
      <c r="F1377" s="293"/>
      <c r="G1377" s="293"/>
      <c r="H1377" s="293"/>
      <c r="I1377" s="293"/>
      <c r="J1377" s="293"/>
      <c r="K1377" s="293"/>
      <c r="L1377" s="293"/>
      <c r="M1377" s="293"/>
      <c r="N1377" s="293"/>
      <c r="O1377" s="293"/>
      <c r="P1377" s="293"/>
      <c r="Q1377" s="293"/>
      <c r="R1377" s="260"/>
      <c r="S1377" s="293"/>
      <c r="T1377" s="293"/>
      <c r="U1377" s="293"/>
      <c r="V1377" s="263"/>
      <c r="W1377" s="263"/>
      <c r="X1377" s="263"/>
      <c r="Y1377" s="263"/>
      <c r="Z1377" s="293"/>
      <c r="AA1377" s="293"/>
      <c r="AB1377" s="293"/>
      <c r="AC1377" s="293"/>
      <c r="AD1377" s="293"/>
      <c r="AE1377" s="303">
        <f>AE1362*AE1364</f>
        <v>0</v>
      </c>
      <c r="AF1377" s="303">
        <f t="shared" ref="AF1377:AR1377" si="3027">AF1362*AF1364</f>
        <v>0</v>
      </c>
      <c r="AG1377" s="303">
        <f t="shared" si="3027"/>
        <v>0</v>
      </c>
      <c r="AH1377" s="303">
        <f t="shared" si="3027"/>
        <v>0</v>
      </c>
      <c r="AI1377" s="303">
        <f t="shared" si="3027"/>
        <v>0</v>
      </c>
      <c r="AJ1377" s="303">
        <f t="shared" si="3027"/>
        <v>0</v>
      </c>
      <c r="AK1377" s="303">
        <f t="shared" si="3027"/>
        <v>0</v>
      </c>
      <c r="AL1377" s="303">
        <f t="shared" si="3027"/>
        <v>0</v>
      </c>
      <c r="AM1377" s="303">
        <f t="shared" si="3027"/>
        <v>0</v>
      </c>
      <c r="AN1377" s="303">
        <f t="shared" si="3027"/>
        <v>0</v>
      </c>
      <c r="AO1377" s="303">
        <f t="shared" si="3027"/>
        <v>0</v>
      </c>
      <c r="AP1377" s="303">
        <f t="shared" si="3027"/>
        <v>0</v>
      </c>
      <c r="AQ1377" s="303">
        <f t="shared" si="3027"/>
        <v>0</v>
      </c>
      <c r="AR1377" s="303">
        <f t="shared" si="3027"/>
        <v>0</v>
      </c>
      <c r="AS1377" s="359">
        <f>SUM(AE1377:AR1377)</f>
        <v>0</v>
      </c>
    </row>
    <row r="1378" spans="1:45" ht="15.75">
      <c r="B1378" s="305" t="s">
        <v>729</v>
      </c>
      <c r="C1378" s="301"/>
      <c r="D1378" s="306"/>
      <c r="E1378" s="293"/>
      <c r="F1378" s="293"/>
      <c r="G1378" s="293"/>
      <c r="H1378" s="293"/>
      <c r="I1378" s="293"/>
      <c r="J1378" s="293"/>
      <c r="K1378" s="293"/>
      <c r="L1378" s="293"/>
      <c r="M1378" s="293"/>
      <c r="N1378" s="293"/>
      <c r="O1378" s="293"/>
      <c r="P1378" s="293"/>
      <c r="Q1378" s="293"/>
      <c r="R1378" s="260"/>
      <c r="S1378" s="293"/>
      <c r="T1378" s="293"/>
      <c r="U1378" s="293"/>
      <c r="V1378" s="306"/>
      <c r="W1378" s="306"/>
      <c r="X1378" s="306"/>
      <c r="Y1378" s="306"/>
      <c r="Z1378" s="293"/>
      <c r="AA1378" s="293"/>
      <c r="AB1378" s="293"/>
      <c r="AC1378" s="293"/>
      <c r="AD1378" s="293"/>
      <c r="AE1378" s="307"/>
      <c r="AF1378" s="307"/>
      <c r="AG1378" s="307"/>
      <c r="AH1378" s="307"/>
      <c r="AI1378" s="307"/>
      <c r="AJ1378" s="307"/>
      <c r="AK1378" s="307"/>
      <c r="AL1378" s="307"/>
      <c r="AM1378" s="307"/>
      <c r="AN1378" s="307"/>
      <c r="AO1378" s="307"/>
      <c r="AP1378" s="307"/>
      <c r="AQ1378" s="307"/>
      <c r="AR1378" s="307"/>
      <c r="AS1378" s="359">
        <f>AS1376-AS1377</f>
        <v>0</v>
      </c>
    </row>
    <row r="1379" spans="1:45" ht="15.75">
      <c r="B1379" s="305"/>
      <c r="C1379" s="301"/>
      <c r="D1379" s="306"/>
      <c r="E1379" s="293"/>
      <c r="F1379" s="293"/>
      <c r="G1379" s="293"/>
      <c r="H1379" s="293"/>
      <c r="I1379" s="293"/>
      <c r="J1379" s="293"/>
      <c r="K1379" s="293"/>
      <c r="L1379" s="293"/>
      <c r="M1379" s="293"/>
      <c r="N1379" s="293"/>
      <c r="O1379" s="293"/>
      <c r="P1379" s="293"/>
      <c r="Q1379" s="293"/>
      <c r="R1379" s="260"/>
      <c r="S1379" s="293"/>
      <c r="T1379" s="293"/>
      <c r="U1379" s="293"/>
      <c r="V1379" s="306"/>
      <c r="W1379" s="306"/>
      <c r="X1379" s="306"/>
      <c r="Y1379" s="306"/>
      <c r="Z1379" s="293"/>
      <c r="AA1379" s="293"/>
      <c r="AB1379" s="293"/>
      <c r="AC1379" s="293"/>
      <c r="AD1379" s="293"/>
      <c r="AE1379" s="307"/>
      <c r="AF1379" s="307"/>
      <c r="AG1379" s="307"/>
      <c r="AH1379" s="307"/>
      <c r="AI1379" s="307"/>
      <c r="AJ1379" s="307"/>
      <c r="AK1379" s="307"/>
      <c r="AL1379" s="307"/>
      <c r="AM1379" s="307"/>
      <c r="AN1379" s="307"/>
      <c r="AO1379" s="307"/>
      <c r="AP1379" s="307"/>
      <c r="AQ1379" s="307"/>
      <c r="AR1379" s="307"/>
      <c r="AS1379" s="359"/>
    </row>
    <row r="1380" spans="1:45">
      <c r="B1380" s="283" t="s">
        <v>873</v>
      </c>
      <c r="C1380" s="306"/>
      <c r="D1380" s="306"/>
      <c r="E1380" s="293"/>
      <c r="F1380" s="293"/>
      <c r="G1380" s="293"/>
      <c r="H1380" s="293"/>
      <c r="I1380" s="293"/>
      <c r="J1380" s="293"/>
      <c r="K1380" s="293"/>
      <c r="L1380" s="293"/>
      <c r="M1380" s="293"/>
      <c r="N1380" s="293"/>
      <c r="O1380" s="293"/>
      <c r="P1380" s="293"/>
      <c r="Q1380" s="293"/>
      <c r="R1380" s="260"/>
      <c r="S1380" s="293"/>
      <c r="T1380" s="293"/>
      <c r="U1380" s="293"/>
      <c r="V1380" s="306"/>
      <c r="W1380" s="301"/>
      <c r="X1380" s="306"/>
      <c r="Y1380" s="306"/>
      <c r="Z1380" s="293"/>
      <c r="AA1380" s="293"/>
      <c r="AB1380" s="293"/>
      <c r="AC1380" s="293"/>
      <c r="AD1380" s="293"/>
      <c r="AE1380" s="683">
        <f>SUMPRODUCT($E$1199:$E$1359,AE1199:AE1359)</f>
        <v>7472.6226165612161</v>
      </c>
      <c r="AF1380" s="683">
        <f>SUMPRODUCT($E$1199:$E$1359,AF1199:AF1359)</f>
        <v>177125.44084132535</v>
      </c>
      <c r="AG1380" s="683">
        <f>IF(AG1197="kw",SUMPRODUCT($Q$1199:$Q$1359,$S$1199:$S$1359,AG1199:AG1359),SUMPRODUCT($E$1199:$E$1359,AG1199:AG1359))</f>
        <v>2533.3617300914702</v>
      </c>
      <c r="AH1380" s="683">
        <f t="shared" ref="AH1380:AR1380" si="3028">IF(AH1197="kw",SUMPRODUCT($Q$1199:$Q$1359,$S$1199:$S$1359,AH1199:AH1359),SUMPRODUCT($E$1199:$E$1359,AH1199:AH1359))</f>
        <v>0</v>
      </c>
      <c r="AI1380" s="683">
        <f t="shared" si="3028"/>
        <v>23711.869712359909</v>
      </c>
      <c r="AJ1380" s="683">
        <f t="shared" si="3028"/>
        <v>0</v>
      </c>
      <c r="AK1380" s="683">
        <f t="shared" si="3028"/>
        <v>0</v>
      </c>
      <c r="AL1380" s="683">
        <f t="shared" si="3028"/>
        <v>0</v>
      </c>
      <c r="AM1380" s="683">
        <f t="shared" si="3028"/>
        <v>0</v>
      </c>
      <c r="AN1380" s="683">
        <f t="shared" si="3028"/>
        <v>0</v>
      </c>
      <c r="AO1380" s="683">
        <f t="shared" si="3028"/>
        <v>0</v>
      </c>
      <c r="AP1380" s="683">
        <f t="shared" si="3028"/>
        <v>0</v>
      </c>
      <c r="AQ1380" s="683">
        <f t="shared" si="3028"/>
        <v>0</v>
      </c>
      <c r="AR1380" s="683">
        <f t="shared" si="3028"/>
        <v>0</v>
      </c>
      <c r="AS1380" s="295"/>
    </row>
    <row r="1381" spans="1:45">
      <c r="B1381" s="283" t="s">
        <v>874</v>
      </c>
      <c r="C1381" s="306"/>
      <c r="D1381" s="306"/>
      <c r="E1381" s="293"/>
      <c r="F1381" s="293"/>
      <c r="G1381" s="293"/>
      <c r="H1381" s="293"/>
      <c r="I1381" s="293"/>
      <c r="J1381" s="293"/>
      <c r="K1381" s="293"/>
      <c r="L1381" s="293"/>
      <c r="M1381" s="293"/>
      <c r="N1381" s="293"/>
      <c r="O1381" s="293"/>
      <c r="P1381" s="293"/>
      <c r="Q1381" s="293"/>
      <c r="R1381" s="260"/>
      <c r="S1381" s="293"/>
      <c r="T1381" s="293"/>
      <c r="U1381" s="293"/>
      <c r="V1381" s="306"/>
      <c r="W1381" s="301"/>
      <c r="X1381" s="306"/>
      <c r="Y1381" s="306"/>
      <c r="Z1381" s="293"/>
      <c r="AA1381" s="293"/>
      <c r="AB1381" s="293"/>
      <c r="AC1381" s="293"/>
      <c r="AD1381" s="293"/>
      <c r="AE1381" s="683">
        <f>SUMPRODUCT($F$1199:$F$1359,AE1199:AE1359)</f>
        <v>7472.6226165612161</v>
      </c>
      <c r="AF1381" s="683">
        <f>SUMPRODUCT($F$1199:$F$1359,AF1199:AF1359)</f>
        <v>177125.44084132535</v>
      </c>
      <c r="AG1381" s="683">
        <f>IF(AG1197="kw",SUMPRODUCT($Q$1199:$Q$1359,$T$1199:$T$1359,AG1199:AG1359),SUMPRODUCT($F$1199:$F$1359,AG1199:AG1359))</f>
        <v>2533.3617300914702</v>
      </c>
      <c r="AH1381" s="683">
        <f t="shared" ref="AH1381:AR1381" si="3029">IF(AH1197="kw",SUMPRODUCT($Q$1199:$Q$1359,$T$1199:$T$1359,AH1199:AH1359),SUMPRODUCT($F$1199:$F$1359,AH1199:AH1359))</f>
        <v>0</v>
      </c>
      <c r="AI1381" s="683">
        <f t="shared" si="3029"/>
        <v>23711.869712359909</v>
      </c>
      <c r="AJ1381" s="683">
        <f t="shared" si="3029"/>
        <v>0</v>
      </c>
      <c r="AK1381" s="683">
        <f t="shared" si="3029"/>
        <v>0</v>
      </c>
      <c r="AL1381" s="683">
        <f t="shared" si="3029"/>
        <v>0</v>
      </c>
      <c r="AM1381" s="683">
        <f t="shared" si="3029"/>
        <v>0</v>
      </c>
      <c r="AN1381" s="683">
        <f t="shared" si="3029"/>
        <v>0</v>
      </c>
      <c r="AO1381" s="683">
        <f t="shared" si="3029"/>
        <v>0</v>
      </c>
      <c r="AP1381" s="683">
        <f t="shared" si="3029"/>
        <v>0</v>
      </c>
      <c r="AQ1381" s="683">
        <f t="shared" si="3029"/>
        <v>0</v>
      </c>
      <c r="AR1381" s="683">
        <f t="shared" si="3029"/>
        <v>0</v>
      </c>
      <c r="AS1381" s="295"/>
    </row>
    <row r="1382" spans="1:45">
      <c r="B1382" s="283" t="s">
        <v>875</v>
      </c>
      <c r="C1382" s="306"/>
      <c r="D1382" s="306"/>
      <c r="E1382" s="293"/>
      <c r="F1382" s="293"/>
      <c r="G1382" s="293"/>
      <c r="H1382" s="293"/>
      <c r="I1382" s="293"/>
      <c r="J1382" s="293"/>
      <c r="K1382" s="293"/>
      <c r="L1382" s="293"/>
      <c r="M1382" s="293"/>
      <c r="N1382" s="293"/>
      <c r="O1382" s="293"/>
      <c r="P1382" s="293"/>
      <c r="Q1382" s="293"/>
      <c r="R1382" s="260"/>
      <c r="S1382" s="293"/>
      <c r="T1382" s="293"/>
      <c r="U1382" s="293"/>
      <c r="V1382" s="306"/>
      <c r="W1382" s="301"/>
      <c r="X1382" s="306"/>
      <c r="Y1382" s="306"/>
      <c r="Z1382" s="293"/>
      <c r="AA1382" s="293"/>
      <c r="AB1382" s="293"/>
      <c r="AC1382" s="293"/>
      <c r="AD1382" s="293"/>
      <c r="AE1382" s="683">
        <f>SUMPRODUCT($G$1199:$G$1359,AE1199:AE1359)</f>
        <v>7472.6226165612161</v>
      </c>
      <c r="AF1382" s="683">
        <f>SUMPRODUCT($G$1199:$G$1359,AF1199:AF1359)</f>
        <v>177125.44084132535</v>
      </c>
      <c r="AG1382" s="683">
        <f>IF(AG1197="kw",SUMPRODUCT($Q$1199:$Q$1359,$U$1199:$U$1359,AG1199:AG1359),SUMPRODUCT($G$1199:$G$1359,AG1199:AG1359))</f>
        <v>2533.3617300914702</v>
      </c>
      <c r="AH1382" s="683">
        <f t="shared" ref="AH1382:AR1382" si="3030">IF(AH1197="kw",SUMPRODUCT($Q$1199:$Q$1359,$U$1199:$U$1359,AH1199:AH1359),SUMPRODUCT($G$1199:$G$1359,AH1199:AH1359))</f>
        <v>0</v>
      </c>
      <c r="AI1382" s="683">
        <f t="shared" si="3030"/>
        <v>23711.869712359909</v>
      </c>
      <c r="AJ1382" s="683">
        <f t="shared" si="3030"/>
        <v>0</v>
      </c>
      <c r="AK1382" s="683">
        <f t="shared" si="3030"/>
        <v>0</v>
      </c>
      <c r="AL1382" s="683">
        <f t="shared" si="3030"/>
        <v>0</v>
      </c>
      <c r="AM1382" s="683">
        <f t="shared" si="3030"/>
        <v>0</v>
      </c>
      <c r="AN1382" s="683">
        <f t="shared" si="3030"/>
        <v>0</v>
      </c>
      <c r="AO1382" s="683">
        <f t="shared" si="3030"/>
        <v>0</v>
      </c>
      <c r="AP1382" s="683">
        <f t="shared" si="3030"/>
        <v>0</v>
      </c>
      <c r="AQ1382" s="683">
        <f t="shared" si="3030"/>
        <v>0</v>
      </c>
      <c r="AR1382" s="683">
        <f t="shared" si="3030"/>
        <v>0</v>
      </c>
      <c r="AS1382" s="295"/>
    </row>
    <row r="1383" spans="1:45">
      <c r="B1383" s="283" t="s">
        <v>876</v>
      </c>
      <c r="C1383" s="306"/>
      <c r="D1383" s="306"/>
      <c r="E1383" s="293"/>
      <c r="F1383" s="293"/>
      <c r="G1383" s="293"/>
      <c r="H1383" s="293"/>
      <c r="I1383" s="293"/>
      <c r="J1383" s="293"/>
      <c r="K1383" s="293"/>
      <c r="L1383" s="293"/>
      <c r="M1383" s="293"/>
      <c r="N1383" s="293"/>
      <c r="O1383" s="293"/>
      <c r="P1383" s="293"/>
      <c r="Q1383" s="293"/>
      <c r="R1383" s="260"/>
      <c r="S1383" s="293"/>
      <c r="T1383" s="293"/>
      <c r="U1383" s="293"/>
      <c r="V1383" s="306"/>
      <c r="W1383" s="301"/>
      <c r="X1383" s="306"/>
      <c r="Y1383" s="306"/>
      <c r="Z1383" s="293"/>
      <c r="AA1383" s="293"/>
      <c r="AB1383" s="293"/>
      <c r="AC1383" s="293"/>
      <c r="AD1383" s="293"/>
      <c r="AE1383" s="683">
        <f>SUMPRODUCT($H$1199:$H$1359,AE1199:AE1359)</f>
        <v>7472.6226165612161</v>
      </c>
      <c r="AF1383" s="683">
        <f>SUMPRODUCT($H$1199:$H$1359,AF1199:AF1359)</f>
        <v>177125.44084132535</v>
      </c>
      <c r="AG1383" s="683">
        <f>IF(AG1197="kw",SUMPRODUCT($Q$1199:$Q$1359,$V$1199:$V$1359,AG1199:AG1359),SUMPRODUCT($H$1199:$H$1359,AG1199:AG1359))</f>
        <v>2533.3617300914702</v>
      </c>
      <c r="AH1383" s="683">
        <f t="shared" ref="AH1383:AR1383" si="3031">IF(AH1197="kw",SUMPRODUCT($Q$1199:$Q$1359,$V$1199:$V$1359,AH1199:AH1359),SUMPRODUCT($H$1199:$H$1359,AH1199:AH1359))</f>
        <v>0</v>
      </c>
      <c r="AI1383" s="683">
        <f t="shared" si="3031"/>
        <v>23711.869712359909</v>
      </c>
      <c r="AJ1383" s="683">
        <f t="shared" si="3031"/>
        <v>0</v>
      </c>
      <c r="AK1383" s="683">
        <f t="shared" si="3031"/>
        <v>0</v>
      </c>
      <c r="AL1383" s="683">
        <f t="shared" si="3031"/>
        <v>0</v>
      </c>
      <c r="AM1383" s="683">
        <f t="shared" si="3031"/>
        <v>0</v>
      </c>
      <c r="AN1383" s="683">
        <f t="shared" si="3031"/>
        <v>0</v>
      </c>
      <c r="AO1383" s="683">
        <f t="shared" si="3031"/>
        <v>0</v>
      </c>
      <c r="AP1383" s="683">
        <f t="shared" si="3031"/>
        <v>0</v>
      </c>
      <c r="AQ1383" s="683">
        <f t="shared" si="3031"/>
        <v>0</v>
      </c>
      <c r="AR1383" s="683">
        <f t="shared" si="3031"/>
        <v>0</v>
      </c>
      <c r="AS1383" s="295"/>
    </row>
    <row r="1384" spans="1:45">
      <c r="B1384" s="283" t="s">
        <v>877</v>
      </c>
      <c r="C1384" s="306"/>
      <c r="D1384" s="306"/>
      <c r="E1384" s="293"/>
      <c r="F1384" s="293"/>
      <c r="G1384" s="293"/>
      <c r="H1384" s="293"/>
      <c r="I1384" s="293"/>
      <c r="J1384" s="293"/>
      <c r="K1384" s="293"/>
      <c r="L1384" s="293"/>
      <c r="M1384" s="293"/>
      <c r="N1384" s="293"/>
      <c r="O1384" s="293"/>
      <c r="P1384" s="293"/>
      <c r="Q1384" s="293"/>
      <c r="R1384" s="260"/>
      <c r="S1384" s="293"/>
      <c r="T1384" s="293"/>
      <c r="U1384" s="293"/>
      <c r="V1384" s="306"/>
      <c r="W1384" s="301"/>
      <c r="X1384" s="306"/>
      <c r="Y1384" s="306"/>
      <c r="Z1384" s="293"/>
      <c r="AA1384" s="293"/>
      <c r="AB1384" s="293"/>
      <c r="AC1384" s="293"/>
      <c r="AD1384" s="293"/>
      <c r="AE1384" s="683">
        <f>SUMPRODUCT($I$1199:$I$1359,AE1199:AE1359)</f>
        <v>7472.6226165612161</v>
      </c>
      <c r="AF1384" s="683">
        <f>SUMPRODUCT($I$1199:$I$1359,AF1199:AF1359)</f>
        <v>169934.3360591183</v>
      </c>
      <c r="AG1384" s="683">
        <f>IF(AG1197="kw",SUMPRODUCT($Q$1199:$Q$1359,$W$1199:$W$1359,AG1199:AG1359),SUMPRODUCT($I$1199:$I$1359,AG1199:AG1359))</f>
        <v>2523.8698467319873</v>
      </c>
      <c r="AH1384" s="683">
        <f t="shared" ref="AH1384:AR1384" si="3032">IF(AH1197="kw",SUMPRODUCT($Q$1199:$Q$1359,$W$1199:$W$1359,AH1199:AH1359),SUMPRODUCT($I$1199:$I$1359,AH1199:AH1359))</f>
        <v>0</v>
      </c>
      <c r="AI1384" s="683">
        <f t="shared" si="3032"/>
        <v>23678.961367247284</v>
      </c>
      <c r="AJ1384" s="683">
        <f t="shared" si="3032"/>
        <v>0</v>
      </c>
      <c r="AK1384" s="683">
        <f t="shared" si="3032"/>
        <v>0</v>
      </c>
      <c r="AL1384" s="683">
        <f t="shared" si="3032"/>
        <v>0</v>
      </c>
      <c r="AM1384" s="683">
        <f t="shared" si="3032"/>
        <v>0</v>
      </c>
      <c r="AN1384" s="683">
        <f t="shared" si="3032"/>
        <v>0</v>
      </c>
      <c r="AO1384" s="683">
        <f t="shared" si="3032"/>
        <v>0</v>
      </c>
      <c r="AP1384" s="683">
        <f t="shared" si="3032"/>
        <v>0</v>
      </c>
      <c r="AQ1384" s="683">
        <f t="shared" si="3032"/>
        <v>0</v>
      </c>
      <c r="AR1384" s="683">
        <f t="shared" si="3032"/>
        <v>0</v>
      </c>
      <c r="AS1384" s="295"/>
    </row>
    <row r="1385" spans="1:45">
      <c r="B1385" s="334" t="s">
        <v>878</v>
      </c>
      <c r="C1385" s="396"/>
      <c r="D1385" s="396"/>
      <c r="E1385" s="397"/>
      <c r="F1385" s="397"/>
      <c r="G1385" s="397"/>
      <c r="H1385" s="397"/>
      <c r="I1385" s="397"/>
      <c r="J1385" s="397"/>
      <c r="K1385" s="397"/>
      <c r="L1385" s="397"/>
      <c r="M1385" s="397"/>
      <c r="N1385" s="397"/>
      <c r="O1385" s="397"/>
      <c r="P1385" s="397"/>
      <c r="Q1385" s="397"/>
      <c r="R1385" s="398"/>
      <c r="S1385" s="397"/>
      <c r="T1385" s="397"/>
      <c r="U1385" s="397"/>
      <c r="V1385" s="396"/>
      <c r="W1385" s="399"/>
      <c r="X1385" s="396"/>
      <c r="Y1385" s="396"/>
      <c r="Z1385" s="397"/>
      <c r="AA1385" s="397"/>
      <c r="AB1385" s="397"/>
      <c r="AC1385" s="397"/>
      <c r="AD1385" s="397"/>
      <c r="AE1385" s="684">
        <f>SUMPRODUCT($J$1199:$J$1359,AE1199:AE1359)</f>
        <v>7472.6226165612161</v>
      </c>
      <c r="AF1385" s="684">
        <f>SUMPRODUCT($J$1199:$J$1359,AF1199:AF1359)</f>
        <v>169934.3360591183</v>
      </c>
      <c r="AG1385" s="684">
        <f>IF(AG1197="kw",SUMPRODUCT($Q$1199:$Q$1359,$X$1199:$X$1359,AG1199:AG1359),SUMPRODUCT($J$1199:$J$1359,AG1199:AG1359))</f>
        <v>2523.8698467319873</v>
      </c>
      <c r="AH1385" s="684">
        <f t="shared" ref="AH1385:AR1385" si="3033">IF(AH1197="kw",SUMPRODUCT($Q$1199:$Q$1359,$X$1199:$X$1359,AH1199:AH1359),SUMPRODUCT($J$1199:$J$1359,AH1199:AH1359))</f>
        <v>0</v>
      </c>
      <c r="AI1385" s="684">
        <f t="shared" si="3033"/>
        <v>23678.961367247284</v>
      </c>
      <c r="AJ1385" s="684">
        <f t="shared" si="3033"/>
        <v>0</v>
      </c>
      <c r="AK1385" s="684">
        <f t="shared" si="3033"/>
        <v>0</v>
      </c>
      <c r="AL1385" s="684">
        <f t="shared" si="3033"/>
        <v>0</v>
      </c>
      <c r="AM1385" s="684">
        <f t="shared" si="3033"/>
        <v>0</v>
      </c>
      <c r="AN1385" s="684">
        <f t="shared" si="3033"/>
        <v>0</v>
      </c>
      <c r="AO1385" s="684">
        <f t="shared" si="3033"/>
        <v>0</v>
      </c>
      <c r="AP1385" s="684">
        <f t="shared" si="3033"/>
        <v>0</v>
      </c>
      <c r="AQ1385" s="684">
        <f t="shared" si="3033"/>
        <v>0</v>
      </c>
      <c r="AR1385" s="684">
        <f t="shared" si="3033"/>
        <v>0</v>
      </c>
      <c r="AS1385" s="339"/>
    </row>
    <row r="1386" spans="1:45" ht="19.5" customHeight="1">
      <c r="B1386" s="322" t="s">
        <v>590</v>
      </c>
      <c r="C1386" s="340"/>
      <c r="D1386" s="341"/>
      <c r="E1386" s="341"/>
      <c r="F1386" s="341"/>
      <c r="G1386" s="341"/>
      <c r="H1386" s="341"/>
      <c r="I1386" s="341"/>
      <c r="J1386" s="341"/>
      <c r="K1386" s="341"/>
      <c r="L1386" s="341"/>
      <c r="M1386" s="341"/>
      <c r="N1386" s="341"/>
      <c r="O1386" s="341"/>
      <c r="P1386" s="341"/>
      <c r="Q1386" s="341"/>
      <c r="R1386" s="341"/>
      <c r="S1386" s="341"/>
      <c r="T1386" s="341"/>
      <c r="U1386" s="341"/>
      <c r="V1386" s="325"/>
      <c r="W1386" s="326"/>
      <c r="X1386" s="341"/>
      <c r="Y1386" s="341"/>
      <c r="Z1386" s="341"/>
      <c r="AA1386" s="341"/>
      <c r="AB1386" s="341"/>
      <c r="AC1386" s="341"/>
      <c r="AD1386" s="341"/>
      <c r="AE1386" s="342"/>
      <c r="AF1386" s="342"/>
      <c r="AG1386" s="342"/>
      <c r="AH1386" s="342"/>
      <c r="AI1386" s="342"/>
      <c r="AJ1386" s="342"/>
      <c r="AK1386" s="342"/>
      <c r="AL1386" s="342"/>
      <c r="AM1386" s="342"/>
      <c r="AN1386" s="342"/>
      <c r="AO1386" s="342"/>
      <c r="AP1386" s="342"/>
      <c r="AQ1386" s="342"/>
      <c r="AR1386" s="342"/>
      <c r="AS1386" s="342"/>
    </row>
    <row r="1387" spans="1:45" ht="19.5" customHeight="1">
      <c r="B1387" s="673"/>
      <c r="C1387" s="674"/>
      <c r="D1387" s="655"/>
      <c r="E1387" s="655"/>
      <c r="F1387" s="655"/>
      <c r="G1387" s="655"/>
      <c r="H1387" s="655"/>
      <c r="I1387" s="655"/>
      <c r="J1387" s="655"/>
      <c r="K1387" s="655"/>
      <c r="L1387" s="655"/>
      <c r="M1387" s="655"/>
      <c r="N1387" s="655"/>
      <c r="O1387" s="655"/>
      <c r="P1387" s="655"/>
      <c r="Q1387" s="655"/>
      <c r="R1387" s="655"/>
      <c r="S1387" s="655"/>
      <c r="T1387" s="655"/>
      <c r="U1387" s="655"/>
      <c r="V1387" s="264"/>
      <c r="W1387" s="675"/>
      <c r="X1387" s="655"/>
      <c r="Y1387" s="655"/>
      <c r="Z1387" s="655"/>
      <c r="AA1387" s="655"/>
      <c r="AB1387" s="655"/>
      <c r="AC1387" s="655"/>
      <c r="AD1387" s="655"/>
      <c r="AE1387" s="219"/>
      <c r="AF1387" s="219"/>
      <c r="AG1387" s="219"/>
      <c r="AH1387" s="219"/>
      <c r="AI1387" s="219"/>
      <c r="AJ1387" s="219"/>
      <c r="AK1387" s="219"/>
      <c r="AL1387" s="219"/>
      <c r="AM1387" s="219"/>
      <c r="AN1387" s="219"/>
      <c r="AO1387" s="219"/>
      <c r="AP1387" s="219"/>
      <c r="AQ1387" s="219"/>
      <c r="AR1387" s="219"/>
      <c r="AS1387" s="219"/>
    </row>
    <row r="1388" spans="1:45" ht="15.75">
      <c r="B1388" s="241" t="s">
        <v>803</v>
      </c>
      <c r="C1388" s="242"/>
      <c r="D1388" s="511" t="s">
        <v>523</v>
      </c>
      <c r="E1388" s="217"/>
      <c r="F1388" s="511"/>
      <c r="G1388" s="217"/>
      <c r="H1388" s="217"/>
      <c r="I1388" s="217"/>
      <c r="J1388" s="217"/>
      <c r="K1388" s="217"/>
      <c r="L1388" s="217"/>
      <c r="M1388" s="217"/>
      <c r="N1388" s="217"/>
      <c r="O1388" s="217"/>
      <c r="P1388" s="217"/>
      <c r="Q1388" s="217"/>
      <c r="R1388" s="242"/>
      <c r="S1388" s="217"/>
      <c r="T1388" s="217"/>
      <c r="U1388" s="217"/>
      <c r="V1388" s="217"/>
      <c r="W1388" s="217"/>
      <c r="X1388" s="217"/>
      <c r="Y1388" s="217"/>
      <c r="Z1388" s="217"/>
      <c r="AA1388" s="217"/>
      <c r="AB1388" s="217"/>
      <c r="AC1388" s="217"/>
      <c r="AD1388" s="217"/>
      <c r="AE1388" s="231"/>
      <c r="AF1388" s="229"/>
      <c r="AG1388" s="229"/>
      <c r="AH1388" s="229"/>
      <c r="AI1388" s="229"/>
      <c r="AJ1388" s="229"/>
      <c r="AK1388" s="229"/>
      <c r="AL1388" s="229"/>
      <c r="AM1388" s="229"/>
      <c r="AN1388" s="229"/>
      <c r="AO1388" s="229"/>
      <c r="AP1388" s="229"/>
      <c r="AQ1388" s="229"/>
      <c r="AR1388" s="229"/>
    </row>
    <row r="1389" spans="1:45" ht="39.75" customHeight="1">
      <c r="B1389" s="827" t="s">
        <v>211</v>
      </c>
      <c r="C1389" s="829" t="s">
        <v>33</v>
      </c>
      <c r="D1389" s="244" t="s">
        <v>421</v>
      </c>
      <c r="E1389" s="833" t="s">
        <v>209</v>
      </c>
      <c r="F1389" s="834"/>
      <c r="G1389" s="834"/>
      <c r="H1389" s="834"/>
      <c r="I1389" s="834"/>
      <c r="J1389" s="834"/>
      <c r="K1389" s="834"/>
      <c r="L1389" s="834"/>
      <c r="M1389" s="834"/>
      <c r="N1389" s="834"/>
      <c r="O1389" s="834"/>
      <c r="P1389" s="835"/>
      <c r="Q1389" s="831" t="s">
        <v>213</v>
      </c>
      <c r="R1389" s="244" t="s">
        <v>422</v>
      </c>
      <c r="S1389" s="824" t="s">
        <v>212</v>
      </c>
      <c r="T1389" s="825"/>
      <c r="U1389" s="825"/>
      <c r="V1389" s="825"/>
      <c r="W1389" s="825"/>
      <c r="X1389" s="825"/>
      <c r="Y1389" s="825"/>
      <c r="Z1389" s="825"/>
      <c r="AA1389" s="825"/>
      <c r="AB1389" s="825"/>
      <c r="AC1389" s="825"/>
      <c r="AD1389" s="836"/>
      <c r="AE1389" s="824" t="s">
        <v>242</v>
      </c>
      <c r="AF1389" s="825"/>
      <c r="AG1389" s="825"/>
      <c r="AH1389" s="825"/>
      <c r="AI1389" s="825"/>
      <c r="AJ1389" s="825"/>
      <c r="AK1389" s="825"/>
      <c r="AL1389" s="825"/>
      <c r="AM1389" s="825"/>
      <c r="AN1389" s="825"/>
      <c r="AO1389" s="825"/>
      <c r="AP1389" s="825"/>
      <c r="AQ1389" s="825"/>
      <c r="AR1389" s="825"/>
      <c r="AS1389" s="826"/>
    </row>
    <row r="1390" spans="1:45" ht="65.25" customHeight="1">
      <c r="B1390" s="828"/>
      <c r="C1390" s="830"/>
      <c r="D1390" s="245">
        <v>2022</v>
      </c>
      <c r="E1390" s="245">
        <v>2023</v>
      </c>
      <c r="F1390" s="245">
        <v>2024</v>
      </c>
      <c r="G1390" s="245">
        <v>2025</v>
      </c>
      <c r="H1390" s="245">
        <v>2026</v>
      </c>
      <c r="I1390" s="245">
        <v>2027</v>
      </c>
      <c r="J1390" s="245">
        <v>2028</v>
      </c>
      <c r="K1390" s="245">
        <v>2029</v>
      </c>
      <c r="L1390" s="245">
        <v>2030</v>
      </c>
      <c r="M1390" s="245">
        <v>2031</v>
      </c>
      <c r="N1390" s="245">
        <v>2032</v>
      </c>
      <c r="O1390" s="245">
        <v>2033</v>
      </c>
      <c r="P1390" s="245">
        <v>2034</v>
      </c>
      <c r="Q1390" s="832"/>
      <c r="R1390" s="245">
        <v>2022</v>
      </c>
      <c r="S1390" s="245">
        <v>2023</v>
      </c>
      <c r="T1390" s="245">
        <v>2024</v>
      </c>
      <c r="U1390" s="245">
        <v>2025</v>
      </c>
      <c r="V1390" s="245">
        <v>2026</v>
      </c>
      <c r="W1390" s="245">
        <v>2027</v>
      </c>
      <c r="X1390" s="245">
        <v>2028</v>
      </c>
      <c r="Y1390" s="245">
        <v>2029</v>
      </c>
      <c r="Z1390" s="245">
        <v>2030</v>
      </c>
      <c r="AA1390" s="245">
        <v>2031</v>
      </c>
      <c r="AB1390" s="245">
        <v>2032</v>
      </c>
      <c r="AC1390" s="245">
        <v>2033</v>
      </c>
      <c r="AD1390" s="245">
        <v>2034</v>
      </c>
      <c r="AE1390" s="245" t="str">
        <f>'1.  LRAMVA Summary'!$D$53</f>
        <v>Residential</v>
      </c>
      <c r="AF1390" s="245" t="str">
        <f>'1.  LRAMVA Summary'!$E$53</f>
        <v>GS&lt;50 kW</v>
      </c>
      <c r="AG1390" s="245" t="str">
        <f>'1.  LRAMVA Summary'!$F$53</f>
        <v>General Service 50 to 4,999 kW</v>
      </c>
      <c r="AH1390" s="245" t="str">
        <f>'1.  LRAMVA Summary'!$G$53</f>
        <v>Large Use</v>
      </c>
      <c r="AI1390" s="245" t="str">
        <f>'1.  LRAMVA Summary'!$H$53</f>
        <v>Large Use 2</v>
      </c>
      <c r="AJ1390" s="245" t="str">
        <f>'1.  LRAMVA Summary'!$I$53</f>
        <v>Street Lighting</v>
      </c>
      <c r="AK1390" s="245" t="str">
        <f>'1.  LRAMVA Summary'!$J$53</f>
        <v>Unmetered Scattered Load</v>
      </c>
      <c r="AL1390" s="245" t="str">
        <f>'1.  LRAMVA Summary'!$K$53</f>
        <v/>
      </c>
      <c r="AM1390" s="245" t="str">
        <f>'1.  LRAMVA Summary'!$L$53</f>
        <v/>
      </c>
      <c r="AN1390" s="245" t="str">
        <f>'1.  LRAMVA Summary'!$M$53</f>
        <v/>
      </c>
      <c r="AO1390" s="245" t="str">
        <f>'1.  LRAMVA Summary'!$N$53</f>
        <v/>
      </c>
      <c r="AP1390" s="245" t="str">
        <f>'1.  LRAMVA Summary'!$O$53</f>
        <v/>
      </c>
      <c r="AQ1390" s="245" t="str">
        <f>'1.  LRAMVA Summary'!$P$53</f>
        <v/>
      </c>
      <c r="AR1390" s="245" t="str">
        <f>'1.  LRAMVA Summary'!$Q$53</f>
        <v/>
      </c>
      <c r="AS1390" s="247" t="str">
        <f>'1.  LRAMVA Summary'!$R$53</f>
        <v>Total</v>
      </c>
    </row>
    <row r="1391" spans="1:45" ht="15" customHeight="1">
      <c r="A1391" s="464"/>
      <c r="B1391" s="454" t="s">
        <v>501</v>
      </c>
      <c r="C1391" s="249"/>
      <c r="D1391" s="249"/>
      <c r="E1391" s="249"/>
      <c r="F1391" s="249"/>
      <c r="G1391" s="249"/>
      <c r="H1391" s="249"/>
      <c r="I1391" s="249"/>
      <c r="J1391" s="249"/>
      <c r="K1391" s="249"/>
      <c r="L1391" s="249"/>
      <c r="M1391" s="249"/>
      <c r="N1391" s="249"/>
      <c r="O1391" s="249"/>
      <c r="P1391" s="249"/>
      <c r="Q1391" s="250"/>
      <c r="R1391" s="249"/>
      <c r="S1391" s="249"/>
      <c r="T1391" s="249"/>
      <c r="U1391" s="249"/>
      <c r="V1391" s="249"/>
      <c r="W1391" s="249"/>
      <c r="X1391" s="249"/>
      <c r="Y1391" s="249"/>
      <c r="Z1391" s="249"/>
      <c r="AA1391" s="249"/>
      <c r="AB1391" s="249"/>
      <c r="AC1391" s="249"/>
      <c r="AD1391" s="249"/>
      <c r="AE1391" s="251" t="str">
        <f>'1.  LRAMVA Summary'!$D$54</f>
        <v>kWh</v>
      </c>
      <c r="AF1391" s="251" t="str">
        <f>'1.  LRAMVA Summary'!$E$54</f>
        <v>kWh</v>
      </c>
      <c r="AG1391" s="251" t="str">
        <f>'1.  LRAMVA Summary'!$F$54</f>
        <v>kW</v>
      </c>
      <c r="AH1391" s="251" t="str">
        <f>'1.  LRAMVA Summary'!$G$54</f>
        <v>kW</v>
      </c>
      <c r="AI1391" s="251" t="str">
        <f>'1.  LRAMVA Summary'!$H$54</f>
        <v>kW</v>
      </c>
      <c r="AJ1391" s="251" t="str">
        <f>'1.  LRAMVA Summary'!$I$54</f>
        <v>kW</v>
      </c>
      <c r="AK1391" s="251" t="str">
        <f>'1.  LRAMVA Summary'!$J$54</f>
        <v>kWh</v>
      </c>
      <c r="AL1391" s="251">
        <f>'1.  LRAMVA Summary'!$K$54</f>
        <v>0</v>
      </c>
      <c r="AM1391" s="251">
        <f>'1.  LRAMVA Summary'!$L$54</f>
        <v>0</v>
      </c>
      <c r="AN1391" s="251">
        <f>'1.  LRAMVA Summary'!$M$54</f>
        <v>0</v>
      </c>
      <c r="AO1391" s="251">
        <f>'1.  LRAMVA Summary'!$N$54</f>
        <v>0</v>
      </c>
      <c r="AP1391" s="251">
        <f>'1.  LRAMVA Summary'!$O$54</f>
        <v>0</v>
      </c>
      <c r="AQ1391" s="251">
        <f>'1.  LRAMVA Summary'!$P$54</f>
        <v>0</v>
      </c>
      <c r="AR1391" s="251">
        <f>'1.  LRAMVA Summary'!$Q$54</f>
        <v>0</v>
      </c>
      <c r="AS1391" s="252"/>
    </row>
    <row r="1392" spans="1:45" ht="15" hidden="1" customHeight="1" outlineLevel="1">
      <c r="A1392" s="464"/>
      <c r="B1392" s="443" t="s">
        <v>494</v>
      </c>
      <c r="C1392" s="249"/>
      <c r="D1392" s="249"/>
      <c r="E1392" s="249"/>
      <c r="F1392" s="249"/>
      <c r="G1392" s="249"/>
      <c r="H1392" s="249"/>
      <c r="I1392" s="249"/>
      <c r="J1392" s="249"/>
      <c r="K1392" s="249"/>
      <c r="L1392" s="249"/>
      <c r="M1392" s="249"/>
      <c r="N1392" s="249"/>
      <c r="O1392" s="249"/>
      <c r="P1392" s="249"/>
      <c r="Q1392" s="250"/>
      <c r="R1392" s="249"/>
      <c r="S1392" s="249"/>
      <c r="T1392" s="249"/>
      <c r="U1392" s="249"/>
      <c r="V1392" s="249"/>
      <c r="W1392" s="249"/>
      <c r="X1392" s="249"/>
      <c r="Y1392" s="249"/>
      <c r="Z1392" s="249"/>
      <c r="AA1392" s="249"/>
      <c r="AB1392" s="249"/>
      <c r="AC1392" s="249"/>
      <c r="AD1392" s="249"/>
      <c r="AE1392" s="251"/>
      <c r="AF1392" s="251"/>
      <c r="AG1392" s="251"/>
      <c r="AH1392" s="251"/>
      <c r="AI1392" s="251"/>
      <c r="AJ1392" s="251"/>
      <c r="AK1392" s="251"/>
      <c r="AL1392" s="251"/>
      <c r="AM1392" s="251"/>
      <c r="AN1392" s="251"/>
      <c r="AO1392" s="251"/>
      <c r="AP1392" s="251"/>
      <c r="AQ1392" s="251"/>
      <c r="AR1392" s="251"/>
      <c r="AS1392" s="252"/>
    </row>
    <row r="1393" spans="1:45" ht="15" hidden="1" customHeight="1" outlineLevel="1">
      <c r="A1393" s="464">
        <v>1</v>
      </c>
      <c r="B1393" s="379" t="s">
        <v>95</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hidden="1"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3034">AF1393</f>
        <v>0</v>
      </c>
      <c r="AG1394" s="362">
        <f t="shared" si="3034"/>
        <v>0</v>
      </c>
      <c r="AH1394" s="362">
        <f t="shared" si="3034"/>
        <v>0</v>
      </c>
      <c r="AI1394" s="362">
        <f t="shared" si="3034"/>
        <v>0</v>
      </c>
      <c r="AJ1394" s="362">
        <f t="shared" si="3034"/>
        <v>0</v>
      </c>
      <c r="AK1394" s="362">
        <f t="shared" si="3034"/>
        <v>0</v>
      </c>
      <c r="AL1394" s="362">
        <f t="shared" si="3034"/>
        <v>0</v>
      </c>
      <c r="AM1394" s="362">
        <f t="shared" si="3034"/>
        <v>0</v>
      </c>
      <c r="AN1394" s="362">
        <f t="shared" si="3034"/>
        <v>0</v>
      </c>
      <c r="AO1394" s="362">
        <f t="shared" si="3034"/>
        <v>0</v>
      </c>
      <c r="AP1394" s="362">
        <f t="shared" si="3034"/>
        <v>0</v>
      </c>
      <c r="AQ1394" s="362">
        <f t="shared" si="3034"/>
        <v>0</v>
      </c>
      <c r="AR1394" s="362">
        <f t="shared" si="3034"/>
        <v>0</v>
      </c>
      <c r="AS1394" s="257"/>
    </row>
    <row r="1395" spans="1:45" ht="15" hidden="1" customHeight="1" outlineLevel="1">
      <c r="A1395" s="464"/>
      <c r="B1395" s="258"/>
      <c r="C1395" s="259"/>
      <c r="D1395" s="259"/>
      <c r="E1395" s="259"/>
      <c r="F1395" s="259"/>
      <c r="G1395" s="259"/>
      <c r="H1395" s="259"/>
      <c r="I1395" s="259"/>
      <c r="J1395" s="660"/>
      <c r="K1395" s="259"/>
      <c r="L1395" s="259"/>
      <c r="M1395" s="259"/>
      <c r="N1395" s="259"/>
      <c r="O1395" s="259"/>
      <c r="P1395" s="259"/>
      <c r="Q1395" s="260"/>
      <c r="R1395" s="259"/>
      <c r="S1395" s="259"/>
      <c r="T1395" s="259"/>
      <c r="U1395" s="259"/>
      <c r="V1395" s="259"/>
      <c r="W1395" s="259"/>
      <c r="X1395" s="259"/>
      <c r="Y1395" s="259"/>
      <c r="Z1395" s="259"/>
      <c r="AA1395" s="259"/>
      <c r="AB1395" s="259"/>
      <c r="AC1395" s="259"/>
      <c r="AD1395" s="259"/>
      <c r="AE1395" s="363"/>
      <c r="AF1395" s="364"/>
      <c r="AG1395" s="364"/>
      <c r="AH1395" s="364"/>
      <c r="AI1395" s="364"/>
      <c r="AJ1395" s="364"/>
      <c r="AK1395" s="364"/>
      <c r="AL1395" s="364"/>
      <c r="AM1395" s="364"/>
      <c r="AN1395" s="364"/>
      <c r="AO1395" s="364"/>
      <c r="AP1395" s="364"/>
      <c r="AQ1395" s="364"/>
      <c r="AR1395" s="364"/>
      <c r="AS1395" s="262"/>
    </row>
    <row r="1396" spans="1:45" ht="15" hidden="1" customHeight="1" outlineLevel="1">
      <c r="A1396" s="464">
        <v>2</v>
      </c>
      <c r="B1396" s="379" t="s">
        <v>96</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hidden="1"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3035">AF1396</f>
        <v>0</v>
      </c>
      <c r="AG1397" s="362">
        <f t="shared" si="3035"/>
        <v>0</v>
      </c>
      <c r="AH1397" s="362">
        <f t="shared" si="3035"/>
        <v>0</v>
      </c>
      <c r="AI1397" s="362">
        <f t="shared" si="3035"/>
        <v>0</v>
      </c>
      <c r="AJ1397" s="362">
        <f t="shared" si="3035"/>
        <v>0</v>
      </c>
      <c r="AK1397" s="362">
        <f t="shared" si="3035"/>
        <v>0</v>
      </c>
      <c r="AL1397" s="362">
        <f t="shared" si="3035"/>
        <v>0</v>
      </c>
      <c r="AM1397" s="362">
        <f t="shared" si="3035"/>
        <v>0</v>
      </c>
      <c r="AN1397" s="362">
        <f t="shared" si="3035"/>
        <v>0</v>
      </c>
      <c r="AO1397" s="362">
        <f t="shared" si="3035"/>
        <v>0</v>
      </c>
      <c r="AP1397" s="362">
        <f t="shared" si="3035"/>
        <v>0</v>
      </c>
      <c r="AQ1397" s="362">
        <f t="shared" si="3035"/>
        <v>0</v>
      </c>
      <c r="AR1397" s="362">
        <f t="shared" si="3035"/>
        <v>0</v>
      </c>
      <c r="AS1397" s="257"/>
    </row>
    <row r="1398" spans="1:45" ht="15" hidden="1" customHeight="1" outlineLevel="1">
      <c r="A1398" s="464"/>
      <c r="B1398" s="258"/>
      <c r="C1398" s="259"/>
      <c r="D1398" s="264"/>
      <c r="E1398" s="264"/>
      <c r="F1398" s="264"/>
      <c r="G1398" s="264"/>
      <c r="H1398" s="264"/>
      <c r="I1398" s="264"/>
      <c r="J1398" s="264"/>
      <c r="K1398" s="264"/>
      <c r="L1398" s="264"/>
      <c r="M1398" s="264"/>
      <c r="N1398" s="264"/>
      <c r="O1398" s="264"/>
      <c r="P1398" s="264"/>
      <c r="Q1398" s="260"/>
      <c r="R1398" s="264"/>
      <c r="S1398" s="264"/>
      <c r="T1398" s="264"/>
      <c r="U1398" s="264"/>
      <c r="V1398" s="264"/>
      <c r="W1398" s="264"/>
      <c r="X1398" s="264"/>
      <c r="Y1398" s="264"/>
      <c r="Z1398" s="264"/>
      <c r="AA1398" s="264"/>
      <c r="AB1398" s="264"/>
      <c r="AC1398" s="264"/>
      <c r="AD1398" s="264"/>
      <c r="AE1398" s="363"/>
      <c r="AF1398" s="364"/>
      <c r="AG1398" s="364"/>
      <c r="AH1398" s="364"/>
      <c r="AI1398" s="364"/>
      <c r="AJ1398" s="364"/>
      <c r="AK1398" s="364"/>
      <c r="AL1398" s="364"/>
      <c r="AM1398" s="364"/>
      <c r="AN1398" s="364"/>
      <c r="AO1398" s="364"/>
      <c r="AP1398" s="364"/>
      <c r="AQ1398" s="364"/>
      <c r="AR1398" s="364"/>
      <c r="AS1398" s="262"/>
    </row>
    <row r="1399" spans="1:45" ht="15" hidden="1" customHeight="1" outlineLevel="1">
      <c r="A1399" s="464">
        <v>3</v>
      </c>
      <c r="B1399" s="379" t="s">
        <v>97</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hidden="1"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3036">AF1399</f>
        <v>0</v>
      </c>
      <c r="AG1400" s="362">
        <f t="shared" si="3036"/>
        <v>0</v>
      </c>
      <c r="AH1400" s="362">
        <f t="shared" si="3036"/>
        <v>0</v>
      </c>
      <c r="AI1400" s="362">
        <f t="shared" si="3036"/>
        <v>0</v>
      </c>
      <c r="AJ1400" s="362">
        <f t="shared" si="3036"/>
        <v>0</v>
      </c>
      <c r="AK1400" s="362">
        <f t="shared" si="3036"/>
        <v>0</v>
      </c>
      <c r="AL1400" s="362">
        <f t="shared" si="3036"/>
        <v>0</v>
      </c>
      <c r="AM1400" s="362">
        <f t="shared" si="3036"/>
        <v>0</v>
      </c>
      <c r="AN1400" s="362">
        <f t="shared" si="3036"/>
        <v>0</v>
      </c>
      <c r="AO1400" s="362">
        <f t="shared" si="3036"/>
        <v>0</v>
      </c>
      <c r="AP1400" s="362">
        <f t="shared" si="3036"/>
        <v>0</v>
      </c>
      <c r="AQ1400" s="362">
        <f t="shared" si="3036"/>
        <v>0</v>
      </c>
      <c r="AR1400" s="362">
        <f t="shared" si="3036"/>
        <v>0</v>
      </c>
      <c r="AS1400" s="257"/>
    </row>
    <row r="1401" spans="1:45" ht="15" hidden="1" customHeight="1" outlineLevel="1">
      <c r="A1401" s="464"/>
      <c r="B1401" s="254"/>
      <c r="C1401" s="265"/>
      <c r="D1401" s="251"/>
      <c r="E1401" s="251"/>
      <c r="F1401" s="251"/>
      <c r="G1401" s="251"/>
      <c r="H1401" s="251"/>
      <c r="I1401" s="251"/>
      <c r="J1401" s="251"/>
      <c r="K1401" s="251"/>
      <c r="L1401" s="251"/>
      <c r="M1401" s="251"/>
      <c r="N1401" s="251"/>
      <c r="O1401" s="251"/>
      <c r="P1401" s="251"/>
      <c r="Q1401" s="251"/>
      <c r="R1401" s="251"/>
      <c r="S1401" s="251"/>
      <c r="T1401" s="251"/>
      <c r="U1401" s="251"/>
      <c r="V1401" s="251"/>
      <c r="W1401" s="251"/>
      <c r="X1401" s="251"/>
      <c r="Y1401" s="251"/>
      <c r="Z1401" s="251"/>
      <c r="AA1401" s="251"/>
      <c r="AB1401" s="251"/>
      <c r="AC1401" s="251"/>
      <c r="AD1401" s="251"/>
      <c r="AE1401" s="363"/>
      <c r="AF1401" s="363"/>
      <c r="AG1401" s="363"/>
      <c r="AH1401" s="363"/>
      <c r="AI1401" s="363"/>
      <c r="AJ1401" s="363"/>
      <c r="AK1401" s="363"/>
      <c r="AL1401" s="363"/>
      <c r="AM1401" s="363"/>
      <c r="AN1401" s="363"/>
      <c r="AO1401" s="363"/>
      <c r="AP1401" s="363"/>
      <c r="AQ1401" s="363"/>
      <c r="AR1401" s="363"/>
      <c r="AS1401" s="266"/>
    </row>
    <row r="1402" spans="1:45" ht="15" hidden="1" customHeight="1" outlineLevel="1">
      <c r="A1402" s="464">
        <v>4</v>
      </c>
      <c r="B1402" s="273" t="s">
        <v>665</v>
      </c>
      <c r="C1402" s="251" t="s">
        <v>25</v>
      </c>
      <c r="D1402" s="255"/>
      <c r="E1402" s="255"/>
      <c r="F1402" s="255"/>
      <c r="G1402" s="255"/>
      <c r="H1402" s="255"/>
      <c r="I1402" s="255"/>
      <c r="J1402" s="255"/>
      <c r="K1402" s="255"/>
      <c r="L1402" s="255"/>
      <c r="M1402" s="255"/>
      <c r="N1402" s="255"/>
      <c r="O1402" s="255"/>
      <c r="P1402" s="255"/>
      <c r="Q1402" s="251"/>
      <c r="R1402" s="255"/>
      <c r="S1402" s="255"/>
      <c r="T1402" s="255"/>
      <c r="U1402" s="255"/>
      <c r="V1402" s="255"/>
      <c r="W1402" s="255"/>
      <c r="X1402" s="255"/>
      <c r="Y1402" s="255"/>
      <c r="Z1402" s="255"/>
      <c r="AA1402" s="255"/>
      <c r="AB1402" s="255"/>
      <c r="AC1402" s="255"/>
      <c r="AD1402" s="255"/>
      <c r="AE1402" s="366"/>
      <c r="AF1402" s="366"/>
      <c r="AG1402" s="366"/>
      <c r="AH1402" s="366"/>
      <c r="AI1402" s="366"/>
      <c r="AJ1402" s="366"/>
      <c r="AK1402" s="366"/>
      <c r="AL1402" s="361"/>
      <c r="AM1402" s="361"/>
      <c r="AN1402" s="361"/>
      <c r="AO1402" s="361"/>
      <c r="AP1402" s="361"/>
      <c r="AQ1402" s="361"/>
      <c r="AR1402" s="361"/>
      <c r="AS1402" s="256">
        <f>SUM(AE1402:AR1402)</f>
        <v>0</v>
      </c>
    </row>
    <row r="1403" spans="1:45" ht="15" hidden="1" customHeight="1" outlineLevel="1">
      <c r="A1403" s="464"/>
      <c r="B1403" s="254" t="s">
        <v>731</v>
      </c>
      <c r="C1403" s="251" t="s">
        <v>163</v>
      </c>
      <c r="D1403" s="255"/>
      <c r="E1403" s="255"/>
      <c r="F1403" s="255"/>
      <c r="G1403" s="255"/>
      <c r="H1403" s="255"/>
      <c r="I1403" s="255"/>
      <c r="J1403" s="255"/>
      <c r="K1403" s="255"/>
      <c r="L1403" s="255"/>
      <c r="M1403" s="255"/>
      <c r="N1403" s="255"/>
      <c r="O1403" s="255"/>
      <c r="P1403" s="255"/>
      <c r="Q1403" s="414"/>
      <c r="R1403" s="255"/>
      <c r="S1403" s="255"/>
      <c r="T1403" s="255"/>
      <c r="U1403" s="255"/>
      <c r="V1403" s="255"/>
      <c r="W1403" s="255"/>
      <c r="X1403" s="255"/>
      <c r="Y1403" s="255"/>
      <c r="Z1403" s="255"/>
      <c r="AA1403" s="255"/>
      <c r="AB1403" s="255"/>
      <c r="AC1403" s="255"/>
      <c r="AD1403" s="255"/>
      <c r="AE1403" s="362">
        <f>AE1402</f>
        <v>0</v>
      </c>
      <c r="AF1403" s="362">
        <f t="shared" ref="AF1403:AR1403" si="3037">AF1402</f>
        <v>0</v>
      </c>
      <c r="AG1403" s="362">
        <f t="shared" si="3037"/>
        <v>0</v>
      </c>
      <c r="AH1403" s="362">
        <f t="shared" si="3037"/>
        <v>0</v>
      </c>
      <c r="AI1403" s="362">
        <f t="shared" si="3037"/>
        <v>0</v>
      </c>
      <c r="AJ1403" s="362">
        <f t="shared" si="3037"/>
        <v>0</v>
      </c>
      <c r="AK1403" s="362">
        <f t="shared" si="3037"/>
        <v>0</v>
      </c>
      <c r="AL1403" s="362">
        <f t="shared" si="3037"/>
        <v>0</v>
      </c>
      <c r="AM1403" s="362">
        <f t="shared" si="3037"/>
        <v>0</v>
      </c>
      <c r="AN1403" s="362">
        <f t="shared" si="3037"/>
        <v>0</v>
      </c>
      <c r="AO1403" s="362">
        <f t="shared" si="3037"/>
        <v>0</v>
      </c>
      <c r="AP1403" s="362">
        <f t="shared" si="3037"/>
        <v>0</v>
      </c>
      <c r="AQ1403" s="362">
        <f t="shared" si="3037"/>
        <v>0</v>
      </c>
      <c r="AR1403" s="362">
        <f t="shared" si="3037"/>
        <v>0</v>
      </c>
      <c r="AS1403" s="257"/>
    </row>
    <row r="1404" spans="1:45" ht="15" hidden="1" customHeight="1" outlineLevel="1">
      <c r="A1404" s="464"/>
      <c r="B1404" s="254"/>
      <c r="C1404" s="265"/>
      <c r="D1404" s="264"/>
      <c r="E1404" s="264"/>
      <c r="F1404" s="264"/>
      <c r="G1404" s="264"/>
      <c r="H1404" s="264"/>
      <c r="I1404" s="264"/>
      <c r="J1404" s="264"/>
      <c r="K1404" s="264"/>
      <c r="L1404" s="264"/>
      <c r="M1404" s="264"/>
      <c r="N1404" s="264"/>
      <c r="O1404" s="264"/>
      <c r="P1404" s="264"/>
      <c r="Q1404" s="251"/>
      <c r="R1404" s="264"/>
      <c r="S1404" s="264"/>
      <c r="T1404" s="264"/>
      <c r="U1404" s="264"/>
      <c r="V1404" s="264"/>
      <c r="W1404" s="264"/>
      <c r="X1404" s="264"/>
      <c r="Y1404" s="264"/>
      <c r="Z1404" s="264"/>
      <c r="AA1404" s="264"/>
      <c r="AB1404" s="264"/>
      <c r="AC1404" s="264"/>
      <c r="AD1404" s="264"/>
      <c r="AE1404" s="363"/>
      <c r="AF1404" s="363"/>
      <c r="AG1404" s="363"/>
      <c r="AH1404" s="363"/>
      <c r="AI1404" s="363"/>
      <c r="AJ1404" s="363"/>
      <c r="AK1404" s="363"/>
      <c r="AL1404" s="363"/>
      <c r="AM1404" s="363"/>
      <c r="AN1404" s="363"/>
      <c r="AO1404" s="363"/>
      <c r="AP1404" s="363"/>
      <c r="AQ1404" s="363"/>
      <c r="AR1404" s="363"/>
      <c r="AS1404" s="266"/>
    </row>
    <row r="1405" spans="1:45" ht="15" hidden="1" customHeight="1" outlineLevel="1">
      <c r="A1405" s="464">
        <v>5</v>
      </c>
      <c r="B1405" s="379" t="s">
        <v>98</v>
      </c>
      <c r="C1405" s="251" t="s">
        <v>25</v>
      </c>
      <c r="D1405" s="255"/>
      <c r="E1405" s="255"/>
      <c r="F1405" s="255"/>
      <c r="G1405" s="255"/>
      <c r="H1405" s="255"/>
      <c r="I1405" s="255"/>
      <c r="J1405" s="255"/>
      <c r="K1405" s="255"/>
      <c r="L1405" s="255"/>
      <c r="M1405" s="255"/>
      <c r="N1405" s="255"/>
      <c r="O1405" s="255"/>
      <c r="P1405" s="255"/>
      <c r="Q1405" s="251"/>
      <c r="R1405" s="255"/>
      <c r="S1405" s="255"/>
      <c r="T1405" s="255"/>
      <c r="U1405" s="255"/>
      <c r="V1405" s="255"/>
      <c r="W1405" s="255"/>
      <c r="X1405" s="255"/>
      <c r="Y1405" s="255"/>
      <c r="Z1405" s="255"/>
      <c r="AA1405" s="255"/>
      <c r="AB1405" s="255"/>
      <c r="AC1405" s="255"/>
      <c r="AD1405" s="255"/>
      <c r="AE1405" s="366"/>
      <c r="AF1405" s="366"/>
      <c r="AG1405" s="366"/>
      <c r="AH1405" s="366"/>
      <c r="AI1405" s="366"/>
      <c r="AJ1405" s="366"/>
      <c r="AK1405" s="366"/>
      <c r="AL1405" s="361"/>
      <c r="AM1405" s="361"/>
      <c r="AN1405" s="361"/>
      <c r="AO1405" s="361"/>
      <c r="AP1405" s="361"/>
      <c r="AQ1405" s="361"/>
      <c r="AR1405" s="361"/>
      <c r="AS1405" s="256">
        <f>SUM(AE1405:AR1405)</f>
        <v>0</v>
      </c>
    </row>
    <row r="1406" spans="1:45" ht="15" hidden="1" customHeight="1" outlineLevel="1">
      <c r="A1406" s="464"/>
      <c r="B1406" s="254" t="s">
        <v>731</v>
      </c>
      <c r="C1406" s="251" t="s">
        <v>163</v>
      </c>
      <c r="D1406" s="255"/>
      <c r="E1406" s="255"/>
      <c r="F1406" s="255"/>
      <c r="G1406" s="255"/>
      <c r="H1406" s="255"/>
      <c r="I1406" s="255"/>
      <c r="J1406" s="255"/>
      <c r="K1406" s="255"/>
      <c r="L1406" s="255"/>
      <c r="M1406" s="255"/>
      <c r="N1406" s="255"/>
      <c r="O1406" s="255"/>
      <c r="P1406" s="255"/>
      <c r="Q1406" s="414"/>
      <c r="R1406" s="255"/>
      <c r="S1406" s="255"/>
      <c r="T1406" s="255"/>
      <c r="U1406" s="255"/>
      <c r="V1406" s="255"/>
      <c r="W1406" s="255"/>
      <c r="X1406" s="255"/>
      <c r="Y1406" s="255"/>
      <c r="Z1406" s="255"/>
      <c r="AA1406" s="255"/>
      <c r="AB1406" s="255"/>
      <c r="AC1406" s="255"/>
      <c r="AD1406" s="255"/>
      <c r="AE1406" s="362">
        <f>AE1405</f>
        <v>0</v>
      </c>
      <c r="AF1406" s="362">
        <f t="shared" ref="AF1406:AR1406" si="3038">AF1405</f>
        <v>0</v>
      </c>
      <c r="AG1406" s="362">
        <f t="shared" si="3038"/>
        <v>0</v>
      </c>
      <c r="AH1406" s="362">
        <f t="shared" si="3038"/>
        <v>0</v>
      </c>
      <c r="AI1406" s="362">
        <f t="shared" si="3038"/>
        <v>0</v>
      </c>
      <c r="AJ1406" s="362">
        <f t="shared" si="3038"/>
        <v>0</v>
      </c>
      <c r="AK1406" s="362">
        <f t="shared" si="3038"/>
        <v>0</v>
      </c>
      <c r="AL1406" s="362">
        <f t="shared" si="3038"/>
        <v>0</v>
      </c>
      <c r="AM1406" s="362">
        <f t="shared" si="3038"/>
        <v>0</v>
      </c>
      <c r="AN1406" s="362">
        <f t="shared" si="3038"/>
        <v>0</v>
      </c>
      <c r="AO1406" s="362">
        <f t="shared" si="3038"/>
        <v>0</v>
      </c>
      <c r="AP1406" s="362">
        <f t="shared" si="3038"/>
        <v>0</v>
      </c>
      <c r="AQ1406" s="362">
        <f t="shared" si="3038"/>
        <v>0</v>
      </c>
      <c r="AR1406" s="362">
        <f t="shared" si="3038"/>
        <v>0</v>
      </c>
      <c r="AS1406" s="257"/>
    </row>
    <row r="1407" spans="1:45" ht="15" hidden="1" customHeight="1" outlineLevel="1">
      <c r="A1407" s="464"/>
      <c r="B1407" s="254"/>
      <c r="C1407" s="251"/>
      <c r="D1407" s="251"/>
      <c r="E1407" s="251"/>
      <c r="F1407" s="251"/>
      <c r="G1407" s="251"/>
      <c r="H1407" s="251"/>
      <c r="I1407" s="251"/>
      <c r="J1407" s="251"/>
      <c r="K1407" s="251"/>
      <c r="L1407" s="251"/>
      <c r="M1407" s="251"/>
      <c r="N1407" s="251"/>
      <c r="O1407" s="251"/>
      <c r="P1407" s="251"/>
      <c r="Q1407" s="251"/>
      <c r="R1407" s="251"/>
      <c r="S1407" s="251"/>
      <c r="T1407" s="251"/>
      <c r="U1407" s="251"/>
      <c r="V1407" s="251"/>
      <c r="W1407" s="251"/>
      <c r="X1407" s="251"/>
      <c r="Y1407" s="251"/>
      <c r="Z1407" s="251"/>
      <c r="AA1407" s="251"/>
      <c r="AB1407" s="251"/>
      <c r="AC1407" s="251"/>
      <c r="AD1407" s="251"/>
      <c r="AE1407" s="373"/>
      <c r="AF1407" s="374"/>
      <c r="AG1407" s="374"/>
      <c r="AH1407" s="374"/>
      <c r="AI1407" s="374"/>
      <c r="AJ1407" s="374"/>
      <c r="AK1407" s="374"/>
      <c r="AL1407" s="374"/>
      <c r="AM1407" s="374"/>
      <c r="AN1407" s="374"/>
      <c r="AO1407" s="374"/>
      <c r="AP1407" s="374"/>
      <c r="AQ1407" s="374"/>
      <c r="AR1407" s="374"/>
      <c r="AS1407" s="257"/>
    </row>
    <row r="1408" spans="1:45" ht="15.75" hidden="1" outlineLevel="1">
      <c r="A1408" s="464"/>
      <c r="B1408" s="278" t="s">
        <v>495</v>
      </c>
      <c r="C1408" s="249"/>
      <c r="D1408" s="249"/>
      <c r="E1408" s="249"/>
      <c r="F1408" s="249"/>
      <c r="G1408" s="249"/>
      <c r="H1408" s="249"/>
      <c r="I1408" s="249"/>
      <c r="J1408" s="249"/>
      <c r="K1408" s="249"/>
      <c r="L1408" s="249"/>
      <c r="M1408" s="249"/>
      <c r="N1408" s="249"/>
      <c r="O1408" s="249"/>
      <c r="P1408" s="249"/>
      <c r="Q1408" s="250"/>
      <c r="R1408" s="249"/>
      <c r="S1408" s="249"/>
      <c r="T1408" s="249"/>
      <c r="U1408" s="249"/>
      <c r="V1408" s="249"/>
      <c r="W1408" s="249"/>
      <c r="X1408" s="249"/>
      <c r="Y1408" s="249"/>
      <c r="Z1408" s="249"/>
      <c r="AA1408" s="249"/>
      <c r="AB1408" s="249"/>
      <c r="AC1408" s="249"/>
      <c r="AD1408" s="249"/>
      <c r="AE1408" s="365"/>
      <c r="AF1408" s="365"/>
      <c r="AG1408" s="365"/>
      <c r="AH1408" s="365"/>
      <c r="AI1408" s="365"/>
      <c r="AJ1408" s="365"/>
      <c r="AK1408" s="365"/>
      <c r="AL1408" s="365"/>
      <c r="AM1408" s="365"/>
      <c r="AN1408" s="365"/>
      <c r="AO1408" s="365"/>
      <c r="AP1408" s="365"/>
      <c r="AQ1408" s="365"/>
      <c r="AR1408" s="365"/>
      <c r="AS1408" s="252"/>
    </row>
    <row r="1409" spans="1:45" ht="15" hidden="1" customHeight="1" outlineLevel="1">
      <c r="A1409" s="464">
        <v>6</v>
      </c>
      <c r="B1409" s="379" t="s">
        <v>99</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hidden="1"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3039">AF1409</f>
        <v>0</v>
      </c>
      <c r="AG1410" s="362">
        <f t="shared" si="3039"/>
        <v>0</v>
      </c>
      <c r="AH1410" s="362">
        <f t="shared" si="3039"/>
        <v>0</v>
      </c>
      <c r="AI1410" s="362">
        <f t="shared" si="3039"/>
        <v>0</v>
      </c>
      <c r="AJ1410" s="362">
        <f t="shared" si="3039"/>
        <v>0</v>
      </c>
      <c r="AK1410" s="362">
        <f t="shared" si="3039"/>
        <v>0</v>
      </c>
      <c r="AL1410" s="362">
        <f t="shared" si="3039"/>
        <v>0</v>
      </c>
      <c r="AM1410" s="362">
        <f t="shared" si="3039"/>
        <v>0</v>
      </c>
      <c r="AN1410" s="362">
        <f t="shared" si="3039"/>
        <v>0</v>
      </c>
      <c r="AO1410" s="362">
        <f t="shared" si="3039"/>
        <v>0</v>
      </c>
      <c r="AP1410" s="362">
        <f t="shared" si="3039"/>
        <v>0</v>
      </c>
      <c r="AQ1410" s="362">
        <f t="shared" si="3039"/>
        <v>0</v>
      </c>
      <c r="AR1410" s="362">
        <f t="shared" si="3039"/>
        <v>0</v>
      </c>
      <c r="AS1410" s="270"/>
    </row>
    <row r="1411" spans="1:45" ht="15" hidden="1" customHeight="1" outlineLevel="1">
      <c r="A1411" s="464"/>
      <c r="B1411" s="269"/>
      <c r="C1411" s="271"/>
      <c r="D1411" s="251"/>
      <c r="E1411" s="251"/>
      <c r="F1411" s="251"/>
      <c r="G1411" s="251"/>
      <c r="H1411" s="251"/>
      <c r="I1411" s="251"/>
      <c r="J1411" s="251"/>
      <c r="K1411" s="251"/>
      <c r="L1411" s="251"/>
      <c r="M1411" s="251"/>
      <c r="N1411" s="251"/>
      <c r="O1411" s="251"/>
      <c r="P1411" s="251"/>
      <c r="Q1411" s="251"/>
      <c r="R1411" s="251"/>
      <c r="S1411" s="251"/>
      <c r="T1411" s="251"/>
      <c r="U1411" s="251"/>
      <c r="V1411" s="251"/>
      <c r="W1411" s="251"/>
      <c r="X1411" s="251"/>
      <c r="Y1411" s="251"/>
      <c r="Z1411" s="251"/>
      <c r="AA1411" s="251"/>
      <c r="AB1411" s="251"/>
      <c r="AC1411" s="251"/>
      <c r="AD1411" s="251"/>
      <c r="AE1411" s="367"/>
      <c r="AF1411" s="367"/>
      <c r="AG1411" s="367"/>
      <c r="AH1411" s="367"/>
      <c r="AI1411" s="367"/>
      <c r="AJ1411" s="367"/>
      <c r="AK1411" s="367"/>
      <c r="AL1411" s="367"/>
      <c r="AM1411" s="367"/>
      <c r="AN1411" s="367"/>
      <c r="AO1411" s="367"/>
      <c r="AP1411" s="367"/>
      <c r="AQ1411" s="367"/>
      <c r="AR1411" s="367"/>
      <c r="AS1411" s="272"/>
    </row>
    <row r="1412" spans="1:45" ht="15" hidden="1" customHeight="1" outlineLevel="1">
      <c r="A1412" s="464">
        <v>7</v>
      </c>
      <c r="B1412" s="379" t="s">
        <v>100</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hidden="1"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3040">AF1412</f>
        <v>0</v>
      </c>
      <c r="AG1413" s="362">
        <f t="shared" si="3040"/>
        <v>0</v>
      </c>
      <c r="AH1413" s="362">
        <f t="shared" si="3040"/>
        <v>0</v>
      </c>
      <c r="AI1413" s="362">
        <f t="shared" si="3040"/>
        <v>0</v>
      </c>
      <c r="AJ1413" s="362">
        <f t="shared" si="3040"/>
        <v>0</v>
      </c>
      <c r="AK1413" s="362">
        <f t="shared" si="3040"/>
        <v>0</v>
      </c>
      <c r="AL1413" s="362">
        <f t="shared" si="3040"/>
        <v>0</v>
      </c>
      <c r="AM1413" s="362">
        <f t="shared" si="3040"/>
        <v>0</v>
      </c>
      <c r="AN1413" s="362">
        <f t="shared" si="3040"/>
        <v>0</v>
      </c>
      <c r="AO1413" s="362">
        <f t="shared" si="3040"/>
        <v>0</v>
      </c>
      <c r="AP1413" s="362">
        <f t="shared" si="3040"/>
        <v>0</v>
      </c>
      <c r="AQ1413" s="362">
        <f t="shared" si="3040"/>
        <v>0</v>
      </c>
      <c r="AR1413" s="362">
        <f t="shared" si="3040"/>
        <v>0</v>
      </c>
      <c r="AS1413" s="270"/>
    </row>
    <row r="1414" spans="1:45" ht="15" hidden="1" customHeight="1" outlineLevel="1">
      <c r="A1414" s="464"/>
      <c r="B1414" s="273"/>
      <c r="C1414" s="271"/>
      <c r="D1414" s="251"/>
      <c r="E1414" s="251"/>
      <c r="F1414" s="251"/>
      <c r="G1414" s="251"/>
      <c r="H1414" s="251"/>
      <c r="I1414" s="251"/>
      <c r="J1414" s="251"/>
      <c r="K1414" s="251"/>
      <c r="L1414" s="251"/>
      <c r="M1414" s="251"/>
      <c r="N1414" s="251"/>
      <c r="O1414" s="251"/>
      <c r="P1414" s="251"/>
      <c r="Q1414" s="251"/>
      <c r="R1414" s="251"/>
      <c r="S1414" s="251"/>
      <c r="T1414" s="251"/>
      <c r="U1414" s="251"/>
      <c r="V1414" s="251"/>
      <c r="W1414" s="251"/>
      <c r="X1414" s="251"/>
      <c r="Y1414" s="251"/>
      <c r="Z1414" s="251"/>
      <c r="AA1414" s="251"/>
      <c r="AB1414" s="251"/>
      <c r="AC1414" s="251"/>
      <c r="AD1414" s="251"/>
      <c r="AE1414" s="367"/>
      <c r="AF1414" s="368"/>
      <c r="AG1414" s="367"/>
      <c r="AH1414" s="367"/>
      <c r="AI1414" s="367"/>
      <c r="AJ1414" s="367"/>
      <c r="AK1414" s="367"/>
      <c r="AL1414" s="367"/>
      <c r="AM1414" s="367"/>
      <c r="AN1414" s="367"/>
      <c r="AO1414" s="367"/>
      <c r="AP1414" s="367"/>
      <c r="AQ1414" s="367"/>
      <c r="AR1414" s="367"/>
      <c r="AS1414" s="272"/>
    </row>
    <row r="1415" spans="1:45" ht="15" hidden="1" customHeight="1" outlineLevel="1">
      <c r="A1415" s="464">
        <v>8</v>
      </c>
      <c r="B1415" s="379" t="s">
        <v>101</v>
      </c>
      <c r="C1415" s="251" t="s">
        <v>25</v>
      </c>
      <c r="D1415" s="255"/>
      <c r="E1415" s="255"/>
      <c r="F1415" s="255"/>
      <c r="G1415" s="255"/>
      <c r="H1415" s="255"/>
      <c r="I1415" s="255"/>
      <c r="J1415" s="255"/>
      <c r="K1415" s="255"/>
      <c r="L1415" s="255"/>
      <c r="M1415" s="255"/>
      <c r="N1415" s="255"/>
      <c r="O1415" s="255"/>
      <c r="P1415" s="255"/>
      <c r="Q1415" s="255">
        <v>12</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hidden="1"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12</v>
      </c>
      <c r="R1416" s="255"/>
      <c r="S1416" s="255"/>
      <c r="T1416" s="255"/>
      <c r="U1416" s="255"/>
      <c r="V1416" s="255"/>
      <c r="W1416" s="255"/>
      <c r="X1416" s="255"/>
      <c r="Y1416" s="255"/>
      <c r="Z1416" s="255"/>
      <c r="AA1416" s="255"/>
      <c r="AB1416" s="255"/>
      <c r="AC1416" s="255"/>
      <c r="AD1416" s="255"/>
      <c r="AE1416" s="362">
        <f>AE1415</f>
        <v>0</v>
      </c>
      <c r="AF1416" s="362">
        <f t="shared" ref="AF1416:AR1416" si="3041">AF1415</f>
        <v>0</v>
      </c>
      <c r="AG1416" s="362">
        <f t="shared" si="3041"/>
        <v>0</v>
      </c>
      <c r="AH1416" s="362">
        <f t="shared" si="3041"/>
        <v>0</v>
      </c>
      <c r="AI1416" s="362">
        <f t="shared" si="3041"/>
        <v>0</v>
      </c>
      <c r="AJ1416" s="362">
        <f t="shared" si="3041"/>
        <v>0</v>
      </c>
      <c r="AK1416" s="362">
        <f t="shared" si="3041"/>
        <v>0</v>
      </c>
      <c r="AL1416" s="362">
        <f t="shared" si="3041"/>
        <v>0</v>
      </c>
      <c r="AM1416" s="362">
        <f t="shared" si="3041"/>
        <v>0</v>
      </c>
      <c r="AN1416" s="362">
        <f t="shared" si="3041"/>
        <v>0</v>
      </c>
      <c r="AO1416" s="362">
        <f t="shared" si="3041"/>
        <v>0</v>
      </c>
      <c r="AP1416" s="362">
        <f t="shared" si="3041"/>
        <v>0</v>
      </c>
      <c r="AQ1416" s="362">
        <f t="shared" si="3041"/>
        <v>0</v>
      </c>
      <c r="AR1416" s="362">
        <f t="shared" si="3041"/>
        <v>0</v>
      </c>
      <c r="AS1416" s="270"/>
    </row>
    <row r="1417" spans="1:45" ht="15" hidden="1"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8"/>
      <c r="AG1417" s="367"/>
      <c r="AH1417" s="367"/>
      <c r="AI1417" s="367"/>
      <c r="AJ1417" s="367"/>
      <c r="AK1417" s="367"/>
      <c r="AL1417" s="367"/>
      <c r="AM1417" s="367"/>
      <c r="AN1417" s="367"/>
      <c r="AO1417" s="367"/>
      <c r="AP1417" s="367"/>
      <c r="AQ1417" s="367"/>
      <c r="AR1417" s="367"/>
      <c r="AS1417" s="272"/>
    </row>
    <row r="1418" spans="1:45" ht="15" hidden="1" customHeight="1" outlineLevel="1">
      <c r="A1418" s="464">
        <v>9</v>
      </c>
      <c r="B1418" s="379" t="s">
        <v>102</v>
      </c>
      <c r="C1418" s="251" t="s">
        <v>25</v>
      </c>
      <c r="D1418" s="255"/>
      <c r="E1418" s="255"/>
      <c r="F1418" s="255"/>
      <c r="G1418" s="255"/>
      <c r="H1418" s="255"/>
      <c r="I1418" s="255"/>
      <c r="J1418" s="255"/>
      <c r="K1418" s="255"/>
      <c r="L1418" s="255"/>
      <c r="M1418" s="255"/>
      <c r="N1418" s="255"/>
      <c r="O1418" s="255"/>
      <c r="P1418" s="255"/>
      <c r="Q1418" s="255">
        <v>12</v>
      </c>
      <c r="R1418" s="255"/>
      <c r="S1418" s="255"/>
      <c r="T1418" s="255"/>
      <c r="U1418" s="255"/>
      <c r="V1418" s="255"/>
      <c r="W1418" s="255"/>
      <c r="X1418" s="255"/>
      <c r="Y1418" s="255"/>
      <c r="Z1418" s="255"/>
      <c r="AA1418" s="255"/>
      <c r="AB1418" s="255"/>
      <c r="AC1418" s="255"/>
      <c r="AD1418" s="255"/>
      <c r="AE1418" s="366"/>
      <c r="AF1418" s="366"/>
      <c r="AG1418" s="366"/>
      <c r="AH1418" s="366"/>
      <c r="AI1418" s="366"/>
      <c r="AJ1418" s="366"/>
      <c r="AK1418" s="366"/>
      <c r="AL1418" s="366"/>
      <c r="AM1418" s="366"/>
      <c r="AN1418" s="366"/>
      <c r="AO1418" s="366"/>
      <c r="AP1418" s="366"/>
      <c r="AQ1418" s="366"/>
      <c r="AR1418" s="366"/>
      <c r="AS1418" s="256">
        <f>SUM(AE1418:AR1418)</f>
        <v>0</v>
      </c>
    </row>
    <row r="1419" spans="1:45" ht="15" hidden="1" customHeight="1" outlineLevel="1">
      <c r="A1419" s="464"/>
      <c r="B1419" s="254" t="s">
        <v>731</v>
      </c>
      <c r="C1419" s="251" t="s">
        <v>163</v>
      </c>
      <c r="D1419" s="255"/>
      <c r="E1419" s="255"/>
      <c r="F1419" s="255"/>
      <c r="G1419" s="255"/>
      <c r="H1419" s="255"/>
      <c r="I1419" s="255"/>
      <c r="J1419" s="255"/>
      <c r="K1419" s="255"/>
      <c r="L1419" s="255"/>
      <c r="M1419" s="255"/>
      <c r="N1419" s="255"/>
      <c r="O1419" s="255"/>
      <c r="P1419" s="255"/>
      <c r="Q1419" s="255">
        <f>Q1418</f>
        <v>12</v>
      </c>
      <c r="R1419" s="255"/>
      <c r="S1419" s="255"/>
      <c r="T1419" s="255"/>
      <c r="U1419" s="255"/>
      <c r="V1419" s="255"/>
      <c r="W1419" s="255"/>
      <c r="X1419" s="255"/>
      <c r="Y1419" s="255"/>
      <c r="Z1419" s="255"/>
      <c r="AA1419" s="255"/>
      <c r="AB1419" s="255"/>
      <c r="AC1419" s="255"/>
      <c r="AD1419" s="255"/>
      <c r="AE1419" s="362">
        <f>AE1418</f>
        <v>0</v>
      </c>
      <c r="AF1419" s="362">
        <f t="shared" ref="AF1419:AR1419" si="3042">AF1418</f>
        <v>0</v>
      </c>
      <c r="AG1419" s="362">
        <f t="shared" si="3042"/>
        <v>0</v>
      </c>
      <c r="AH1419" s="362">
        <f t="shared" si="3042"/>
        <v>0</v>
      </c>
      <c r="AI1419" s="362">
        <f t="shared" si="3042"/>
        <v>0</v>
      </c>
      <c r="AJ1419" s="362">
        <f t="shared" si="3042"/>
        <v>0</v>
      </c>
      <c r="AK1419" s="362">
        <f t="shared" si="3042"/>
        <v>0</v>
      </c>
      <c r="AL1419" s="362">
        <f t="shared" si="3042"/>
        <v>0</v>
      </c>
      <c r="AM1419" s="362">
        <f t="shared" si="3042"/>
        <v>0</v>
      </c>
      <c r="AN1419" s="362">
        <f t="shared" si="3042"/>
        <v>0</v>
      </c>
      <c r="AO1419" s="362">
        <f t="shared" si="3042"/>
        <v>0</v>
      </c>
      <c r="AP1419" s="362">
        <f t="shared" si="3042"/>
        <v>0</v>
      </c>
      <c r="AQ1419" s="362">
        <f t="shared" si="3042"/>
        <v>0</v>
      </c>
      <c r="AR1419" s="362">
        <f t="shared" si="3042"/>
        <v>0</v>
      </c>
      <c r="AS1419" s="270"/>
    </row>
    <row r="1420" spans="1:45" ht="15" hidden="1" customHeight="1" outlineLevel="1">
      <c r="A1420" s="464"/>
      <c r="B1420" s="273"/>
      <c r="C1420" s="271"/>
      <c r="D1420" s="275"/>
      <c r="E1420" s="275"/>
      <c r="F1420" s="275"/>
      <c r="G1420" s="275"/>
      <c r="H1420" s="275"/>
      <c r="I1420" s="275"/>
      <c r="J1420" s="275"/>
      <c r="K1420" s="275"/>
      <c r="L1420" s="275"/>
      <c r="M1420" s="275"/>
      <c r="N1420" s="275"/>
      <c r="O1420" s="275"/>
      <c r="P1420" s="275"/>
      <c r="Q1420" s="251"/>
      <c r="R1420" s="275"/>
      <c r="S1420" s="275"/>
      <c r="T1420" s="275"/>
      <c r="U1420" s="275"/>
      <c r="V1420" s="275"/>
      <c r="W1420" s="275"/>
      <c r="X1420" s="275"/>
      <c r="Y1420" s="275"/>
      <c r="Z1420" s="275"/>
      <c r="AA1420" s="275"/>
      <c r="AB1420" s="275"/>
      <c r="AC1420" s="275"/>
      <c r="AD1420" s="275"/>
      <c r="AE1420" s="367"/>
      <c r="AF1420" s="367"/>
      <c r="AG1420" s="367"/>
      <c r="AH1420" s="367"/>
      <c r="AI1420" s="367"/>
      <c r="AJ1420" s="367"/>
      <c r="AK1420" s="367"/>
      <c r="AL1420" s="367"/>
      <c r="AM1420" s="367"/>
      <c r="AN1420" s="367"/>
      <c r="AO1420" s="367"/>
      <c r="AP1420" s="367"/>
      <c r="AQ1420" s="367"/>
      <c r="AR1420" s="367"/>
      <c r="AS1420" s="272"/>
    </row>
    <row r="1421" spans="1:45" ht="15" hidden="1" customHeight="1" outlineLevel="1">
      <c r="A1421" s="464">
        <v>10</v>
      </c>
      <c r="B1421" s="379" t="s">
        <v>103</v>
      </c>
      <c r="C1421" s="251" t="s">
        <v>25</v>
      </c>
      <c r="D1421" s="255"/>
      <c r="E1421" s="255"/>
      <c r="F1421" s="255"/>
      <c r="G1421" s="255"/>
      <c r="H1421" s="255"/>
      <c r="I1421" s="255"/>
      <c r="J1421" s="255"/>
      <c r="K1421" s="255"/>
      <c r="L1421" s="255"/>
      <c r="M1421" s="255"/>
      <c r="N1421" s="255"/>
      <c r="O1421" s="255"/>
      <c r="P1421" s="255"/>
      <c r="Q1421" s="255">
        <v>3</v>
      </c>
      <c r="R1421" s="255"/>
      <c r="S1421" s="255"/>
      <c r="T1421" s="255"/>
      <c r="U1421" s="255"/>
      <c r="V1421" s="255"/>
      <c r="W1421" s="255"/>
      <c r="X1421" s="255"/>
      <c r="Y1421" s="255"/>
      <c r="Z1421" s="255"/>
      <c r="AA1421" s="255"/>
      <c r="AB1421" s="255"/>
      <c r="AC1421" s="255"/>
      <c r="AD1421" s="255"/>
      <c r="AE1421" s="366"/>
      <c r="AF1421" s="366"/>
      <c r="AG1421" s="366"/>
      <c r="AH1421" s="366"/>
      <c r="AI1421" s="366"/>
      <c r="AJ1421" s="366"/>
      <c r="AK1421" s="366"/>
      <c r="AL1421" s="366"/>
      <c r="AM1421" s="366"/>
      <c r="AN1421" s="366"/>
      <c r="AO1421" s="366"/>
      <c r="AP1421" s="366"/>
      <c r="AQ1421" s="366"/>
      <c r="AR1421" s="366"/>
      <c r="AS1421" s="256">
        <f>SUM(AE1421:AR1421)</f>
        <v>0</v>
      </c>
    </row>
    <row r="1422" spans="1:45" ht="15" hidden="1" customHeight="1" outlineLevel="1">
      <c r="A1422" s="464"/>
      <c r="B1422" s="254" t="s">
        <v>731</v>
      </c>
      <c r="C1422" s="251" t="s">
        <v>163</v>
      </c>
      <c r="D1422" s="255"/>
      <c r="E1422" s="255"/>
      <c r="F1422" s="255"/>
      <c r="G1422" s="255"/>
      <c r="H1422" s="255"/>
      <c r="I1422" s="255"/>
      <c r="J1422" s="255"/>
      <c r="K1422" s="255"/>
      <c r="L1422" s="255"/>
      <c r="M1422" s="255"/>
      <c r="N1422" s="255"/>
      <c r="O1422" s="255"/>
      <c r="P1422" s="255"/>
      <c r="Q1422" s="255">
        <f>Q1421</f>
        <v>3</v>
      </c>
      <c r="R1422" s="255"/>
      <c r="S1422" s="255"/>
      <c r="T1422" s="255"/>
      <c r="U1422" s="255"/>
      <c r="V1422" s="255"/>
      <c r="W1422" s="255"/>
      <c r="X1422" s="255"/>
      <c r="Y1422" s="255"/>
      <c r="Z1422" s="255"/>
      <c r="AA1422" s="255"/>
      <c r="AB1422" s="255"/>
      <c r="AC1422" s="255"/>
      <c r="AD1422" s="255"/>
      <c r="AE1422" s="362">
        <f>AE1421</f>
        <v>0</v>
      </c>
      <c r="AF1422" s="362">
        <f t="shared" ref="AF1422:AR1422" si="3043">AF1421</f>
        <v>0</v>
      </c>
      <c r="AG1422" s="362">
        <f t="shared" si="3043"/>
        <v>0</v>
      </c>
      <c r="AH1422" s="362">
        <f t="shared" si="3043"/>
        <v>0</v>
      </c>
      <c r="AI1422" s="362">
        <f t="shared" si="3043"/>
        <v>0</v>
      </c>
      <c r="AJ1422" s="362">
        <f t="shared" si="3043"/>
        <v>0</v>
      </c>
      <c r="AK1422" s="362">
        <f t="shared" si="3043"/>
        <v>0</v>
      </c>
      <c r="AL1422" s="362">
        <f t="shared" si="3043"/>
        <v>0</v>
      </c>
      <c r="AM1422" s="362">
        <f t="shared" si="3043"/>
        <v>0</v>
      </c>
      <c r="AN1422" s="362">
        <f t="shared" si="3043"/>
        <v>0</v>
      </c>
      <c r="AO1422" s="362">
        <f t="shared" si="3043"/>
        <v>0</v>
      </c>
      <c r="AP1422" s="362">
        <f t="shared" si="3043"/>
        <v>0</v>
      </c>
      <c r="AQ1422" s="362">
        <f t="shared" si="3043"/>
        <v>0</v>
      </c>
      <c r="AR1422" s="362">
        <f t="shared" si="3043"/>
        <v>0</v>
      </c>
      <c r="AS1422" s="270"/>
    </row>
    <row r="1423" spans="1:45" ht="15" hidden="1" customHeight="1" outlineLevel="1">
      <c r="A1423" s="464"/>
      <c r="B1423" s="273"/>
      <c r="C1423" s="271"/>
      <c r="D1423" s="275"/>
      <c r="E1423" s="275"/>
      <c r="F1423" s="275"/>
      <c r="G1423" s="275"/>
      <c r="H1423" s="275"/>
      <c r="I1423" s="275"/>
      <c r="J1423" s="275"/>
      <c r="K1423" s="275"/>
      <c r="L1423" s="275"/>
      <c r="M1423" s="275"/>
      <c r="N1423" s="275"/>
      <c r="O1423" s="275"/>
      <c r="P1423" s="275"/>
      <c r="Q1423" s="251"/>
      <c r="R1423" s="275"/>
      <c r="S1423" s="275"/>
      <c r="T1423" s="275"/>
      <c r="U1423" s="275"/>
      <c r="V1423" s="275"/>
      <c r="W1423" s="275"/>
      <c r="X1423" s="275"/>
      <c r="Y1423" s="275"/>
      <c r="Z1423" s="275"/>
      <c r="AA1423" s="275"/>
      <c r="AB1423" s="275"/>
      <c r="AC1423" s="275"/>
      <c r="AD1423" s="275"/>
      <c r="AE1423" s="367"/>
      <c r="AF1423" s="368"/>
      <c r="AG1423" s="367"/>
      <c r="AH1423" s="367"/>
      <c r="AI1423" s="367"/>
      <c r="AJ1423" s="367"/>
      <c r="AK1423" s="367"/>
      <c r="AL1423" s="367"/>
      <c r="AM1423" s="367"/>
      <c r="AN1423" s="367"/>
      <c r="AO1423" s="367"/>
      <c r="AP1423" s="367"/>
      <c r="AQ1423" s="367"/>
      <c r="AR1423" s="367"/>
      <c r="AS1423" s="272"/>
    </row>
    <row r="1424" spans="1:45" ht="15" hidden="1" customHeight="1" outlineLevel="1">
      <c r="A1424" s="464"/>
      <c r="B1424" s="248" t="s">
        <v>10</v>
      </c>
      <c r="C1424" s="249"/>
      <c r="D1424" s="249"/>
      <c r="E1424" s="249"/>
      <c r="F1424" s="249"/>
      <c r="G1424" s="249"/>
      <c r="H1424" s="249"/>
      <c r="I1424" s="249"/>
      <c r="J1424" s="249"/>
      <c r="K1424" s="249"/>
      <c r="L1424" s="249"/>
      <c r="M1424" s="249"/>
      <c r="N1424" s="249"/>
      <c r="O1424" s="249"/>
      <c r="P1424" s="249"/>
      <c r="Q1424" s="250"/>
      <c r="R1424" s="249"/>
      <c r="S1424" s="249"/>
      <c r="T1424" s="249"/>
      <c r="U1424" s="249"/>
      <c r="V1424" s="249"/>
      <c r="W1424" s="249"/>
      <c r="X1424" s="249"/>
      <c r="Y1424" s="249"/>
      <c r="Z1424" s="249"/>
      <c r="AA1424" s="249"/>
      <c r="AB1424" s="249"/>
      <c r="AC1424" s="249"/>
      <c r="AD1424" s="249"/>
      <c r="AE1424" s="365"/>
      <c r="AF1424" s="365"/>
      <c r="AG1424" s="365"/>
      <c r="AH1424" s="365"/>
      <c r="AI1424" s="365"/>
      <c r="AJ1424" s="365"/>
      <c r="AK1424" s="365"/>
      <c r="AL1424" s="365"/>
      <c r="AM1424" s="365"/>
      <c r="AN1424" s="365"/>
      <c r="AO1424" s="365"/>
      <c r="AP1424" s="365"/>
      <c r="AQ1424" s="365"/>
      <c r="AR1424" s="365"/>
      <c r="AS1424" s="252"/>
    </row>
    <row r="1425" spans="1:46" ht="15" hidden="1" customHeight="1" outlineLevel="1">
      <c r="A1425" s="464">
        <v>11</v>
      </c>
      <c r="B1425" s="379" t="s">
        <v>104</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77"/>
      <c r="AF1425" s="366"/>
      <c r="AG1425" s="366"/>
      <c r="AH1425" s="366"/>
      <c r="AI1425" s="366"/>
      <c r="AJ1425" s="366"/>
      <c r="AK1425" s="366"/>
      <c r="AL1425" s="366"/>
      <c r="AM1425" s="366"/>
      <c r="AN1425" s="366"/>
      <c r="AO1425" s="366"/>
      <c r="AP1425" s="366"/>
      <c r="AQ1425" s="366"/>
      <c r="AR1425" s="366"/>
      <c r="AS1425" s="256">
        <f>SUM(AE1425:AR1425)</f>
        <v>0</v>
      </c>
    </row>
    <row r="1426" spans="1:46" ht="15" hidden="1"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3044">AF1425</f>
        <v>0</v>
      </c>
      <c r="AG1426" s="362">
        <f t="shared" si="3044"/>
        <v>0</v>
      </c>
      <c r="AH1426" s="362">
        <f t="shared" si="3044"/>
        <v>0</v>
      </c>
      <c r="AI1426" s="362">
        <f t="shared" si="3044"/>
        <v>0</v>
      </c>
      <c r="AJ1426" s="362">
        <f t="shared" si="3044"/>
        <v>0</v>
      </c>
      <c r="AK1426" s="362">
        <f t="shared" si="3044"/>
        <v>0</v>
      </c>
      <c r="AL1426" s="362">
        <f t="shared" si="3044"/>
        <v>0</v>
      </c>
      <c r="AM1426" s="362">
        <f t="shared" si="3044"/>
        <v>0</v>
      </c>
      <c r="AN1426" s="362">
        <f t="shared" si="3044"/>
        <v>0</v>
      </c>
      <c r="AO1426" s="362">
        <f t="shared" si="3044"/>
        <v>0</v>
      </c>
      <c r="AP1426" s="362">
        <f t="shared" si="3044"/>
        <v>0</v>
      </c>
      <c r="AQ1426" s="362">
        <f t="shared" si="3044"/>
        <v>0</v>
      </c>
      <c r="AR1426" s="362">
        <f t="shared" si="3044"/>
        <v>0</v>
      </c>
      <c r="AS1426" s="257"/>
    </row>
    <row r="1427" spans="1:46" ht="15" hidden="1"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72"/>
      <c r="AG1427" s="372"/>
      <c r="AH1427" s="372"/>
      <c r="AI1427" s="372"/>
      <c r="AJ1427" s="372"/>
      <c r="AK1427" s="372"/>
      <c r="AL1427" s="372"/>
      <c r="AM1427" s="372"/>
      <c r="AN1427" s="372"/>
      <c r="AO1427" s="372"/>
      <c r="AP1427" s="372"/>
      <c r="AQ1427" s="372"/>
      <c r="AR1427" s="372"/>
      <c r="AS1427" s="266"/>
    </row>
    <row r="1428" spans="1:46" ht="28.5" hidden="1" customHeight="1" outlineLevel="1">
      <c r="A1428" s="464">
        <v>12</v>
      </c>
      <c r="B1428" s="379" t="s">
        <v>105</v>
      </c>
      <c r="C1428" s="251" t="s">
        <v>25</v>
      </c>
      <c r="D1428" s="255"/>
      <c r="E1428" s="255"/>
      <c r="F1428" s="255"/>
      <c r="G1428" s="255"/>
      <c r="H1428" s="255"/>
      <c r="I1428" s="255"/>
      <c r="J1428" s="255"/>
      <c r="K1428" s="255"/>
      <c r="L1428" s="255"/>
      <c r="M1428" s="255"/>
      <c r="N1428" s="255"/>
      <c r="O1428" s="255"/>
      <c r="P1428" s="255"/>
      <c r="Q1428" s="255">
        <v>12</v>
      </c>
      <c r="R1428" s="255"/>
      <c r="S1428" s="255"/>
      <c r="T1428" s="255"/>
      <c r="U1428" s="255"/>
      <c r="V1428" s="255"/>
      <c r="W1428" s="255"/>
      <c r="X1428" s="255"/>
      <c r="Y1428" s="255"/>
      <c r="Z1428" s="255"/>
      <c r="AA1428" s="255"/>
      <c r="AB1428" s="255"/>
      <c r="AC1428" s="255"/>
      <c r="AD1428" s="255"/>
      <c r="AE1428" s="361"/>
      <c r="AF1428" s="366"/>
      <c r="AG1428" s="366"/>
      <c r="AH1428" s="366"/>
      <c r="AI1428" s="366"/>
      <c r="AJ1428" s="366"/>
      <c r="AK1428" s="366"/>
      <c r="AL1428" s="366"/>
      <c r="AM1428" s="366"/>
      <c r="AN1428" s="366"/>
      <c r="AO1428" s="366"/>
      <c r="AP1428" s="366"/>
      <c r="AQ1428" s="366"/>
      <c r="AR1428" s="366"/>
      <c r="AS1428" s="256">
        <f>SUM(AE1428:AR1428)</f>
        <v>0</v>
      </c>
    </row>
    <row r="1429" spans="1:46" ht="15" hidden="1" customHeight="1" outlineLevel="1">
      <c r="A1429" s="464"/>
      <c r="B1429" s="254" t="s">
        <v>731</v>
      </c>
      <c r="C1429" s="251" t="s">
        <v>163</v>
      </c>
      <c r="D1429" s="255"/>
      <c r="E1429" s="255"/>
      <c r="F1429" s="255"/>
      <c r="G1429" s="255"/>
      <c r="H1429" s="255"/>
      <c r="I1429" s="255"/>
      <c r="J1429" s="255"/>
      <c r="K1429" s="255"/>
      <c r="L1429" s="255"/>
      <c r="M1429" s="255"/>
      <c r="N1429" s="255"/>
      <c r="O1429" s="255"/>
      <c r="P1429" s="255"/>
      <c r="Q1429" s="255">
        <f>Q1428</f>
        <v>12</v>
      </c>
      <c r="R1429" s="255"/>
      <c r="S1429" s="255"/>
      <c r="T1429" s="255"/>
      <c r="U1429" s="255"/>
      <c r="V1429" s="255"/>
      <c r="W1429" s="255"/>
      <c r="X1429" s="255"/>
      <c r="Y1429" s="255"/>
      <c r="Z1429" s="255"/>
      <c r="AA1429" s="255"/>
      <c r="AB1429" s="255"/>
      <c r="AC1429" s="255"/>
      <c r="AD1429" s="255"/>
      <c r="AE1429" s="362">
        <f>AE1428</f>
        <v>0</v>
      </c>
      <c r="AF1429" s="362">
        <f t="shared" ref="AF1429:AR1429" si="3045">AF1428</f>
        <v>0</v>
      </c>
      <c r="AG1429" s="362">
        <f t="shared" si="3045"/>
        <v>0</v>
      </c>
      <c r="AH1429" s="362">
        <f t="shared" si="3045"/>
        <v>0</v>
      </c>
      <c r="AI1429" s="362">
        <f t="shared" si="3045"/>
        <v>0</v>
      </c>
      <c r="AJ1429" s="362">
        <f t="shared" si="3045"/>
        <v>0</v>
      </c>
      <c r="AK1429" s="362">
        <f t="shared" si="3045"/>
        <v>0</v>
      </c>
      <c r="AL1429" s="362">
        <f t="shared" si="3045"/>
        <v>0</v>
      </c>
      <c r="AM1429" s="362">
        <f t="shared" si="3045"/>
        <v>0</v>
      </c>
      <c r="AN1429" s="362">
        <f t="shared" si="3045"/>
        <v>0</v>
      </c>
      <c r="AO1429" s="362">
        <f t="shared" si="3045"/>
        <v>0</v>
      </c>
      <c r="AP1429" s="362">
        <f t="shared" si="3045"/>
        <v>0</v>
      </c>
      <c r="AQ1429" s="362">
        <f t="shared" si="3045"/>
        <v>0</v>
      </c>
      <c r="AR1429" s="362">
        <f t="shared" si="3045"/>
        <v>0</v>
      </c>
      <c r="AS1429" s="257"/>
    </row>
    <row r="1430" spans="1:46" ht="15" hidden="1" customHeight="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73"/>
      <c r="AF1430" s="373"/>
      <c r="AG1430" s="363"/>
      <c r="AH1430" s="363"/>
      <c r="AI1430" s="363"/>
      <c r="AJ1430" s="363"/>
      <c r="AK1430" s="363"/>
      <c r="AL1430" s="363"/>
      <c r="AM1430" s="363"/>
      <c r="AN1430" s="363"/>
      <c r="AO1430" s="363"/>
      <c r="AP1430" s="363"/>
      <c r="AQ1430" s="363"/>
      <c r="AR1430" s="363"/>
      <c r="AS1430" s="266"/>
    </row>
    <row r="1431" spans="1:46" ht="15" hidden="1" customHeight="1" outlineLevel="1">
      <c r="A1431" s="464">
        <v>13</v>
      </c>
      <c r="B1431" s="379" t="s">
        <v>106</v>
      </c>
      <c r="C1431" s="251" t="s">
        <v>25</v>
      </c>
      <c r="D1431" s="255"/>
      <c r="E1431" s="255"/>
      <c r="F1431" s="255"/>
      <c r="G1431" s="255"/>
      <c r="H1431" s="255"/>
      <c r="I1431" s="255"/>
      <c r="J1431" s="255"/>
      <c r="K1431" s="255"/>
      <c r="L1431" s="255"/>
      <c r="M1431" s="255"/>
      <c r="N1431" s="255"/>
      <c r="O1431" s="255"/>
      <c r="P1431" s="255"/>
      <c r="Q1431" s="255">
        <v>12</v>
      </c>
      <c r="R1431" s="255"/>
      <c r="S1431" s="255"/>
      <c r="T1431" s="255"/>
      <c r="U1431" s="255"/>
      <c r="V1431" s="255"/>
      <c r="W1431" s="255"/>
      <c r="X1431" s="255"/>
      <c r="Y1431" s="255"/>
      <c r="Z1431" s="255"/>
      <c r="AA1431" s="255"/>
      <c r="AB1431" s="255"/>
      <c r="AC1431" s="255"/>
      <c r="AD1431" s="255"/>
      <c r="AE1431" s="361"/>
      <c r="AF1431" s="366"/>
      <c r="AG1431" s="366"/>
      <c r="AH1431" s="366"/>
      <c r="AI1431" s="366"/>
      <c r="AJ1431" s="366"/>
      <c r="AK1431" s="366"/>
      <c r="AL1431" s="366"/>
      <c r="AM1431" s="366"/>
      <c r="AN1431" s="366"/>
      <c r="AO1431" s="366"/>
      <c r="AP1431" s="366"/>
      <c r="AQ1431" s="366"/>
      <c r="AR1431" s="366"/>
      <c r="AS1431" s="256">
        <f>SUM(AE1431:AR1431)</f>
        <v>0</v>
      </c>
    </row>
    <row r="1432" spans="1:46" ht="15" hidden="1" customHeight="1" outlineLevel="1">
      <c r="A1432" s="464"/>
      <c r="B1432" s="254" t="s">
        <v>731</v>
      </c>
      <c r="C1432" s="251" t="s">
        <v>163</v>
      </c>
      <c r="D1432" s="255"/>
      <c r="E1432" s="255"/>
      <c r="F1432" s="255"/>
      <c r="G1432" s="255"/>
      <c r="H1432" s="255"/>
      <c r="I1432" s="255"/>
      <c r="J1432" s="255"/>
      <c r="K1432" s="255"/>
      <c r="L1432" s="255"/>
      <c r="M1432" s="255"/>
      <c r="N1432" s="255"/>
      <c r="O1432" s="255"/>
      <c r="P1432" s="255"/>
      <c r="Q1432" s="255">
        <f>Q1431</f>
        <v>12</v>
      </c>
      <c r="R1432" s="255"/>
      <c r="S1432" s="255"/>
      <c r="T1432" s="255"/>
      <c r="U1432" s="255"/>
      <c r="V1432" s="255"/>
      <c r="W1432" s="255"/>
      <c r="X1432" s="255"/>
      <c r="Y1432" s="255"/>
      <c r="Z1432" s="255"/>
      <c r="AA1432" s="255"/>
      <c r="AB1432" s="255"/>
      <c r="AC1432" s="255"/>
      <c r="AD1432" s="255"/>
      <c r="AE1432" s="362">
        <f>AE1431</f>
        <v>0</v>
      </c>
      <c r="AF1432" s="362">
        <f t="shared" ref="AF1432:AR1432" si="3046">AF1431</f>
        <v>0</v>
      </c>
      <c r="AG1432" s="362">
        <f t="shared" si="3046"/>
        <v>0</v>
      </c>
      <c r="AH1432" s="362">
        <f t="shared" si="3046"/>
        <v>0</v>
      </c>
      <c r="AI1432" s="362">
        <f t="shared" si="3046"/>
        <v>0</v>
      </c>
      <c r="AJ1432" s="362">
        <f t="shared" si="3046"/>
        <v>0</v>
      </c>
      <c r="AK1432" s="362">
        <f t="shared" si="3046"/>
        <v>0</v>
      </c>
      <c r="AL1432" s="362">
        <f t="shared" si="3046"/>
        <v>0</v>
      </c>
      <c r="AM1432" s="362">
        <f t="shared" si="3046"/>
        <v>0</v>
      </c>
      <c r="AN1432" s="362">
        <f t="shared" si="3046"/>
        <v>0</v>
      </c>
      <c r="AO1432" s="362">
        <f t="shared" si="3046"/>
        <v>0</v>
      </c>
      <c r="AP1432" s="362">
        <f t="shared" si="3046"/>
        <v>0</v>
      </c>
      <c r="AQ1432" s="362">
        <f t="shared" si="3046"/>
        <v>0</v>
      </c>
      <c r="AR1432" s="362">
        <f t="shared" si="3046"/>
        <v>0</v>
      </c>
      <c r="AS1432" s="266"/>
    </row>
    <row r="1433" spans="1:46" ht="15" hidden="1" customHeight="1" outlineLevel="1">
      <c r="A1433" s="464"/>
      <c r="B1433" s="274"/>
      <c r="C1433" s="265"/>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3"/>
      <c r="AL1433" s="363"/>
      <c r="AM1433" s="363"/>
      <c r="AN1433" s="363"/>
      <c r="AO1433" s="363"/>
      <c r="AP1433" s="363"/>
      <c r="AQ1433" s="363"/>
      <c r="AR1433" s="363"/>
      <c r="AS1433" s="266"/>
    </row>
    <row r="1434" spans="1:46" ht="15" hidden="1" customHeight="1" outlineLevel="1">
      <c r="A1434" s="464"/>
      <c r="B1434" s="248" t="s">
        <v>107</v>
      </c>
      <c r="C1434" s="249"/>
      <c r="D1434" s="250"/>
      <c r="E1434" s="250"/>
      <c r="F1434" s="250"/>
      <c r="G1434" s="250"/>
      <c r="H1434" s="250"/>
      <c r="I1434" s="250"/>
      <c r="J1434" s="250"/>
      <c r="K1434" s="250"/>
      <c r="L1434" s="250"/>
      <c r="M1434" s="250"/>
      <c r="N1434" s="250"/>
      <c r="O1434" s="250"/>
      <c r="P1434" s="250"/>
      <c r="Q1434" s="250"/>
      <c r="R1434" s="250"/>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5" hidden="1" customHeight="1" outlineLevel="1">
      <c r="A1435" s="464">
        <v>14</v>
      </c>
      <c r="B1435" s="274" t="s">
        <v>108</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61"/>
      <c r="AF1435" s="361"/>
      <c r="AG1435" s="361"/>
      <c r="AH1435" s="361"/>
      <c r="AI1435" s="361"/>
      <c r="AJ1435" s="361"/>
      <c r="AK1435" s="361"/>
      <c r="AL1435" s="361"/>
      <c r="AM1435" s="361"/>
      <c r="AN1435" s="361"/>
      <c r="AO1435" s="361"/>
      <c r="AP1435" s="361"/>
      <c r="AQ1435" s="361"/>
      <c r="AR1435" s="361"/>
      <c r="AS1435" s="256">
        <f>SUM(AE1435:AR1435)</f>
        <v>0</v>
      </c>
    </row>
    <row r="1436" spans="1:46" ht="15" hidden="1" customHeight="1" outlineLevel="1">
      <c r="A1436" s="464"/>
      <c r="B1436" s="254" t="s">
        <v>731</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047">AF1435</f>
        <v>0</v>
      </c>
      <c r="AG1436" s="362">
        <f t="shared" si="3047"/>
        <v>0</v>
      </c>
      <c r="AH1436" s="362">
        <f t="shared" si="3047"/>
        <v>0</v>
      </c>
      <c r="AI1436" s="362">
        <f t="shared" si="3047"/>
        <v>0</v>
      </c>
      <c r="AJ1436" s="362">
        <f t="shared" si="3047"/>
        <v>0</v>
      </c>
      <c r="AK1436" s="362">
        <f t="shared" si="3047"/>
        <v>0</v>
      </c>
      <c r="AL1436" s="362">
        <f t="shared" si="3047"/>
        <v>0</v>
      </c>
      <c r="AM1436" s="362">
        <f t="shared" si="3047"/>
        <v>0</v>
      </c>
      <c r="AN1436" s="362">
        <f t="shared" si="3047"/>
        <v>0</v>
      </c>
      <c r="AO1436" s="362">
        <f t="shared" si="3047"/>
        <v>0</v>
      </c>
      <c r="AP1436" s="362">
        <f t="shared" si="3047"/>
        <v>0</v>
      </c>
      <c r="AQ1436" s="362">
        <f t="shared" si="3047"/>
        <v>0</v>
      </c>
      <c r="AR1436" s="362">
        <f t="shared" si="3047"/>
        <v>0</v>
      </c>
      <c r="AS1436" s="257"/>
    </row>
    <row r="1437" spans="1:46" ht="15" hidden="1" customHeight="1" outlineLevel="1">
      <c r="A1437" s="464"/>
      <c r="B1437" s="274"/>
      <c r="C1437" s="265"/>
      <c r="D1437" s="251"/>
      <c r="E1437" s="251"/>
      <c r="F1437" s="251"/>
      <c r="G1437" s="251"/>
      <c r="H1437" s="251"/>
      <c r="I1437" s="251"/>
      <c r="J1437" s="251"/>
      <c r="K1437" s="251"/>
      <c r="L1437" s="251"/>
      <c r="M1437" s="251"/>
      <c r="N1437" s="251"/>
      <c r="O1437" s="251"/>
      <c r="P1437" s="251"/>
      <c r="Q1437" s="414"/>
      <c r="R1437" s="251"/>
      <c r="S1437" s="251"/>
      <c r="T1437" s="251"/>
      <c r="U1437" s="251"/>
      <c r="V1437" s="251"/>
      <c r="W1437" s="251"/>
      <c r="X1437" s="251"/>
      <c r="Y1437" s="251"/>
      <c r="Z1437" s="251"/>
      <c r="AA1437" s="251"/>
      <c r="AB1437" s="251"/>
      <c r="AC1437" s="251"/>
      <c r="AD1437" s="251"/>
      <c r="AE1437" s="363"/>
      <c r="AF1437" s="363"/>
      <c r="AG1437" s="363"/>
      <c r="AH1437" s="363"/>
      <c r="AI1437" s="363"/>
      <c r="AJ1437" s="363"/>
      <c r="AK1437" s="363"/>
      <c r="AL1437" s="363"/>
      <c r="AM1437" s="363"/>
      <c r="AN1437" s="363"/>
      <c r="AO1437" s="363"/>
      <c r="AP1437" s="363"/>
      <c r="AQ1437" s="363"/>
      <c r="AR1437" s="363"/>
      <c r="AS1437" s="261"/>
      <c r="AT1437" s="544"/>
    </row>
    <row r="1438" spans="1:46" s="243" customFormat="1" ht="15.75" hidden="1" outlineLevel="1">
      <c r="A1438" s="464"/>
      <c r="B1438" s="248" t="s">
        <v>487</v>
      </c>
      <c r="C1438" s="251"/>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7"/>
      <c r="AL1438" s="367"/>
      <c r="AM1438" s="367"/>
      <c r="AN1438" s="367"/>
      <c r="AO1438" s="367"/>
      <c r="AP1438" s="367"/>
      <c r="AQ1438" s="367"/>
      <c r="AR1438" s="367"/>
      <c r="AS1438" s="453"/>
      <c r="AT1438" s="545"/>
    </row>
    <row r="1439" spans="1:46" hidden="1" outlineLevel="1">
      <c r="A1439" s="464">
        <v>15</v>
      </c>
      <c r="B1439" s="254" t="s">
        <v>492</v>
      </c>
      <c r="C1439" s="251" t="s">
        <v>25</v>
      </c>
      <c r="D1439" s="255"/>
      <c r="E1439" s="255"/>
      <c r="F1439" s="255"/>
      <c r="G1439" s="255"/>
      <c r="H1439" s="255"/>
      <c r="I1439" s="255"/>
      <c r="J1439" s="255"/>
      <c r="K1439" s="255"/>
      <c r="L1439" s="255"/>
      <c r="M1439" s="255"/>
      <c r="N1439" s="255"/>
      <c r="O1439" s="255"/>
      <c r="P1439" s="255"/>
      <c r="Q1439" s="255">
        <v>0</v>
      </c>
      <c r="R1439" s="255"/>
      <c r="S1439" s="255"/>
      <c r="T1439" s="255"/>
      <c r="U1439" s="255"/>
      <c r="V1439" s="255"/>
      <c r="W1439" s="255"/>
      <c r="X1439" s="255"/>
      <c r="Y1439" s="255"/>
      <c r="Z1439" s="255"/>
      <c r="AA1439" s="255"/>
      <c r="AB1439" s="255"/>
      <c r="AC1439" s="255"/>
      <c r="AD1439" s="255"/>
      <c r="AE1439" s="361"/>
      <c r="AF1439" s="361"/>
      <c r="AG1439" s="361"/>
      <c r="AH1439" s="361"/>
      <c r="AI1439" s="361"/>
      <c r="AJ1439" s="361"/>
      <c r="AK1439" s="361"/>
      <c r="AL1439" s="361"/>
      <c r="AM1439" s="361"/>
      <c r="AN1439" s="361"/>
      <c r="AO1439" s="361"/>
      <c r="AP1439" s="361"/>
      <c r="AQ1439" s="361"/>
      <c r="AR1439" s="361"/>
      <c r="AS1439" s="546">
        <f>SUM(AE1439:AR1439)</f>
        <v>0</v>
      </c>
      <c r="AT1439" s="544"/>
    </row>
    <row r="1440" spans="1:46" hidden="1" outlineLevel="1">
      <c r="A1440" s="464"/>
      <c r="B1440" s="254" t="s">
        <v>731</v>
      </c>
      <c r="C1440" s="251" t="s">
        <v>163</v>
      </c>
      <c r="D1440" s="255"/>
      <c r="E1440" s="255"/>
      <c r="F1440" s="255"/>
      <c r="G1440" s="255"/>
      <c r="H1440" s="255"/>
      <c r="I1440" s="255"/>
      <c r="J1440" s="255"/>
      <c r="K1440" s="255"/>
      <c r="L1440" s="255"/>
      <c r="M1440" s="255"/>
      <c r="N1440" s="255"/>
      <c r="O1440" s="255"/>
      <c r="P1440" s="255"/>
      <c r="Q1440" s="255">
        <f>Q1439</f>
        <v>0</v>
      </c>
      <c r="R1440" s="255"/>
      <c r="S1440" s="255"/>
      <c r="T1440" s="255"/>
      <c r="U1440" s="255"/>
      <c r="V1440" s="255"/>
      <c r="W1440" s="255"/>
      <c r="X1440" s="255"/>
      <c r="Y1440" s="255"/>
      <c r="Z1440" s="255"/>
      <c r="AA1440" s="255"/>
      <c r="AB1440" s="255"/>
      <c r="AC1440" s="255"/>
      <c r="AD1440" s="255"/>
      <c r="AE1440" s="362">
        <f>AE1439</f>
        <v>0</v>
      </c>
      <c r="AF1440" s="362">
        <f>AF1439</f>
        <v>0</v>
      </c>
      <c r="AG1440" s="362">
        <f t="shared" ref="AG1440:AI1440" si="3048">AG1439</f>
        <v>0</v>
      </c>
      <c r="AH1440" s="362">
        <f t="shared" si="3048"/>
        <v>0</v>
      </c>
      <c r="AI1440" s="362">
        <f t="shared" si="3048"/>
        <v>0</v>
      </c>
      <c r="AJ1440" s="362">
        <f>AJ1439</f>
        <v>0</v>
      </c>
      <c r="AK1440" s="362">
        <f t="shared" ref="AK1440:AR1440" si="3049">AK1439</f>
        <v>0</v>
      </c>
      <c r="AL1440" s="362">
        <f t="shared" si="3049"/>
        <v>0</v>
      </c>
      <c r="AM1440" s="362">
        <f t="shared" si="3049"/>
        <v>0</v>
      </c>
      <c r="AN1440" s="362">
        <f t="shared" si="3049"/>
        <v>0</v>
      </c>
      <c r="AO1440" s="362">
        <f t="shared" si="3049"/>
        <v>0</v>
      </c>
      <c r="AP1440" s="362">
        <f t="shared" si="3049"/>
        <v>0</v>
      </c>
      <c r="AQ1440" s="362">
        <f t="shared" si="3049"/>
        <v>0</v>
      </c>
      <c r="AR1440" s="362">
        <f t="shared" si="3049"/>
        <v>0</v>
      </c>
      <c r="AS1440" s="257"/>
    </row>
    <row r="1441" spans="1:45" hidden="1" outlineLevel="1">
      <c r="A1441" s="464"/>
      <c r="B1441" s="274"/>
      <c r="C1441" s="265"/>
      <c r="D1441" s="251"/>
      <c r="E1441" s="251"/>
      <c r="F1441" s="251"/>
      <c r="G1441" s="251"/>
      <c r="H1441" s="251"/>
      <c r="I1441" s="251"/>
      <c r="J1441" s="251"/>
      <c r="K1441" s="251"/>
      <c r="L1441" s="251"/>
      <c r="M1441" s="251"/>
      <c r="N1441" s="251"/>
      <c r="O1441" s="251"/>
      <c r="P1441" s="251"/>
      <c r="Q1441" s="251"/>
      <c r="R1441" s="251"/>
      <c r="S1441" s="251"/>
      <c r="T1441" s="251"/>
      <c r="U1441" s="251"/>
      <c r="V1441" s="251"/>
      <c r="W1441" s="251"/>
      <c r="X1441" s="251"/>
      <c r="Y1441" s="251"/>
      <c r="Z1441" s="251"/>
      <c r="AA1441" s="251"/>
      <c r="AB1441" s="251"/>
      <c r="AC1441" s="251"/>
      <c r="AD1441" s="251"/>
      <c r="AE1441" s="363"/>
      <c r="AF1441" s="363"/>
      <c r="AG1441" s="363"/>
      <c r="AH1441" s="363"/>
      <c r="AI1441" s="363"/>
      <c r="AJ1441" s="363"/>
      <c r="AK1441" s="363"/>
      <c r="AL1441" s="363"/>
      <c r="AM1441" s="363"/>
      <c r="AN1441" s="363"/>
      <c r="AO1441" s="363"/>
      <c r="AP1441" s="363"/>
      <c r="AQ1441" s="363"/>
      <c r="AR1441" s="363"/>
      <c r="AS1441" s="266"/>
    </row>
    <row r="1442" spans="1:45" s="243" customFormat="1" hidden="1" outlineLevel="1">
      <c r="A1442" s="464">
        <v>16</v>
      </c>
      <c r="B1442" s="283" t="s">
        <v>488</v>
      </c>
      <c r="C1442" s="251" t="s">
        <v>25</v>
      </c>
      <c r="D1442" s="255"/>
      <c r="E1442" s="255"/>
      <c r="F1442" s="255"/>
      <c r="G1442" s="255"/>
      <c r="H1442" s="255"/>
      <c r="I1442" s="255"/>
      <c r="J1442" s="255"/>
      <c r="K1442" s="255"/>
      <c r="L1442" s="255"/>
      <c r="M1442" s="255"/>
      <c r="N1442" s="255"/>
      <c r="O1442" s="255"/>
      <c r="P1442" s="255"/>
      <c r="Q1442" s="255">
        <v>0</v>
      </c>
      <c r="R1442" s="255"/>
      <c r="S1442" s="255"/>
      <c r="T1442" s="255"/>
      <c r="U1442" s="255"/>
      <c r="V1442" s="255"/>
      <c r="W1442" s="255"/>
      <c r="X1442" s="255"/>
      <c r="Y1442" s="255"/>
      <c r="Z1442" s="255"/>
      <c r="AA1442" s="255"/>
      <c r="AB1442" s="255"/>
      <c r="AC1442" s="255"/>
      <c r="AD1442" s="255"/>
      <c r="AE1442" s="361"/>
      <c r="AF1442" s="361"/>
      <c r="AG1442" s="361"/>
      <c r="AH1442" s="361"/>
      <c r="AI1442" s="361"/>
      <c r="AJ1442" s="361"/>
      <c r="AK1442" s="361"/>
      <c r="AL1442" s="361"/>
      <c r="AM1442" s="361"/>
      <c r="AN1442" s="361"/>
      <c r="AO1442" s="361"/>
      <c r="AP1442" s="361"/>
      <c r="AQ1442" s="361"/>
      <c r="AR1442" s="361"/>
      <c r="AS1442" s="256">
        <f>SUM(AE1442:AR1442)</f>
        <v>0</v>
      </c>
    </row>
    <row r="1443" spans="1:45" s="243" customFormat="1" hidden="1" outlineLevel="1">
      <c r="A1443" s="464"/>
      <c r="B1443" s="254" t="s">
        <v>731</v>
      </c>
      <c r="C1443" s="251" t="s">
        <v>163</v>
      </c>
      <c r="D1443" s="255"/>
      <c r="E1443" s="255"/>
      <c r="F1443" s="255"/>
      <c r="G1443" s="255"/>
      <c r="H1443" s="255"/>
      <c r="I1443" s="255"/>
      <c r="J1443" s="255"/>
      <c r="K1443" s="255"/>
      <c r="L1443" s="255"/>
      <c r="M1443" s="255"/>
      <c r="N1443" s="255"/>
      <c r="O1443" s="255"/>
      <c r="P1443" s="255"/>
      <c r="Q1443" s="255">
        <f>Q1442</f>
        <v>0</v>
      </c>
      <c r="R1443" s="255"/>
      <c r="S1443" s="255"/>
      <c r="T1443" s="255"/>
      <c r="U1443" s="255"/>
      <c r="V1443" s="255"/>
      <c r="W1443" s="255"/>
      <c r="X1443" s="255"/>
      <c r="Y1443" s="255"/>
      <c r="Z1443" s="255"/>
      <c r="AA1443" s="255"/>
      <c r="AB1443" s="255"/>
      <c r="AC1443" s="255"/>
      <c r="AD1443" s="255"/>
      <c r="AE1443" s="362">
        <f>AE1442</f>
        <v>0</v>
      </c>
      <c r="AF1443" s="362">
        <f t="shared" ref="AF1443:AQ1443" si="3050">AF1442</f>
        <v>0</v>
      </c>
      <c r="AG1443" s="362">
        <f t="shared" si="3050"/>
        <v>0</v>
      </c>
      <c r="AH1443" s="362">
        <f t="shared" si="3050"/>
        <v>0</v>
      </c>
      <c r="AI1443" s="362">
        <f t="shared" si="3050"/>
        <v>0</v>
      </c>
      <c r="AJ1443" s="362">
        <f t="shared" si="3050"/>
        <v>0</v>
      </c>
      <c r="AK1443" s="362">
        <f t="shared" si="3050"/>
        <v>0</v>
      </c>
      <c r="AL1443" s="362">
        <f t="shared" si="3050"/>
        <v>0</v>
      </c>
      <c r="AM1443" s="362">
        <f t="shared" si="3050"/>
        <v>0</v>
      </c>
      <c r="AN1443" s="362">
        <f t="shared" si="3050"/>
        <v>0</v>
      </c>
      <c r="AO1443" s="362">
        <f t="shared" si="3050"/>
        <v>0</v>
      </c>
      <c r="AP1443" s="362">
        <f t="shared" si="3050"/>
        <v>0</v>
      </c>
      <c r="AQ1443" s="362">
        <f t="shared" si="3050"/>
        <v>0</v>
      </c>
      <c r="AR1443" s="362">
        <f>AR1442</f>
        <v>0</v>
      </c>
      <c r="AS1443" s="257"/>
    </row>
    <row r="1444" spans="1:45" s="243" customFormat="1" hidden="1" outlineLevel="1">
      <c r="A1444" s="464"/>
      <c r="B1444" s="283"/>
      <c r="C1444" s="251"/>
      <c r="D1444" s="251"/>
      <c r="E1444" s="251"/>
      <c r="F1444" s="251"/>
      <c r="G1444" s="251"/>
      <c r="H1444" s="251"/>
      <c r="I1444" s="251"/>
      <c r="J1444" s="251"/>
      <c r="K1444" s="251"/>
      <c r="L1444" s="251"/>
      <c r="M1444" s="251"/>
      <c r="N1444" s="251"/>
      <c r="O1444" s="251"/>
      <c r="P1444" s="251"/>
      <c r="Q1444" s="251"/>
      <c r="R1444" s="251"/>
      <c r="S1444" s="251"/>
      <c r="T1444" s="251"/>
      <c r="U1444" s="251"/>
      <c r="V1444" s="251"/>
      <c r="W1444" s="251"/>
      <c r="X1444" s="251"/>
      <c r="Y1444" s="251"/>
      <c r="Z1444" s="251"/>
      <c r="AA1444" s="251"/>
      <c r="AB1444" s="251"/>
      <c r="AC1444" s="251"/>
      <c r="AD1444" s="251"/>
      <c r="AE1444" s="363"/>
      <c r="AF1444" s="363"/>
      <c r="AG1444" s="363"/>
      <c r="AH1444" s="363"/>
      <c r="AI1444" s="363"/>
      <c r="AJ1444" s="363"/>
      <c r="AK1444" s="367"/>
      <c r="AL1444" s="367"/>
      <c r="AM1444" s="367"/>
      <c r="AN1444" s="367"/>
      <c r="AO1444" s="367"/>
      <c r="AP1444" s="367"/>
      <c r="AQ1444" s="367"/>
      <c r="AR1444" s="367"/>
      <c r="AS1444" s="272"/>
    </row>
    <row r="1445" spans="1:45" ht="15.75" hidden="1" outlineLevel="1">
      <c r="A1445" s="464"/>
      <c r="B1445" s="455" t="s">
        <v>493</v>
      </c>
      <c r="C1445" s="279"/>
      <c r="D1445" s="250"/>
      <c r="E1445" s="249"/>
      <c r="F1445" s="249"/>
      <c r="G1445" s="249"/>
      <c r="H1445" s="249"/>
      <c r="I1445" s="249"/>
      <c r="J1445" s="249"/>
      <c r="K1445" s="249"/>
      <c r="L1445" s="249"/>
      <c r="M1445" s="249"/>
      <c r="N1445" s="249"/>
      <c r="O1445" s="249"/>
      <c r="P1445" s="249"/>
      <c r="Q1445" s="250"/>
      <c r="R1445" s="249"/>
      <c r="S1445" s="249"/>
      <c r="T1445" s="249"/>
      <c r="U1445" s="249"/>
      <c r="V1445" s="249"/>
      <c r="W1445" s="249"/>
      <c r="X1445" s="249"/>
      <c r="Y1445" s="249"/>
      <c r="Z1445" s="249"/>
      <c r="AA1445" s="249"/>
      <c r="AB1445" s="249"/>
      <c r="AC1445" s="249"/>
      <c r="AD1445" s="249"/>
      <c r="AE1445" s="365"/>
      <c r="AF1445" s="365"/>
      <c r="AG1445" s="365"/>
      <c r="AH1445" s="365"/>
      <c r="AI1445" s="365"/>
      <c r="AJ1445" s="365"/>
      <c r="AK1445" s="365"/>
      <c r="AL1445" s="365"/>
      <c r="AM1445" s="365"/>
      <c r="AN1445" s="365"/>
      <c r="AO1445" s="365"/>
      <c r="AP1445" s="365"/>
      <c r="AQ1445" s="365"/>
      <c r="AR1445" s="365"/>
      <c r="AS1445" s="252"/>
    </row>
    <row r="1446" spans="1:45" hidden="1" outlineLevel="1">
      <c r="A1446" s="464">
        <v>17</v>
      </c>
      <c r="B1446" s="379" t="s">
        <v>112</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idden="1"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3051">AF1446</f>
        <v>0</v>
      </c>
      <c r="AG1447" s="362">
        <f t="shared" si="3051"/>
        <v>0</v>
      </c>
      <c r="AH1447" s="362">
        <f t="shared" si="3051"/>
        <v>0</v>
      </c>
      <c r="AI1447" s="362">
        <f t="shared" si="3051"/>
        <v>0</v>
      </c>
      <c r="AJ1447" s="362">
        <f t="shared" si="3051"/>
        <v>0</v>
      </c>
      <c r="AK1447" s="362">
        <f t="shared" si="3051"/>
        <v>0</v>
      </c>
      <c r="AL1447" s="362">
        <f t="shared" si="3051"/>
        <v>0</v>
      </c>
      <c r="AM1447" s="362">
        <f t="shared" si="3051"/>
        <v>0</v>
      </c>
      <c r="AN1447" s="362">
        <f t="shared" si="3051"/>
        <v>0</v>
      </c>
      <c r="AO1447" s="362">
        <f t="shared" si="3051"/>
        <v>0</v>
      </c>
      <c r="AP1447" s="362">
        <f t="shared" si="3051"/>
        <v>0</v>
      </c>
      <c r="AQ1447" s="362">
        <f t="shared" si="3051"/>
        <v>0</v>
      </c>
      <c r="AR1447" s="362">
        <f t="shared" si="3051"/>
        <v>0</v>
      </c>
      <c r="AS1447" s="266"/>
    </row>
    <row r="1448" spans="1:45" hidden="1" outlineLevel="1">
      <c r="A1448" s="464"/>
      <c r="B1448" s="254"/>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idden="1" outlineLevel="1">
      <c r="A1449" s="464">
        <v>18</v>
      </c>
      <c r="B1449" s="379" t="s">
        <v>109</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idden="1"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AE1449</f>
        <v>0</v>
      </c>
      <c r="AF1450" s="362">
        <f t="shared" ref="AF1450:AR1450" si="3052">AF1449</f>
        <v>0</v>
      </c>
      <c r="AG1450" s="362">
        <f t="shared" si="3052"/>
        <v>0</v>
      </c>
      <c r="AH1450" s="362">
        <f t="shared" si="3052"/>
        <v>0</v>
      </c>
      <c r="AI1450" s="362">
        <f t="shared" si="3052"/>
        <v>0</v>
      </c>
      <c r="AJ1450" s="362">
        <f t="shared" si="3052"/>
        <v>0</v>
      </c>
      <c r="AK1450" s="362">
        <f t="shared" si="3052"/>
        <v>0</v>
      </c>
      <c r="AL1450" s="362">
        <f t="shared" si="3052"/>
        <v>0</v>
      </c>
      <c r="AM1450" s="362">
        <f t="shared" si="3052"/>
        <v>0</v>
      </c>
      <c r="AN1450" s="362">
        <f t="shared" si="3052"/>
        <v>0</v>
      </c>
      <c r="AO1450" s="362">
        <f t="shared" si="3052"/>
        <v>0</v>
      </c>
      <c r="AP1450" s="362">
        <f t="shared" si="3052"/>
        <v>0</v>
      </c>
      <c r="AQ1450" s="362">
        <f t="shared" si="3052"/>
        <v>0</v>
      </c>
      <c r="AR1450" s="362">
        <f t="shared" si="3052"/>
        <v>0</v>
      </c>
      <c r="AS1450" s="266"/>
    </row>
    <row r="1451" spans="1:45" hidden="1" outlineLevel="1">
      <c r="A1451" s="464"/>
      <c r="B1451" s="281"/>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4"/>
      <c r="AF1451" s="375"/>
      <c r="AG1451" s="375"/>
      <c r="AH1451" s="375"/>
      <c r="AI1451" s="375"/>
      <c r="AJ1451" s="375"/>
      <c r="AK1451" s="375"/>
      <c r="AL1451" s="375"/>
      <c r="AM1451" s="375"/>
      <c r="AN1451" s="375"/>
      <c r="AO1451" s="375"/>
      <c r="AP1451" s="375"/>
      <c r="AQ1451" s="375"/>
      <c r="AR1451" s="375"/>
      <c r="AS1451" s="257"/>
    </row>
    <row r="1452" spans="1:45" hidden="1" outlineLevel="1">
      <c r="A1452" s="464">
        <v>19</v>
      </c>
      <c r="B1452" s="379" t="s">
        <v>111</v>
      </c>
      <c r="C1452" s="251" t="s">
        <v>25</v>
      </c>
      <c r="D1452" s="255"/>
      <c r="E1452" s="255"/>
      <c r="F1452" s="255"/>
      <c r="G1452" s="255"/>
      <c r="H1452" s="255"/>
      <c r="I1452" s="255"/>
      <c r="J1452" s="255"/>
      <c r="K1452" s="255"/>
      <c r="L1452" s="255"/>
      <c r="M1452" s="255"/>
      <c r="N1452" s="255"/>
      <c r="O1452" s="255"/>
      <c r="P1452" s="255"/>
      <c r="Q1452" s="255">
        <v>12</v>
      </c>
      <c r="R1452" s="255"/>
      <c r="S1452" s="255"/>
      <c r="T1452" s="255"/>
      <c r="U1452" s="255"/>
      <c r="V1452" s="255"/>
      <c r="W1452" s="255"/>
      <c r="X1452" s="255"/>
      <c r="Y1452" s="255"/>
      <c r="Z1452" s="255"/>
      <c r="AA1452" s="255"/>
      <c r="AB1452" s="255"/>
      <c r="AC1452" s="255"/>
      <c r="AD1452" s="255"/>
      <c r="AE1452" s="377"/>
      <c r="AF1452" s="361"/>
      <c r="AG1452" s="361"/>
      <c r="AH1452" s="361"/>
      <c r="AI1452" s="361"/>
      <c r="AJ1452" s="361"/>
      <c r="AK1452" s="361"/>
      <c r="AL1452" s="366"/>
      <c r="AM1452" s="366"/>
      <c r="AN1452" s="366"/>
      <c r="AO1452" s="366"/>
      <c r="AP1452" s="366"/>
      <c r="AQ1452" s="366"/>
      <c r="AR1452" s="366"/>
      <c r="AS1452" s="256">
        <f>SUM(AE1452:AR1452)</f>
        <v>0</v>
      </c>
    </row>
    <row r="1453" spans="1:45" hidden="1" outlineLevel="1">
      <c r="A1453" s="464"/>
      <c r="B1453" s="254" t="s">
        <v>731</v>
      </c>
      <c r="C1453" s="251" t="s">
        <v>163</v>
      </c>
      <c r="D1453" s="255"/>
      <c r="E1453" s="255"/>
      <c r="F1453" s="255"/>
      <c r="G1453" s="255"/>
      <c r="H1453" s="255"/>
      <c r="I1453" s="255"/>
      <c r="J1453" s="255"/>
      <c r="K1453" s="255"/>
      <c r="L1453" s="255"/>
      <c r="M1453" s="255"/>
      <c r="N1453" s="255"/>
      <c r="O1453" s="255"/>
      <c r="P1453" s="255"/>
      <c r="Q1453" s="255">
        <f>Q1452</f>
        <v>12</v>
      </c>
      <c r="R1453" s="255"/>
      <c r="S1453" s="255"/>
      <c r="T1453" s="255"/>
      <c r="U1453" s="255"/>
      <c r="V1453" s="255"/>
      <c r="W1453" s="255"/>
      <c r="X1453" s="255"/>
      <c r="Y1453" s="255"/>
      <c r="Z1453" s="255"/>
      <c r="AA1453" s="255"/>
      <c r="AB1453" s="255"/>
      <c r="AC1453" s="255"/>
      <c r="AD1453" s="255"/>
      <c r="AE1453" s="362">
        <f>AE1452</f>
        <v>0</v>
      </c>
      <c r="AF1453" s="362">
        <f t="shared" ref="AF1453:AR1453" si="3053">AF1452</f>
        <v>0</v>
      </c>
      <c r="AG1453" s="362">
        <f t="shared" si="3053"/>
        <v>0</v>
      </c>
      <c r="AH1453" s="362">
        <f t="shared" si="3053"/>
        <v>0</v>
      </c>
      <c r="AI1453" s="362">
        <f t="shared" si="3053"/>
        <v>0</v>
      </c>
      <c r="AJ1453" s="362">
        <f t="shared" si="3053"/>
        <v>0</v>
      </c>
      <c r="AK1453" s="362">
        <f t="shared" si="3053"/>
        <v>0</v>
      </c>
      <c r="AL1453" s="362">
        <f t="shared" si="3053"/>
        <v>0</v>
      </c>
      <c r="AM1453" s="362">
        <f t="shared" si="3053"/>
        <v>0</v>
      </c>
      <c r="AN1453" s="362">
        <f t="shared" si="3053"/>
        <v>0</v>
      </c>
      <c r="AO1453" s="362">
        <f t="shared" si="3053"/>
        <v>0</v>
      </c>
      <c r="AP1453" s="362">
        <f t="shared" si="3053"/>
        <v>0</v>
      </c>
      <c r="AQ1453" s="362">
        <f t="shared" si="3053"/>
        <v>0</v>
      </c>
      <c r="AR1453" s="362">
        <f t="shared" si="3053"/>
        <v>0</v>
      </c>
      <c r="AS1453" s="257"/>
    </row>
    <row r="1454" spans="1:45" hidden="1" outlineLevel="1">
      <c r="A1454" s="464"/>
      <c r="B1454" s="281"/>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63"/>
      <c r="AF1454" s="363"/>
      <c r="AG1454" s="363"/>
      <c r="AH1454" s="363"/>
      <c r="AI1454" s="363"/>
      <c r="AJ1454" s="363"/>
      <c r="AK1454" s="363"/>
      <c r="AL1454" s="363"/>
      <c r="AM1454" s="363"/>
      <c r="AN1454" s="363"/>
      <c r="AO1454" s="363"/>
      <c r="AP1454" s="363"/>
      <c r="AQ1454" s="363"/>
      <c r="AR1454" s="363"/>
      <c r="AS1454" s="266"/>
    </row>
    <row r="1455" spans="1:45" hidden="1" outlineLevel="1">
      <c r="A1455" s="464">
        <v>20</v>
      </c>
      <c r="B1455" s="379" t="s">
        <v>110</v>
      </c>
      <c r="C1455" s="251" t="s">
        <v>25</v>
      </c>
      <c r="D1455" s="255"/>
      <c r="E1455" s="255"/>
      <c r="F1455" s="255"/>
      <c r="G1455" s="255"/>
      <c r="H1455" s="255"/>
      <c r="I1455" s="255"/>
      <c r="J1455" s="255"/>
      <c r="K1455" s="255"/>
      <c r="L1455" s="255"/>
      <c r="M1455" s="255"/>
      <c r="N1455" s="255"/>
      <c r="O1455" s="255"/>
      <c r="P1455" s="255"/>
      <c r="Q1455" s="255">
        <v>12</v>
      </c>
      <c r="R1455" s="255"/>
      <c r="S1455" s="255"/>
      <c r="T1455" s="255"/>
      <c r="U1455" s="255"/>
      <c r="V1455" s="255"/>
      <c r="W1455" s="255"/>
      <c r="X1455" s="255"/>
      <c r="Y1455" s="255"/>
      <c r="Z1455" s="255"/>
      <c r="AA1455" s="255"/>
      <c r="AB1455" s="255"/>
      <c r="AC1455" s="255"/>
      <c r="AD1455" s="255"/>
      <c r="AE1455" s="377"/>
      <c r="AF1455" s="361"/>
      <c r="AG1455" s="361"/>
      <c r="AH1455" s="361"/>
      <c r="AI1455" s="361"/>
      <c r="AJ1455" s="361"/>
      <c r="AK1455" s="361"/>
      <c r="AL1455" s="366"/>
      <c r="AM1455" s="366"/>
      <c r="AN1455" s="366"/>
      <c r="AO1455" s="366"/>
      <c r="AP1455" s="366"/>
      <c r="AQ1455" s="366"/>
      <c r="AR1455" s="366"/>
      <c r="AS1455" s="256">
        <f>SUM(AE1455:AR1455)</f>
        <v>0</v>
      </c>
    </row>
    <row r="1456" spans="1:45" hidden="1" outlineLevel="1">
      <c r="A1456" s="464"/>
      <c r="B1456" s="254" t="s">
        <v>731</v>
      </c>
      <c r="C1456" s="251" t="s">
        <v>163</v>
      </c>
      <c r="D1456" s="255"/>
      <c r="E1456" s="255"/>
      <c r="F1456" s="255"/>
      <c r="G1456" s="255"/>
      <c r="H1456" s="255"/>
      <c r="I1456" s="255"/>
      <c r="J1456" s="255"/>
      <c r="K1456" s="255"/>
      <c r="L1456" s="255"/>
      <c r="M1456" s="255"/>
      <c r="N1456" s="255"/>
      <c r="O1456" s="255"/>
      <c r="P1456" s="255"/>
      <c r="Q1456" s="255">
        <f>Q1455</f>
        <v>12</v>
      </c>
      <c r="R1456" s="255"/>
      <c r="S1456" s="255"/>
      <c r="T1456" s="255"/>
      <c r="U1456" s="255"/>
      <c r="V1456" s="255"/>
      <c r="W1456" s="255"/>
      <c r="X1456" s="255"/>
      <c r="Y1456" s="255"/>
      <c r="Z1456" s="255"/>
      <c r="AA1456" s="255"/>
      <c r="AB1456" s="255"/>
      <c r="AC1456" s="255"/>
      <c r="AD1456" s="255"/>
      <c r="AE1456" s="362">
        <f t="shared" ref="AE1456:AR1456" si="3054">AE1455</f>
        <v>0</v>
      </c>
      <c r="AF1456" s="362">
        <f t="shared" si="3054"/>
        <v>0</v>
      </c>
      <c r="AG1456" s="362">
        <f t="shared" si="3054"/>
        <v>0</v>
      </c>
      <c r="AH1456" s="362">
        <f t="shared" si="3054"/>
        <v>0</v>
      </c>
      <c r="AI1456" s="362">
        <f t="shared" si="3054"/>
        <v>0</v>
      </c>
      <c r="AJ1456" s="362">
        <f t="shared" si="3054"/>
        <v>0</v>
      </c>
      <c r="AK1456" s="362">
        <f t="shared" si="3054"/>
        <v>0</v>
      </c>
      <c r="AL1456" s="362">
        <f t="shared" si="3054"/>
        <v>0</v>
      </c>
      <c r="AM1456" s="362">
        <f t="shared" si="3054"/>
        <v>0</v>
      </c>
      <c r="AN1456" s="362">
        <f t="shared" si="3054"/>
        <v>0</v>
      </c>
      <c r="AO1456" s="362">
        <f t="shared" si="3054"/>
        <v>0</v>
      </c>
      <c r="AP1456" s="362">
        <f t="shared" si="3054"/>
        <v>0</v>
      </c>
      <c r="AQ1456" s="362">
        <f t="shared" si="3054"/>
        <v>0</v>
      </c>
      <c r="AR1456" s="362">
        <f t="shared" si="3054"/>
        <v>0</v>
      </c>
      <c r="AS1456" s="266"/>
    </row>
    <row r="1457" spans="1:45" ht="15.75" hidden="1" outlineLevel="1">
      <c r="A1457" s="464"/>
      <c r="B1457" s="282"/>
      <c r="C1457" s="260"/>
      <c r="D1457" s="251"/>
      <c r="E1457" s="251"/>
      <c r="F1457" s="251"/>
      <c r="G1457" s="251"/>
      <c r="H1457" s="251"/>
      <c r="I1457" s="251"/>
      <c r="J1457" s="251"/>
      <c r="K1457" s="251"/>
      <c r="L1457" s="251"/>
      <c r="M1457" s="251"/>
      <c r="N1457" s="251"/>
      <c r="O1457" s="251"/>
      <c r="P1457" s="251"/>
      <c r="Q1457" s="260"/>
      <c r="R1457" s="251"/>
      <c r="S1457" s="251"/>
      <c r="T1457" s="251"/>
      <c r="U1457" s="251"/>
      <c r="V1457" s="251"/>
      <c r="W1457" s="251"/>
      <c r="X1457" s="251"/>
      <c r="Y1457" s="251"/>
      <c r="Z1457" s="251"/>
      <c r="AA1457" s="251"/>
      <c r="AB1457" s="251"/>
      <c r="AC1457" s="251"/>
      <c r="AD1457" s="251"/>
      <c r="AE1457" s="363"/>
      <c r="AF1457" s="363"/>
      <c r="AG1457" s="363"/>
      <c r="AH1457" s="363"/>
      <c r="AI1457" s="363"/>
      <c r="AJ1457" s="363"/>
      <c r="AK1457" s="363"/>
      <c r="AL1457" s="363"/>
      <c r="AM1457" s="363"/>
      <c r="AN1457" s="363"/>
      <c r="AO1457" s="363"/>
      <c r="AP1457" s="363"/>
      <c r="AQ1457" s="363"/>
      <c r="AR1457" s="363"/>
      <c r="AS1457" s="266"/>
    </row>
    <row r="1458" spans="1:45" ht="15.75" hidden="1" outlineLevel="1">
      <c r="A1458" s="464"/>
      <c r="B1458" s="454" t="s">
        <v>500</v>
      </c>
      <c r="C1458" s="251"/>
      <c r="D1458" s="251"/>
      <c r="E1458" s="251"/>
      <c r="F1458" s="251"/>
      <c r="G1458" s="251"/>
      <c r="H1458" s="251"/>
      <c r="I1458" s="251"/>
      <c r="J1458" s="251"/>
      <c r="K1458" s="251"/>
      <c r="L1458" s="251"/>
      <c r="M1458" s="251"/>
      <c r="N1458" s="251"/>
      <c r="O1458" s="251"/>
      <c r="P1458" s="251"/>
      <c r="Q1458" s="251"/>
      <c r="R1458" s="251"/>
      <c r="S1458" s="251"/>
      <c r="T1458" s="251"/>
      <c r="U1458" s="251"/>
      <c r="V1458" s="251"/>
      <c r="W1458" s="251"/>
      <c r="X1458" s="251"/>
      <c r="Y1458" s="251"/>
      <c r="Z1458" s="251"/>
      <c r="AA1458" s="251"/>
      <c r="AB1458" s="251"/>
      <c r="AC1458" s="251"/>
      <c r="AD1458" s="251"/>
      <c r="AE1458" s="373"/>
      <c r="AF1458" s="376"/>
      <c r="AG1458" s="376"/>
      <c r="AH1458" s="376"/>
      <c r="AI1458" s="376"/>
      <c r="AJ1458" s="376"/>
      <c r="AK1458" s="376"/>
      <c r="AL1458" s="376"/>
      <c r="AM1458" s="376"/>
      <c r="AN1458" s="376"/>
      <c r="AO1458" s="376"/>
      <c r="AP1458" s="376"/>
      <c r="AQ1458" s="376"/>
      <c r="AR1458" s="376"/>
      <c r="AS1458" s="266"/>
    </row>
    <row r="1459" spans="1:45" ht="15.75" hidden="1" outlineLevel="1">
      <c r="A1459" s="464"/>
      <c r="B1459" s="443" t="s">
        <v>496</v>
      </c>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hidden="1" customHeight="1" outlineLevel="1">
      <c r="A1460" s="464">
        <v>21</v>
      </c>
      <c r="B1460" s="379" t="s">
        <v>113</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hidden="1"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3055">AF1460</f>
        <v>0</v>
      </c>
      <c r="AG1461" s="362">
        <f t="shared" si="3055"/>
        <v>0</v>
      </c>
      <c r="AH1461" s="362">
        <f t="shared" si="3055"/>
        <v>0</v>
      </c>
      <c r="AI1461" s="362">
        <f t="shared" si="3055"/>
        <v>0</v>
      </c>
      <c r="AJ1461" s="362">
        <f t="shared" si="3055"/>
        <v>0</v>
      </c>
      <c r="AK1461" s="362">
        <f t="shared" si="3055"/>
        <v>0</v>
      </c>
      <c r="AL1461" s="362">
        <f t="shared" si="3055"/>
        <v>0</v>
      </c>
      <c r="AM1461" s="362">
        <f t="shared" si="3055"/>
        <v>0</v>
      </c>
      <c r="AN1461" s="362">
        <f t="shared" si="3055"/>
        <v>0</v>
      </c>
      <c r="AO1461" s="362">
        <f t="shared" si="3055"/>
        <v>0</v>
      </c>
      <c r="AP1461" s="362">
        <f t="shared" si="3055"/>
        <v>0</v>
      </c>
      <c r="AQ1461" s="362">
        <f t="shared" si="3055"/>
        <v>0</v>
      </c>
      <c r="AR1461" s="362">
        <f t="shared" si="3055"/>
        <v>0</v>
      </c>
      <c r="AS1461" s="266"/>
    </row>
    <row r="1462" spans="1:45" ht="15" hidden="1" customHeight="1" outlineLevel="1">
      <c r="A1462" s="464"/>
      <c r="B1462" s="254"/>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hidden="1" customHeight="1" outlineLevel="1">
      <c r="A1463" s="464">
        <v>22</v>
      </c>
      <c r="B1463" s="379" t="s">
        <v>114</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hidden="1"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f>AE1463</f>
        <v>0</v>
      </c>
      <c r="AF1464" s="362">
        <f t="shared" ref="AF1464:AR1464" si="3056">AF1463</f>
        <v>0</v>
      </c>
      <c r="AG1464" s="362">
        <f t="shared" si="3056"/>
        <v>0</v>
      </c>
      <c r="AH1464" s="362">
        <f t="shared" si="3056"/>
        <v>0</v>
      </c>
      <c r="AI1464" s="362">
        <f t="shared" si="3056"/>
        <v>0</v>
      </c>
      <c r="AJ1464" s="362">
        <f t="shared" si="3056"/>
        <v>0</v>
      </c>
      <c r="AK1464" s="362">
        <f t="shared" si="3056"/>
        <v>0</v>
      </c>
      <c r="AL1464" s="362">
        <f t="shared" si="3056"/>
        <v>0</v>
      </c>
      <c r="AM1464" s="362">
        <f t="shared" si="3056"/>
        <v>0</v>
      </c>
      <c r="AN1464" s="362">
        <f t="shared" si="3056"/>
        <v>0</v>
      </c>
      <c r="AO1464" s="362">
        <f t="shared" si="3056"/>
        <v>0</v>
      </c>
      <c r="AP1464" s="362">
        <f t="shared" si="3056"/>
        <v>0</v>
      </c>
      <c r="AQ1464" s="362">
        <f t="shared" si="3056"/>
        <v>0</v>
      </c>
      <c r="AR1464" s="362">
        <f t="shared" si="3056"/>
        <v>0</v>
      </c>
      <c r="AS1464" s="266"/>
    </row>
    <row r="1465" spans="1:45" ht="15" hidden="1" customHeight="1" outlineLevel="1">
      <c r="A1465" s="464"/>
      <c r="B1465" s="254"/>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73"/>
      <c r="AF1465" s="376"/>
      <c r="AG1465" s="376"/>
      <c r="AH1465" s="376"/>
      <c r="AI1465" s="376"/>
      <c r="AJ1465" s="376"/>
      <c r="AK1465" s="376"/>
      <c r="AL1465" s="376"/>
      <c r="AM1465" s="376"/>
      <c r="AN1465" s="376"/>
      <c r="AO1465" s="376"/>
      <c r="AP1465" s="376"/>
      <c r="AQ1465" s="376"/>
      <c r="AR1465" s="376"/>
      <c r="AS1465" s="266"/>
    </row>
    <row r="1466" spans="1:45" ht="15" hidden="1" customHeight="1" outlineLevel="1">
      <c r="A1466" s="464">
        <v>23</v>
      </c>
      <c r="B1466" s="379" t="s">
        <v>115</v>
      </c>
      <c r="C1466" s="251" t="s">
        <v>25</v>
      </c>
      <c r="D1466" s="255"/>
      <c r="E1466" s="255"/>
      <c r="F1466" s="255"/>
      <c r="G1466" s="255"/>
      <c r="H1466" s="255"/>
      <c r="I1466" s="255"/>
      <c r="J1466" s="255"/>
      <c r="K1466" s="255"/>
      <c r="L1466" s="255"/>
      <c r="M1466" s="255"/>
      <c r="N1466" s="255"/>
      <c r="O1466" s="255"/>
      <c r="P1466" s="255"/>
      <c r="Q1466" s="251"/>
      <c r="R1466" s="255"/>
      <c r="S1466" s="255"/>
      <c r="T1466" s="255"/>
      <c r="U1466" s="255"/>
      <c r="V1466" s="255"/>
      <c r="W1466" s="255"/>
      <c r="X1466" s="255"/>
      <c r="Y1466" s="255"/>
      <c r="Z1466" s="255"/>
      <c r="AA1466" s="255"/>
      <c r="AB1466" s="255"/>
      <c r="AC1466" s="255"/>
      <c r="AD1466" s="255"/>
      <c r="AE1466" s="361"/>
      <c r="AF1466" s="361"/>
      <c r="AG1466" s="361"/>
      <c r="AH1466" s="361"/>
      <c r="AI1466" s="361"/>
      <c r="AJ1466" s="361"/>
      <c r="AK1466" s="361"/>
      <c r="AL1466" s="361"/>
      <c r="AM1466" s="361"/>
      <c r="AN1466" s="361"/>
      <c r="AO1466" s="361"/>
      <c r="AP1466" s="361"/>
      <c r="AQ1466" s="361"/>
      <c r="AR1466" s="361"/>
      <c r="AS1466" s="256">
        <f>SUM(AE1466:AR1466)</f>
        <v>0</v>
      </c>
    </row>
    <row r="1467" spans="1:45" ht="15" hidden="1" customHeight="1" outlineLevel="1">
      <c r="A1467" s="464"/>
      <c r="B1467" s="254" t="s">
        <v>731</v>
      </c>
      <c r="C1467" s="251" t="s">
        <v>163</v>
      </c>
      <c r="D1467" s="255"/>
      <c r="E1467" s="255"/>
      <c r="F1467" s="255"/>
      <c r="G1467" s="255"/>
      <c r="H1467" s="255"/>
      <c r="I1467" s="255"/>
      <c r="J1467" s="255"/>
      <c r="K1467" s="255"/>
      <c r="L1467" s="255"/>
      <c r="M1467" s="255"/>
      <c r="N1467" s="255"/>
      <c r="O1467" s="255"/>
      <c r="P1467" s="255"/>
      <c r="Q1467" s="251"/>
      <c r="R1467" s="255"/>
      <c r="S1467" s="255"/>
      <c r="T1467" s="255"/>
      <c r="U1467" s="255"/>
      <c r="V1467" s="255"/>
      <c r="W1467" s="255"/>
      <c r="X1467" s="255"/>
      <c r="Y1467" s="255"/>
      <c r="Z1467" s="255"/>
      <c r="AA1467" s="255"/>
      <c r="AB1467" s="255"/>
      <c r="AC1467" s="255"/>
      <c r="AD1467" s="255"/>
      <c r="AE1467" s="362">
        <f>AE1466</f>
        <v>0</v>
      </c>
      <c r="AF1467" s="362">
        <f t="shared" ref="AF1467:AR1467" si="3057">AF1466</f>
        <v>0</v>
      </c>
      <c r="AG1467" s="362">
        <f t="shared" si="3057"/>
        <v>0</v>
      </c>
      <c r="AH1467" s="362">
        <f t="shared" si="3057"/>
        <v>0</v>
      </c>
      <c r="AI1467" s="362">
        <f t="shared" si="3057"/>
        <v>0</v>
      </c>
      <c r="AJ1467" s="362">
        <f t="shared" si="3057"/>
        <v>0</v>
      </c>
      <c r="AK1467" s="362">
        <f t="shared" si="3057"/>
        <v>0</v>
      </c>
      <c r="AL1467" s="362">
        <f t="shared" si="3057"/>
        <v>0</v>
      </c>
      <c r="AM1467" s="362">
        <f t="shared" si="3057"/>
        <v>0</v>
      </c>
      <c r="AN1467" s="362">
        <f t="shared" si="3057"/>
        <v>0</v>
      </c>
      <c r="AO1467" s="362">
        <f t="shared" si="3057"/>
        <v>0</v>
      </c>
      <c r="AP1467" s="362">
        <f t="shared" si="3057"/>
        <v>0</v>
      </c>
      <c r="AQ1467" s="362">
        <f t="shared" si="3057"/>
        <v>0</v>
      </c>
      <c r="AR1467" s="362">
        <f t="shared" si="3057"/>
        <v>0</v>
      </c>
      <c r="AS1467" s="266"/>
    </row>
    <row r="1468" spans="1:45" ht="15" hidden="1" customHeight="1" outlineLevel="1">
      <c r="A1468" s="464"/>
      <c r="B1468" s="381"/>
      <c r="C1468" s="251"/>
      <c r="D1468" s="251"/>
      <c r="E1468" s="251"/>
      <c r="F1468" s="251"/>
      <c r="G1468" s="251"/>
      <c r="H1468" s="251"/>
      <c r="I1468" s="251"/>
      <c r="J1468" s="251"/>
      <c r="K1468" s="251"/>
      <c r="L1468" s="251"/>
      <c r="M1468" s="251"/>
      <c r="N1468" s="251"/>
      <c r="O1468" s="251"/>
      <c r="P1468" s="251"/>
      <c r="Q1468" s="251"/>
      <c r="R1468" s="251"/>
      <c r="S1468" s="251"/>
      <c r="T1468" s="251"/>
      <c r="U1468" s="251"/>
      <c r="V1468" s="251"/>
      <c r="W1468" s="251"/>
      <c r="X1468" s="251"/>
      <c r="Y1468" s="251"/>
      <c r="Z1468" s="251"/>
      <c r="AA1468" s="251"/>
      <c r="AB1468" s="251"/>
      <c r="AC1468" s="251"/>
      <c r="AD1468" s="251"/>
      <c r="AE1468" s="373"/>
      <c r="AF1468" s="376"/>
      <c r="AG1468" s="376"/>
      <c r="AH1468" s="376"/>
      <c r="AI1468" s="376"/>
      <c r="AJ1468" s="376"/>
      <c r="AK1468" s="376"/>
      <c r="AL1468" s="376"/>
      <c r="AM1468" s="376"/>
      <c r="AN1468" s="376"/>
      <c r="AO1468" s="376"/>
      <c r="AP1468" s="376"/>
      <c r="AQ1468" s="376"/>
      <c r="AR1468" s="376"/>
      <c r="AS1468" s="266"/>
    </row>
    <row r="1469" spans="1:45" ht="15" hidden="1" customHeight="1" outlineLevel="1">
      <c r="A1469" s="464">
        <v>24</v>
      </c>
      <c r="B1469" s="379" t="s">
        <v>116</v>
      </c>
      <c r="C1469" s="251" t="s">
        <v>25</v>
      </c>
      <c r="D1469" s="255"/>
      <c r="E1469" s="255"/>
      <c r="F1469" s="255"/>
      <c r="G1469" s="255"/>
      <c r="H1469" s="255"/>
      <c r="I1469" s="255"/>
      <c r="J1469" s="255"/>
      <c r="K1469" s="255"/>
      <c r="L1469" s="255"/>
      <c r="M1469" s="255"/>
      <c r="N1469" s="255"/>
      <c r="O1469" s="255"/>
      <c r="P1469" s="255"/>
      <c r="Q1469" s="251"/>
      <c r="R1469" s="255"/>
      <c r="S1469" s="255"/>
      <c r="T1469" s="255"/>
      <c r="U1469" s="255"/>
      <c r="V1469" s="255"/>
      <c r="W1469" s="255"/>
      <c r="X1469" s="255"/>
      <c r="Y1469" s="255"/>
      <c r="Z1469" s="255"/>
      <c r="AA1469" s="255"/>
      <c r="AB1469" s="255"/>
      <c r="AC1469" s="255"/>
      <c r="AD1469" s="255"/>
      <c r="AE1469" s="361"/>
      <c r="AF1469" s="361"/>
      <c r="AG1469" s="361"/>
      <c r="AH1469" s="361"/>
      <c r="AI1469" s="361"/>
      <c r="AJ1469" s="361"/>
      <c r="AK1469" s="361"/>
      <c r="AL1469" s="361"/>
      <c r="AM1469" s="361"/>
      <c r="AN1469" s="361"/>
      <c r="AO1469" s="361"/>
      <c r="AP1469" s="361"/>
      <c r="AQ1469" s="361"/>
      <c r="AR1469" s="361"/>
      <c r="AS1469" s="256">
        <f>SUM(AE1469:AR1469)</f>
        <v>0</v>
      </c>
    </row>
    <row r="1470" spans="1:45" ht="15" hidden="1" customHeight="1" outlineLevel="1">
      <c r="A1470" s="464"/>
      <c r="B1470" s="254" t="s">
        <v>731</v>
      </c>
      <c r="C1470" s="251" t="s">
        <v>163</v>
      </c>
      <c r="D1470" s="255"/>
      <c r="E1470" s="255"/>
      <c r="F1470" s="255"/>
      <c r="G1470" s="255"/>
      <c r="H1470" s="255"/>
      <c r="I1470" s="255"/>
      <c r="J1470" s="255"/>
      <c r="K1470" s="255"/>
      <c r="L1470" s="255"/>
      <c r="M1470" s="255"/>
      <c r="N1470" s="255"/>
      <c r="O1470" s="255"/>
      <c r="P1470" s="255"/>
      <c r="Q1470" s="251"/>
      <c r="R1470" s="255"/>
      <c r="S1470" s="255"/>
      <c r="T1470" s="255"/>
      <c r="U1470" s="255"/>
      <c r="V1470" s="255"/>
      <c r="W1470" s="255"/>
      <c r="X1470" s="255"/>
      <c r="Y1470" s="255"/>
      <c r="Z1470" s="255"/>
      <c r="AA1470" s="255"/>
      <c r="AB1470" s="255"/>
      <c r="AC1470" s="255"/>
      <c r="AD1470" s="255"/>
      <c r="AE1470" s="362">
        <f>AE1469</f>
        <v>0</v>
      </c>
      <c r="AF1470" s="362">
        <f t="shared" ref="AF1470:AR1470" si="3058">AF1469</f>
        <v>0</v>
      </c>
      <c r="AG1470" s="362">
        <f t="shared" si="3058"/>
        <v>0</v>
      </c>
      <c r="AH1470" s="362">
        <f t="shared" si="3058"/>
        <v>0</v>
      </c>
      <c r="AI1470" s="362">
        <f t="shared" si="3058"/>
        <v>0</v>
      </c>
      <c r="AJ1470" s="362">
        <f t="shared" si="3058"/>
        <v>0</v>
      </c>
      <c r="AK1470" s="362">
        <f t="shared" si="3058"/>
        <v>0</v>
      </c>
      <c r="AL1470" s="362">
        <f t="shared" si="3058"/>
        <v>0</v>
      </c>
      <c r="AM1470" s="362">
        <f t="shared" si="3058"/>
        <v>0</v>
      </c>
      <c r="AN1470" s="362">
        <f t="shared" si="3058"/>
        <v>0</v>
      </c>
      <c r="AO1470" s="362">
        <f t="shared" si="3058"/>
        <v>0</v>
      </c>
      <c r="AP1470" s="362">
        <f t="shared" si="3058"/>
        <v>0</v>
      </c>
      <c r="AQ1470" s="362">
        <f t="shared" si="3058"/>
        <v>0</v>
      </c>
      <c r="AR1470" s="362">
        <f t="shared" si="3058"/>
        <v>0</v>
      </c>
      <c r="AS1470" s="266"/>
    </row>
    <row r="1471" spans="1:45" ht="15" hidden="1" customHeight="1" outlineLevel="1">
      <c r="A1471" s="464"/>
      <c r="B1471" s="254"/>
      <c r="C1471" s="251"/>
      <c r="D1471" s="251"/>
      <c r="E1471" s="251"/>
      <c r="F1471" s="251"/>
      <c r="G1471" s="251"/>
      <c r="H1471" s="251"/>
      <c r="I1471" s="251"/>
      <c r="J1471" s="251"/>
      <c r="K1471" s="251"/>
      <c r="L1471" s="251"/>
      <c r="M1471" s="251"/>
      <c r="N1471" s="251"/>
      <c r="O1471" s="251"/>
      <c r="P1471" s="251"/>
      <c r="Q1471" s="251"/>
      <c r="R1471" s="251"/>
      <c r="S1471" s="251"/>
      <c r="T1471" s="251"/>
      <c r="U1471" s="251"/>
      <c r="V1471" s="251"/>
      <c r="W1471" s="251"/>
      <c r="X1471" s="251"/>
      <c r="Y1471" s="251"/>
      <c r="Z1471" s="251"/>
      <c r="AA1471" s="251"/>
      <c r="AB1471" s="251"/>
      <c r="AC1471" s="251"/>
      <c r="AD1471" s="251"/>
      <c r="AE1471" s="363"/>
      <c r="AF1471" s="376"/>
      <c r="AG1471" s="376"/>
      <c r="AH1471" s="376"/>
      <c r="AI1471" s="376"/>
      <c r="AJ1471" s="376"/>
      <c r="AK1471" s="376"/>
      <c r="AL1471" s="376"/>
      <c r="AM1471" s="376"/>
      <c r="AN1471" s="376"/>
      <c r="AO1471" s="376"/>
      <c r="AP1471" s="376"/>
      <c r="AQ1471" s="376"/>
      <c r="AR1471" s="376"/>
      <c r="AS1471" s="266"/>
    </row>
    <row r="1472" spans="1:45" ht="15" hidden="1" customHeight="1" outlineLevel="1">
      <c r="A1472" s="464"/>
      <c r="B1472" s="248" t="s">
        <v>497</v>
      </c>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hidden="1" customHeight="1" outlineLevel="1">
      <c r="A1473" s="464">
        <v>25</v>
      </c>
      <c r="B1473" s="379" t="s">
        <v>117</v>
      </c>
      <c r="C1473" s="251" t="s">
        <v>25</v>
      </c>
      <c r="D1473" s="255"/>
      <c r="E1473" s="255"/>
      <c r="F1473" s="255"/>
      <c r="G1473" s="255"/>
      <c r="H1473" s="255"/>
      <c r="I1473" s="255"/>
      <c r="J1473" s="255"/>
      <c r="K1473" s="255"/>
      <c r="L1473" s="255"/>
      <c r="M1473" s="255"/>
      <c r="N1473" s="255"/>
      <c r="O1473" s="255"/>
      <c r="P1473" s="255"/>
      <c r="Q1473" s="255">
        <v>12</v>
      </c>
      <c r="R1473" s="255"/>
      <c r="S1473" s="255"/>
      <c r="T1473" s="255"/>
      <c r="U1473" s="255"/>
      <c r="V1473" s="255"/>
      <c r="W1473" s="255"/>
      <c r="X1473" s="255"/>
      <c r="Y1473" s="255"/>
      <c r="Z1473" s="255"/>
      <c r="AA1473" s="255"/>
      <c r="AB1473" s="255"/>
      <c r="AC1473" s="255"/>
      <c r="AD1473" s="255"/>
      <c r="AE1473" s="377"/>
      <c r="AF1473" s="366"/>
      <c r="AG1473" s="366"/>
      <c r="AH1473" s="366"/>
      <c r="AI1473" s="366"/>
      <c r="AJ1473" s="366"/>
      <c r="AK1473" s="366"/>
      <c r="AL1473" s="366"/>
      <c r="AM1473" s="366"/>
      <c r="AN1473" s="366"/>
      <c r="AO1473" s="366"/>
      <c r="AP1473" s="366"/>
      <c r="AQ1473" s="366"/>
      <c r="AR1473" s="366"/>
      <c r="AS1473" s="256">
        <f>SUM(AE1473:AR1473)</f>
        <v>0</v>
      </c>
    </row>
    <row r="1474" spans="1:45" ht="15" hidden="1"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3059">AF1473</f>
        <v>0</v>
      </c>
      <c r="AG1474" s="362">
        <f t="shared" si="3059"/>
        <v>0</v>
      </c>
      <c r="AH1474" s="362">
        <f t="shared" si="3059"/>
        <v>0</v>
      </c>
      <c r="AI1474" s="362">
        <f t="shared" si="3059"/>
        <v>0</v>
      </c>
      <c r="AJ1474" s="362">
        <f t="shared" si="3059"/>
        <v>0</v>
      </c>
      <c r="AK1474" s="362">
        <f t="shared" si="3059"/>
        <v>0</v>
      </c>
      <c r="AL1474" s="362">
        <f t="shared" si="3059"/>
        <v>0</v>
      </c>
      <c r="AM1474" s="362">
        <f t="shared" si="3059"/>
        <v>0</v>
      </c>
      <c r="AN1474" s="362">
        <f t="shared" si="3059"/>
        <v>0</v>
      </c>
      <c r="AO1474" s="362">
        <f t="shared" si="3059"/>
        <v>0</v>
      </c>
      <c r="AP1474" s="362">
        <f t="shared" si="3059"/>
        <v>0</v>
      </c>
      <c r="AQ1474" s="362">
        <f t="shared" si="3059"/>
        <v>0</v>
      </c>
      <c r="AR1474" s="362">
        <f t="shared" si="3059"/>
        <v>0</v>
      </c>
      <c r="AS1474" s="266"/>
    </row>
    <row r="1475" spans="1:45" ht="15" hidden="1"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hidden="1" customHeight="1" outlineLevel="1">
      <c r="A1476" s="464">
        <v>26</v>
      </c>
      <c r="B1476" s="379" t="s">
        <v>1138</v>
      </c>
      <c r="C1476" s="251" t="s">
        <v>25</v>
      </c>
      <c r="D1476" s="255">
        <v>3126979.0988333095</v>
      </c>
      <c r="E1476" s="255">
        <v>3126979.0988333095</v>
      </c>
      <c r="F1476" s="255">
        <v>3126979.0988333095</v>
      </c>
      <c r="G1476" s="255">
        <v>3126979.0988333095</v>
      </c>
      <c r="H1476" s="255">
        <v>3126979.0988333095</v>
      </c>
      <c r="I1476" s="255">
        <v>3126979.0988333095</v>
      </c>
      <c r="J1476" s="255">
        <v>3126979.0988333095</v>
      </c>
      <c r="K1476" s="255">
        <v>3126979.0988333095</v>
      </c>
      <c r="L1476" s="255">
        <v>3006722.2983410363</v>
      </c>
      <c r="M1476" s="255">
        <v>3006722.2983410363</v>
      </c>
      <c r="N1476" s="255">
        <v>2986586.0179822785</v>
      </c>
      <c r="O1476" s="255">
        <v>2986586.0179822785</v>
      </c>
      <c r="P1476" s="255">
        <v>510277.20473522064</v>
      </c>
      <c r="Q1476" s="255">
        <v>12</v>
      </c>
      <c r="R1476" s="255">
        <v>429.59272176995802</v>
      </c>
      <c r="S1476" s="255">
        <v>429.59272176995802</v>
      </c>
      <c r="T1476" s="255">
        <v>429.59272176995802</v>
      </c>
      <c r="U1476" s="255">
        <v>429.59272176995802</v>
      </c>
      <c r="V1476" s="255">
        <v>429.59272176995802</v>
      </c>
      <c r="W1476" s="255">
        <v>429.59272176995802</v>
      </c>
      <c r="X1476" s="255">
        <v>429.59272176995802</v>
      </c>
      <c r="Y1476" s="255">
        <v>429.59272176995802</v>
      </c>
      <c r="Z1476" s="255">
        <v>413.88269666963271</v>
      </c>
      <c r="AA1476" s="255">
        <v>413.88269666963271</v>
      </c>
      <c r="AB1476" s="255">
        <v>411.93632187844196</v>
      </c>
      <c r="AC1476" s="255">
        <v>411.93632187844196</v>
      </c>
      <c r="AD1476" s="255">
        <v>49.771583946163418</v>
      </c>
      <c r="AE1476" s="377"/>
      <c r="AF1476" s="366"/>
      <c r="AG1476" s="366">
        <v>0.42382880359637237</v>
      </c>
      <c r="AH1476" s="366"/>
      <c r="AI1476" s="366">
        <v>0.57617119640362768</v>
      </c>
      <c r="AJ1476" s="366"/>
      <c r="AK1476" s="366"/>
      <c r="AL1476" s="366"/>
      <c r="AM1476" s="366"/>
      <c r="AN1476" s="366"/>
      <c r="AO1476" s="366"/>
      <c r="AP1476" s="366"/>
      <c r="AQ1476" s="366"/>
      <c r="AR1476" s="366"/>
      <c r="AS1476" s="256">
        <f>SUM(AE1476:AR1476)</f>
        <v>1</v>
      </c>
    </row>
    <row r="1477" spans="1:45" ht="15" hidden="1"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 t="shared" ref="AF1477:AR1477" si="3060">AF1476</f>
        <v>0</v>
      </c>
      <c r="AG1477" s="362">
        <f t="shared" si="3060"/>
        <v>0.42382880359637237</v>
      </c>
      <c r="AH1477" s="362">
        <f t="shared" si="3060"/>
        <v>0</v>
      </c>
      <c r="AI1477" s="362">
        <f t="shared" si="3060"/>
        <v>0.57617119640362768</v>
      </c>
      <c r="AJ1477" s="362">
        <f t="shared" si="3060"/>
        <v>0</v>
      </c>
      <c r="AK1477" s="362">
        <f t="shared" si="3060"/>
        <v>0</v>
      </c>
      <c r="AL1477" s="362">
        <f t="shared" si="3060"/>
        <v>0</v>
      </c>
      <c r="AM1477" s="362">
        <f t="shared" si="3060"/>
        <v>0</v>
      </c>
      <c r="AN1477" s="362">
        <f t="shared" si="3060"/>
        <v>0</v>
      </c>
      <c r="AO1477" s="362">
        <f t="shared" si="3060"/>
        <v>0</v>
      </c>
      <c r="AP1477" s="362">
        <f t="shared" si="3060"/>
        <v>0</v>
      </c>
      <c r="AQ1477" s="362">
        <f t="shared" si="3060"/>
        <v>0</v>
      </c>
      <c r="AR1477" s="362">
        <f t="shared" si="3060"/>
        <v>0</v>
      </c>
      <c r="AS1477" s="266"/>
    </row>
    <row r="1478" spans="1:45" ht="15" hidden="1"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hidden="1" customHeight="1" outlineLevel="1">
      <c r="A1479" s="464">
        <v>27</v>
      </c>
      <c r="B1479" s="379" t="s">
        <v>119</v>
      </c>
      <c r="C1479" s="251" t="s">
        <v>25</v>
      </c>
      <c r="D1479" s="255"/>
      <c r="E1479" s="255"/>
      <c r="F1479" s="255"/>
      <c r="G1479" s="255"/>
      <c r="H1479" s="255"/>
      <c r="I1479" s="255"/>
      <c r="J1479" s="255"/>
      <c r="K1479" s="255"/>
      <c r="L1479" s="255"/>
      <c r="M1479" s="255"/>
      <c r="N1479" s="255"/>
      <c r="O1479" s="255"/>
      <c r="P1479" s="255"/>
      <c r="Q1479" s="255">
        <v>12</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hidden="1"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12</v>
      </c>
      <c r="R1480" s="255"/>
      <c r="S1480" s="255"/>
      <c r="T1480" s="255"/>
      <c r="U1480" s="255"/>
      <c r="V1480" s="255"/>
      <c r="W1480" s="255"/>
      <c r="X1480" s="255"/>
      <c r="Y1480" s="255"/>
      <c r="Z1480" s="255"/>
      <c r="AA1480" s="255"/>
      <c r="AB1480" s="255"/>
      <c r="AC1480" s="255"/>
      <c r="AD1480" s="255"/>
      <c r="AE1480" s="362">
        <f>AE1479</f>
        <v>0</v>
      </c>
      <c r="AF1480" s="362">
        <f t="shared" ref="AF1480:AR1480" si="3061">AF1479</f>
        <v>0</v>
      </c>
      <c r="AG1480" s="362">
        <f t="shared" si="3061"/>
        <v>0</v>
      </c>
      <c r="AH1480" s="362">
        <f t="shared" si="3061"/>
        <v>0</v>
      </c>
      <c r="AI1480" s="362">
        <f t="shared" si="3061"/>
        <v>0</v>
      </c>
      <c r="AJ1480" s="362">
        <f t="shared" si="3061"/>
        <v>0</v>
      </c>
      <c r="AK1480" s="362">
        <f t="shared" si="3061"/>
        <v>0</v>
      </c>
      <c r="AL1480" s="362">
        <f t="shared" si="3061"/>
        <v>0</v>
      </c>
      <c r="AM1480" s="362">
        <f t="shared" si="3061"/>
        <v>0</v>
      </c>
      <c r="AN1480" s="362">
        <f t="shared" si="3061"/>
        <v>0</v>
      </c>
      <c r="AO1480" s="362">
        <f t="shared" si="3061"/>
        <v>0</v>
      </c>
      <c r="AP1480" s="362">
        <f t="shared" si="3061"/>
        <v>0</v>
      </c>
      <c r="AQ1480" s="362">
        <f t="shared" si="3061"/>
        <v>0</v>
      </c>
      <c r="AR1480" s="362">
        <f t="shared" si="3061"/>
        <v>0</v>
      </c>
      <c r="AS1480" s="266"/>
    </row>
    <row r="1481" spans="1:45" ht="15" hidden="1"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hidden="1" customHeight="1" outlineLevel="1">
      <c r="A1482" s="464">
        <v>28</v>
      </c>
      <c r="B1482" s="379" t="s">
        <v>120</v>
      </c>
      <c r="C1482" s="251" t="s">
        <v>25</v>
      </c>
      <c r="D1482" s="255"/>
      <c r="E1482" s="255"/>
      <c r="F1482" s="255"/>
      <c r="G1482" s="255"/>
      <c r="H1482" s="255"/>
      <c r="I1482" s="255"/>
      <c r="J1482" s="255"/>
      <c r="K1482" s="255"/>
      <c r="L1482" s="255"/>
      <c r="M1482" s="255"/>
      <c r="N1482" s="255"/>
      <c r="O1482" s="255"/>
      <c r="P1482" s="255"/>
      <c r="Q1482" s="255">
        <v>12</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hidden="1"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12</v>
      </c>
      <c r="R1483" s="255"/>
      <c r="S1483" s="255"/>
      <c r="T1483" s="255"/>
      <c r="U1483" s="255"/>
      <c r="V1483" s="255"/>
      <c r="W1483" s="255"/>
      <c r="X1483" s="255"/>
      <c r="Y1483" s="255"/>
      <c r="Z1483" s="255"/>
      <c r="AA1483" s="255"/>
      <c r="AB1483" s="255"/>
      <c r="AC1483" s="255"/>
      <c r="AD1483" s="255"/>
      <c r="AE1483" s="362">
        <f>AE1482</f>
        <v>0</v>
      </c>
      <c r="AF1483" s="362">
        <f>AF1482</f>
        <v>0</v>
      </c>
      <c r="AG1483" s="362">
        <f t="shared" ref="AG1483:AJ1483" si="3062">AG1482</f>
        <v>0</v>
      </c>
      <c r="AH1483" s="362">
        <f t="shared" si="3062"/>
        <v>0</v>
      </c>
      <c r="AI1483" s="362">
        <f t="shared" si="3062"/>
        <v>0</v>
      </c>
      <c r="AJ1483" s="362">
        <f t="shared" si="3062"/>
        <v>0</v>
      </c>
      <c r="AK1483" s="362">
        <f>AK1482</f>
        <v>0</v>
      </c>
      <c r="AL1483" s="362">
        <f t="shared" ref="AL1483:AR1483" si="3063">AL1482</f>
        <v>0</v>
      </c>
      <c r="AM1483" s="362">
        <f t="shared" si="3063"/>
        <v>0</v>
      </c>
      <c r="AN1483" s="362">
        <f t="shared" si="3063"/>
        <v>0</v>
      </c>
      <c r="AO1483" s="362">
        <f t="shared" si="3063"/>
        <v>0</v>
      </c>
      <c r="AP1483" s="362">
        <f t="shared" si="3063"/>
        <v>0</v>
      </c>
      <c r="AQ1483" s="362">
        <f t="shared" si="3063"/>
        <v>0</v>
      </c>
      <c r="AR1483" s="362">
        <f t="shared" si="3063"/>
        <v>0</v>
      </c>
      <c r="AS1483" s="266"/>
    </row>
    <row r="1484" spans="1:45" ht="15" hidden="1"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hidden="1" customHeight="1" outlineLevel="1">
      <c r="A1485" s="464">
        <v>29</v>
      </c>
      <c r="B1485" s="379" t="s">
        <v>121</v>
      </c>
      <c r="C1485" s="251" t="s">
        <v>25</v>
      </c>
      <c r="D1485" s="255"/>
      <c r="E1485" s="255"/>
      <c r="F1485" s="255"/>
      <c r="G1485" s="255"/>
      <c r="H1485" s="255"/>
      <c r="I1485" s="255"/>
      <c r="J1485" s="255"/>
      <c r="K1485" s="255"/>
      <c r="L1485" s="255"/>
      <c r="M1485" s="255"/>
      <c r="N1485" s="255"/>
      <c r="O1485" s="255"/>
      <c r="P1485" s="255"/>
      <c r="Q1485" s="255">
        <v>3</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hidden="1"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3</v>
      </c>
      <c r="R1486" s="255"/>
      <c r="S1486" s="255"/>
      <c r="T1486" s="255"/>
      <c r="U1486" s="255"/>
      <c r="V1486" s="255"/>
      <c r="W1486" s="255"/>
      <c r="X1486" s="255"/>
      <c r="Y1486" s="255"/>
      <c r="Z1486" s="255"/>
      <c r="AA1486" s="255"/>
      <c r="AB1486" s="255"/>
      <c r="AC1486" s="255"/>
      <c r="AD1486" s="255"/>
      <c r="AE1486" s="362">
        <f>AE1485</f>
        <v>0</v>
      </c>
      <c r="AF1486" s="362">
        <f t="shared" ref="AF1486:AR1486" si="3064">AF1485</f>
        <v>0</v>
      </c>
      <c r="AG1486" s="362">
        <f t="shared" si="3064"/>
        <v>0</v>
      </c>
      <c r="AH1486" s="362">
        <f t="shared" si="3064"/>
        <v>0</v>
      </c>
      <c r="AI1486" s="362">
        <f t="shared" si="3064"/>
        <v>0</v>
      </c>
      <c r="AJ1486" s="362">
        <f t="shared" si="3064"/>
        <v>0</v>
      </c>
      <c r="AK1486" s="362">
        <f t="shared" si="3064"/>
        <v>0</v>
      </c>
      <c r="AL1486" s="362">
        <f t="shared" si="3064"/>
        <v>0</v>
      </c>
      <c r="AM1486" s="362">
        <f t="shared" si="3064"/>
        <v>0</v>
      </c>
      <c r="AN1486" s="362">
        <f t="shared" si="3064"/>
        <v>0</v>
      </c>
      <c r="AO1486" s="362">
        <f t="shared" si="3064"/>
        <v>0</v>
      </c>
      <c r="AP1486" s="362">
        <f t="shared" si="3064"/>
        <v>0</v>
      </c>
      <c r="AQ1486" s="362">
        <f t="shared" si="3064"/>
        <v>0</v>
      </c>
      <c r="AR1486" s="362">
        <f t="shared" si="3064"/>
        <v>0</v>
      </c>
      <c r="AS1486" s="266"/>
    </row>
    <row r="1487" spans="1:45" ht="15" hidden="1" customHeight="1" outlineLevel="1">
      <c r="A1487" s="464"/>
      <c r="B1487" s="254"/>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hidden="1" customHeight="1" outlineLevel="1">
      <c r="A1488" s="464">
        <v>30</v>
      </c>
      <c r="B1488" s="379" t="s">
        <v>122</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hidden="1"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3065">AF1488</f>
        <v>0</v>
      </c>
      <c r="AG1489" s="362">
        <f t="shared" si="3065"/>
        <v>0</v>
      </c>
      <c r="AH1489" s="362">
        <f t="shared" si="3065"/>
        <v>0</v>
      </c>
      <c r="AI1489" s="362">
        <f t="shared" si="3065"/>
        <v>0</v>
      </c>
      <c r="AJ1489" s="362">
        <f t="shared" si="3065"/>
        <v>0</v>
      </c>
      <c r="AK1489" s="362">
        <f t="shared" si="3065"/>
        <v>0</v>
      </c>
      <c r="AL1489" s="362">
        <f t="shared" si="3065"/>
        <v>0</v>
      </c>
      <c r="AM1489" s="362">
        <f t="shared" si="3065"/>
        <v>0</v>
      </c>
      <c r="AN1489" s="362">
        <f t="shared" si="3065"/>
        <v>0</v>
      </c>
      <c r="AO1489" s="362">
        <f t="shared" si="3065"/>
        <v>0</v>
      </c>
      <c r="AP1489" s="362">
        <f t="shared" si="3065"/>
        <v>0</v>
      </c>
      <c r="AQ1489" s="362">
        <f t="shared" si="3065"/>
        <v>0</v>
      </c>
      <c r="AR1489" s="362">
        <f t="shared" si="3065"/>
        <v>0</v>
      </c>
      <c r="AS1489" s="266"/>
    </row>
    <row r="1490" spans="1:45" ht="15" hidden="1" customHeight="1" outlineLevel="1">
      <c r="A1490" s="464"/>
      <c r="B1490" s="254"/>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hidden="1" customHeight="1" outlineLevel="1">
      <c r="A1491" s="464">
        <v>31</v>
      </c>
      <c r="B1491" s="379" t="s">
        <v>123</v>
      </c>
      <c r="C1491" s="251" t="s">
        <v>25</v>
      </c>
      <c r="D1491" s="255"/>
      <c r="E1491" s="255"/>
      <c r="F1491" s="255"/>
      <c r="G1491" s="255"/>
      <c r="H1491" s="255"/>
      <c r="I1491" s="255"/>
      <c r="J1491" s="255"/>
      <c r="K1491" s="255"/>
      <c r="L1491" s="255"/>
      <c r="M1491" s="255"/>
      <c r="N1491" s="255"/>
      <c r="O1491" s="255"/>
      <c r="P1491" s="255"/>
      <c r="Q1491" s="255">
        <v>12</v>
      </c>
      <c r="R1491" s="255"/>
      <c r="S1491" s="255"/>
      <c r="T1491" s="255"/>
      <c r="U1491" s="255"/>
      <c r="V1491" s="255"/>
      <c r="W1491" s="255"/>
      <c r="X1491" s="255"/>
      <c r="Y1491" s="255"/>
      <c r="Z1491" s="255"/>
      <c r="AA1491" s="255"/>
      <c r="AB1491" s="255"/>
      <c r="AC1491" s="255"/>
      <c r="AD1491" s="255"/>
      <c r="AE1491" s="377"/>
      <c r="AF1491" s="366"/>
      <c r="AG1491" s="366"/>
      <c r="AH1491" s="366"/>
      <c r="AI1491" s="366"/>
      <c r="AJ1491" s="366"/>
      <c r="AK1491" s="366"/>
      <c r="AL1491" s="366"/>
      <c r="AM1491" s="366"/>
      <c r="AN1491" s="366"/>
      <c r="AO1491" s="366"/>
      <c r="AP1491" s="366"/>
      <c r="AQ1491" s="366"/>
      <c r="AR1491" s="366"/>
      <c r="AS1491" s="256">
        <f>SUM(AE1491:AR1491)</f>
        <v>0</v>
      </c>
    </row>
    <row r="1492" spans="1:45" ht="15" hidden="1" customHeight="1" outlineLevel="1">
      <c r="A1492" s="464"/>
      <c r="B1492" s="254" t="s">
        <v>731</v>
      </c>
      <c r="C1492" s="251" t="s">
        <v>163</v>
      </c>
      <c r="D1492" s="255"/>
      <c r="E1492" s="255"/>
      <c r="F1492" s="255"/>
      <c r="G1492" s="255"/>
      <c r="H1492" s="255"/>
      <c r="I1492" s="255"/>
      <c r="J1492" s="255"/>
      <c r="K1492" s="255"/>
      <c r="L1492" s="255"/>
      <c r="M1492" s="255"/>
      <c r="N1492" s="255"/>
      <c r="O1492" s="255"/>
      <c r="P1492" s="255"/>
      <c r="Q1492" s="255">
        <f>Q1491</f>
        <v>12</v>
      </c>
      <c r="R1492" s="255"/>
      <c r="S1492" s="255"/>
      <c r="T1492" s="255"/>
      <c r="U1492" s="255"/>
      <c r="V1492" s="255"/>
      <c r="W1492" s="255"/>
      <c r="X1492" s="255"/>
      <c r="Y1492" s="255"/>
      <c r="Z1492" s="255"/>
      <c r="AA1492" s="255"/>
      <c r="AB1492" s="255"/>
      <c r="AC1492" s="255"/>
      <c r="AD1492" s="255"/>
      <c r="AE1492" s="362">
        <f>AE1491</f>
        <v>0</v>
      </c>
      <c r="AF1492" s="362">
        <f t="shared" ref="AF1492:AR1492" si="3066">AF1491</f>
        <v>0</v>
      </c>
      <c r="AG1492" s="362">
        <f t="shared" si="3066"/>
        <v>0</v>
      </c>
      <c r="AH1492" s="362">
        <f t="shared" si="3066"/>
        <v>0</v>
      </c>
      <c r="AI1492" s="362">
        <f t="shared" si="3066"/>
        <v>0</v>
      </c>
      <c r="AJ1492" s="362">
        <f t="shared" si="3066"/>
        <v>0</v>
      </c>
      <c r="AK1492" s="362">
        <f t="shared" si="3066"/>
        <v>0</v>
      </c>
      <c r="AL1492" s="362">
        <f t="shared" si="3066"/>
        <v>0</v>
      </c>
      <c r="AM1492" s="362">
        <f t="shared" si="3066"/>
        <v>0</v>
      </c>
      <c r="AN1492" s="362">
        <f t="shared" si="3066"/>
        <v>0</v>
      </c>
      <c r="AO1492" s="362">
        <f t="shared" si="3066"/>
        <v>0</v>
      </c>
      <c r="AP1492" s="362">
        <f t="shared" si="3066"/>
        <v>0</v>
      </c>
      <c r="AQ1492" s="362">
        <f t="shared" si="3066"/>
        <v>0</v>
      </c>
      <c r="AR1492" s="362">
        <f t="shared" si="3066"/>
        <v>0</v>
      </c>
      <c r="AS1492" s="266"/>
    </row>
    <row r="1493" spans="1:45" ht="15" hidden="1" customHeight="1" outlineLevel="1">
      <c r="A1493" s="464"/>
      <c r="B1493" s="379"/>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363"/>
      <c r="AF1493" s="376"/>
      <c r="AG1493" s="376"/>
      <c r="AH1493" s="376"/>
      <c r="AI1493" s="376"/>
      <c r="AJ1493" s="376"/>
      <c r="AK1493" s="376"/>
      <c r="AL1493" s="376"/>
      <c r="AM1493" s="376"/>
      <c r="AN1493" s="376"/>
      <c r="AO1493" s="376"/>
      <c r="AP1493" s="376"/>
      <c r="AQ1493" s="376"/>
      <c r="AR1493" s="376"/>
      <c r="AS1493" s="266"/>
    </row>
    <row r="1494" spans="1:45" ht="15" hidden="1" customHeight="1" outlineLevel="1">
      <c r="A1494" s="464">
        <v>32</v>
      </c>
      <c r="B1494" s="379" t="s">
        <v>124</v>
      </c>
      <c r="C1494" s="251" t="s">
        <v>25</v>
      </c>
      <c r="D1494" s="255"/>
      <c r="E1494" s="255"/>
      <c r="F1494" s="255"/>
      <c r="G1494" s="255"/>
      <c r="H1494" s="255"/>
      <c r="I1494" s="255"/>
      <c r="J1494" s="255"/>
      <c r="K1494" s="255"/>
      <c r="L1494" s="255"/>
      <c r="M1494" s="255"/>
      <c r="N1494" s="255"/>
      <c r="O1494" s="255"/>
      <c r="P1494" s="255"/>
      <c r="Q1494" s="255">
        <v>12</v>
      </c>
      <c r="R1494" s="255"/>
      <c r="S1494" s="255"/>
      <c r="T1494" s="255"/>
      <c r="U1494" s="255"/>
      <c r="V1494" s="255"/>
      <c r="W1494" s="255"/>
      <c r="X1494" s="255"/>
      <c r="Y1494" s="255"/>
      <c r="Z1494" s="255"/>
      <c r="AA1494" s="255"/>
      <c r="AB1494" s="255"/>
      <c r="AC1494" s="255"/>
      <c r="AD1494" s="255"/>
      <c r="AE1494" s="377"/>
      <c r="AF1494" s="366"/>
      <c r="AG1494" s="366"/>
      <c r="AH1494" s="366"/>
      <c r="AI1494" s="366"/>
      <c r="AJ1494" s="366"/>
      <c r="AK1494" s="366"/>
      <c r="AL1494" s="366"/>
      <c r="AM1494" s="366"/>
      <c r="AN1494" s="366"/>
      <c r="AO1494" s="366"/>
      <c r="AP1494" s="366"/>
      <c r="AQ1494" s="366"/>
      <c r="AR1494" s="366"/>
      <c r="AS1494" s="256">
        <f>SUM(AE1494:AR1494)</f>
        <v>0</v>
      </c>
    </row>
    <row r="1495" spans="1:45" ht="15" hidden="1" customHeight="1" outlineLevel="1">
      <c r="A1495" s="464"/>
      <c r="B1495" s="254" t="s">
        <v>731</v>
      </c>
      <c r="C1495" s="251" t="s">
        <v>163</v>
      </c>
      <c r="D1495" s="255"/>
      <c r="E1495" s="255"/>
      <c r="F1495" s="255"/>
      <c r="G1495" s="255"/>
      <c r="H1495" s="255"/>
      <c r="I1495" s="255"/>
      <c r="J1495" s="255"/>
      <c r="K1495" s="255"/>
      <c r="L1495" s="255"/>
      <c r="M1495" s="255"/>
      <c r="N1495" s="255"/>
      <c r="O1495" s="255"/>
      <c r="P1495" s="255"/>
      <c r="Q1495" s="255">
        <f>Q1494</f>
        <v>12</v>
      </c>
      <c r="R1495" s="255"/>
      <c r="S1495" s="255"/>
      <c r="T1495" s="255"/>
      <c r="U1495" s="255"/>
      <c r="V1495" s="255"/>
      <c r="W1495" s="255"/>
      <c r="X1495" s="255"/>
      <c r="Y1495" s="255"/>
      <c r="Z1495" s="255"/>
      <c r="AA1495" s="255"/>
      <c r="AB1495" s="255"/>
      <c r="AC1495" s="255"/>
      <c r="AD1495" s="255"/>
      <c r="AE1495" s="362">
        <f>AE1494</f>
        <v>0</v>
      </c>
      <c r="AF1495" s="362">
        <f t="shared" ref="AF1495:AR1495" si="3067">AF1494</f>
        <v>0</v>
      </c>
      <c r="AG1495" s="362">
        <f t="shared" si="3067"/>
        <v>0</v>
      </c>
      <c r="AH1495" s="362">
        <f t="shared" si="3067"/>
        <v>0</v>
      </c>
      <c r="AI1495" s="362">
        <f t="shared" si="3067"/>
        <v>0</v>
      </c>
      <c r="AJ1495" s="362">
        <f t="shared" si="3067"/>
        <v>0</v>
      </c>
      <c r="AK1495" s="362">
        <f t="shared" si="3067"/>
        <v>0</v>
      </c>
      <c r="AL1495" s="362">
        <f t="shared" si="3067"/>
        <v>0</v>
      </c>
      <c r="AM1495" s="362">
        <f t="shared" si="3067"/>
        <v>0</v>
      </c>
      <c r="AN1495" s="362">
        <f t="shared" si="3067"/>
        <v>0</v>
      </c>
      <c r="AO1495" s="362">
        <f t="shared" si="3067"/>
        <v>0</v>
      </c>
      <c r="AP1495" s="362">
        <f t="shared" si="3067"/>
        <v>0</v>
      </c>
      <c r="AQ1495" s="362">
        <f t="shared" si="3067"/>
        <v>0</v>
      </c>
      <c r="AR1495" s="362">
        <f t="shared" si="3067"/>
        <v>0</v>
      </c>
      <c r="AS1495" s="266"/>
    </row>
    <row r="1496" spans="1:45" ht="15" hidden="1" customHeight="1" outlineLevel="1">
      <c r="A1496" s="464"/>
      <c r="B1496" s="379"/>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15" hidden="1" customHeight="1" outlineLevel="1">
      <c r="A1497" s="464"/>
      <c r="B1497" s="248" t="s">
        <v>498</v>
      </c>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hidden="1" customHeight="1" outlineLevel="1">
      <c r="A1498" s="464">
        <v>33</v>
      </c>
      <c r="B1498" s="379" t="s">
        <v>125</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hidden="1"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3068">AF1498</f>
        <v>0</v>
      </c>
      <c r="AG1499" s="362">
        <f t="shared" si="3068"/>
        <v>0</v>
      </c>
      <c r="AH1499" s="362">
        <f t="shared" si="3068"/>
        <v>0</v>
      </c>
      <c r="AI1499" s="362">
        <f t="shared" si="3068"/>
        <v>0</v>
      </c>
      <c r="AJ1499" s="362">
        <f t="shared" si="3068"/>
        <v>0</v>
      </c>
      <c r="AK1499" s="362">
        <f t="shared" si="3068"/>
        <v>0</v>
      </c>
      <c r="AL1499" s="362">
        <f t="shared" si="3068"/>
        <v>0</v>
      </c>
      <c r="AM1499" s="362">
        <f t="shared" si="3068"/>
        <v>0</v>
      </c>
      <c r="AN1499" s="362">
        <f t="shared" si="3068"/>
        <v>0</v>
      </c>
      <c r="AO1499" s="362">
        <f t="shared" si="3068"/>
        <v>0</v>
      </c>
      <c r="AP1499" s="362">
        <f t="shared" si="3068"/>
        <v>0</v>
      </c>
      <c r="AQ1499" s="362">
        <f t="shared" si="3068"/>
        <v>0</v>
      </c>
      <c r="AR1499" s="362">
        <f t="shared" si="3068"/>
        <v>0</v>
      </c>
      <c r="AS1499" s="266"/>
    </row>
    <row r="1500" spans="1:45" ht="15" hidden="1" customHeight="1" outlineLevel="1">
      <c r="A1500" s="464"/>
      <c r="B1500" s="379"/>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hidden="1" customHeight="1" outlineLevel="1">
      <c r="A1501" s="464">
        <v>34</v>
      </c>
      <c r="B1501" s="379" t="s">
        <v>126</v>
      </c>
      <c r="C1501" s="251" t="s">
        <v>25</v>
      </c>
      <c r="D1501" s="255"/>
      <c r="E1501" s="255"/>
      <c r="F1501" s="255"/>
      <c r="G1501" s="255"/>
      <c r="H1501" s="255"/>
      <c r="I1501" s="255"/>
      <c r="J1501" s="255"/>
      <c r="K1501" s="255"/>
      <c r="L1501" s="255"/>
      <c r="M1501" s="255"/>
      <c r="N1501" s="255"/>
      <c r="O1501" s="255"/>
      <c r="P1501" s="255"/>
      <c r="Q1501" s="255">
        <v>0</v>
      </c>
      <c r="R1501" s="255"/>
      <c r="S1501" s="255"/>
      <c r="T1501" s="255"/>
      <c r="U1501" s="255"/>
      <c r="V1501" s="255"/>
      <c r="W1501" s="255"/>
      <c r="X1501" s="255"/>
      <c r="Y1501" s="255"/>
      <c r="Z1501" s="255"/>
      <c r="AA1501" s="255"/>
      <c r="AB1501" s="255"/>
      <c r="AC1501" s="255"/>
      <c r="AD1501" s="255"/>
      <c r="AE1501" s="377"/>
      <c r="AF1501" s="366"/>
      <c r="AG1501" s="366"/>
      <c r="AH1501" s="366"/>
      <c r="AI1501" s="366"/>
      <c r="AJ1501" s="366"/>
      <c r="AK1501" s="366"/>
      <c r="AL1501" s="366"/>
      <c r="AM1501" s="366"/>
      <c r="AN1501" s="366"/>
      <c r="AO1501" s="366"/>
      <c r="AP1501" s="366"/>
      <c r="AQ1501" s="366"/>
      <c r="AR1501" s="366"/>
      <c r="AS1501" s="256">
        <f>SUM(AE1501:AR1501)</f>
        <v>0</v>
      </c>
    </row>
    <row r="1502" spans="1:45" ht="15" hidden="1" customHeight="1" outlineLevel="1">
      <c r="A1502" s="464"/>
      <c r="B1502" s="254" t="s">
        <v>731</v>
      </c>
      <c r="C1502" s="251" t="s">
        <v>163</v>
      </c>
      <c r="D1502" s="255"/>
      <c r="E1502" s="255"/>
      <c r="F1502" s="255"/>
      <c r="G1502" s="255"/>
      <c r="H1502" s="255"/>
      <c r="I1502" s="255"/>
      <c r="J1502" s="255"/>
      <c r="K1502" s="255"/>
      <c r="L1502" s="255"/>
      <c r="M1502" s="255"/>
      <c r="N1502" s="255"/>
      <c r="O1502" s="255"/>
      <c r="P1502" s="255"/>
      <c r="Q1502" s="255">
        <f>Q1501</f>
        <v>0</v>
      </c>
      <c r="R1502" s="255"/>
      <c r="S1502" s="255"/>
      <c r="T1502" s="255"/>
      <c r="U1502" s="255"/>
      <c r="V1502" s="255"/>
      <c r="W1502" s="255"/>
      <c r="X1502" s="255"/>
      <c r="Y1502" s="255"/>
      <c r="Z1502" s="255"/>
      <c r="AA1502" s="255"/>
      <c r="AB1502" s="255"/>
      <c r="AC1502" s="255"/>
      <c r="AD1502" s="255"/>
      <c r="AE1502" s="362">
        <f>AE1501</f>
        <v>0</v>
      </c>
      <c r="AF1502" s="362">
        <f t="shared" ref="AF1502:AR1502" si="3069">AF1501</f>
        <v>0</v>
      </c>
      <c r="AG1502" s="362">
        <f t="shared" si="3069"/>
        <v>0</v>
      </c>
      <c r="AH1502" s="362">
        <f t="shared" si="3069"/>
        <v>0</v>
      </c>
      <c r="AI1502" s="362">
        <f t="shared" si="3069"/>
        <v>0</v>
      </c>
      <c r="AJ1502" s="362">
        <f t="shared" si="3069"/>
        <v>0</v>
      </c>
      <c r="AK1502" s="362">
        <f t="shared" si="3069"/>
        <v>0</v>
      </c>
      <c r="AL1502" s="362">
        <f t="shared" si="3069"/>
        <v>0</v>
      </c>
      <c r="AM1502" s="362">
        <f t="shared" si="3069"/>
        <v>0</v>
      </c>
      <c r="AN1502" s="362">
        <f t="shared" si="3069"/>
        <v>0</v>
      </c>
      <c r="AO1502" s="362">
        <f t="shared" si="3069"/>
        <v>0</v>
      </c>
      <c r="AP1502" s="362">
        <f t="shared" si="3069"/>
        <v>0</v>
      </c>
      <c r="AQ1502" s="362">
        <f t="shared" si="3069"/>
        <v>0</v>
      </c>
      <c r="AR1502" s="362">
        <f t="shared" si="3069"/>
        <v>0</v>
      </c>
      <c r="AS1502" s="266"/>
    </row>
    <row r="1503" spans="1:45" ht="15" hidden="1" customHeight="1" outlineLevel="1">
      <c r="A1503" s="464"/>
      <c r="B1503" s="379"/>
      <c r="C1503" s="251"/>
      <c r="D1503" s="251"/>
      <c r="E1503" s="251"/>
      <c r="F1503" s="251"/>
      <c r="G1503" s="251"/>
      <c r="H1503" s="251"/>
      <c r="I1503" s="251"/>
      <c r="J1503" s="251"/>
      <c r="K1503" s="251"/>
      <c r="L1503" s="251"/>
      <c r="M1503" s="251"/>
      <c r="N1503" s="251"/>
      <c r="O1503" s="251"/>
      <c r="P1503" s="251"/>
      <c r="Q1503" s="251"/>
      <c r="R1503" s="251"/>
      <c r="S1503" s="251"/>
      <c r="T1503" s="251"/>
      <c r="U1503" s="251"/>
      <c r="V1503" s="251"/>
      <c r="W1503" s="251"/>
      <c r="X1503" s="251"/>
      <c r="Y1503" s="251"/>
      <c r="Z1503" s="251"/>
      <c r="AA1503" s="251"/>
      <c r="AB1503" s="251"/>
      <c r="AC1503" s="251"/>
      <c r="AD1503" s="251"/>
      <c r="AE1503" s="363"/>
      <c r="AF1503" s="376"/>
      <c r="AG1503" s="376"/>
      <c r="AH1503" s="376"/>
      <c r="AI1503" s="376"/>
      <c r="AJ1503" s="376"/>
      <c r="AK1503" s="376"/>
      <c r="AL1503" s="376"/>
      <c r="AM1503" s="376"/>
      <c r="AN1503" s="376"/>
      <c r="AO1503" s="376"/>
      <c r="AP1503" s="376"/>
      <c r="AQ1503" s="376"/>
      <c r="AR1503" s="376"/>
      <c r="AS1503" s="266"/>
    </row>
    <row r="1504" spans="1:45" ht="15" hidden="1" customHeight="1" outlineLevel="1">
      <c r="A1504" s="464">
        <v>35</v>
      </c>
      <c r="B1504" s="379" t="s">
        <v>127</v>
      </c>
      <c r="C1504" s="251" t="s">
        <v>25</v>
      </c>
      <c r="D1504" s="255"/>
      <c r="E1504" s="255"/>
      <c r="F1504" s="255"/>
      <c r="G1504" s="255"/>
      <c r="H1504" s="255"/>
      <c r="I1504" s="255"/>
      <c r="J1504" s="255"/>
      <c r="K1504" s="255"/>
      <c r="L1504" s="255"/>
      <c r="M1504" s="255"/>
      <c r="N1504" s="255"/>
      <c r="O1504" s="255"/>
      <c r="P1504" s="255"/>
      <c r="Q1504" s="255">
        <v>0</v>
      </c>
      <c r="R1504" s="255"/>
      <c r="S1504" s="255"/>
      <c r="T1504" s="255"/>
      <c r="U1504" s="255"/>
      <c r="V1504" s="255"/>
      <c r="W1504" s="255"/>
      <c r="X1504" s="255"/>
      <c r="Y1504" s="255"/>
      <c r="Z1504" s="255"/>
      <c r="AA1504" s="255"/>
      <c r="AB1504" s="255"/>
      <c r="AC1504" s="255"/>
      <c r="AD1504" s="255"/>
      <c r="AE1504" s="377"/>
      <c r="AF1504" s="366"/>
      <c r="AG1504" s="366"/>
      <c r="AH1504" s="366"/>
      <c r="AI1504" s="366"/>
      <c r="AJ1504" s="366"/>
      <c r="AK1504" s="366"/>
      <c r="AL1504" s="366"/>
      <c r="AM1504" s="366"/>
      <c r="AN1504" s="366"/>
      <c r="AO1504" s="366"/>
      <c r="AP1504" s="366"/>
      <c r="AQ1504" s="366"/>
      <c r="AR1504" s="366"/>
      <c r="AS1504" s="256">
        <f>SUM(AE1504:AR1504)</f>
        <v>0</v>
      </c>
    </row>
    <row r="1505" spans="1:45" ht="15" hidden="1" customHeight="1" outlineLevel="1">
      <c r="A1505" s="464"/>
      <c r="B1505" s="254" t="s">
        <v>731</v>
      </c>
      <c r="C1505" s="251" t="s">
        <v>163</v>
      </c>
      <c r="D1505" s="255"/>
      <c r="E1505" s="255"/>
      <c r="F1505" s="255"/>
      <c r="G1505" s="255"/>
      <c r="H1505" s="255"/>
      <c r="I1505" s="255"/>
      <c r="J1505" s="255"/>
      <c r="K1505" s="255"/>
      <c r="L1505" s="255"/>
      <c r="M1505" s="255"/>
      <c r="N1505" s="255"/>
      <c r="O1505" s="255"/>
      <c r="P1505" s="255"/>
      <c r="Q1505" s="255">
        <f>Q1504</f>
        <v>0</v>
      </c>
      <c r="R1505" s="255"/>
      <c r="S1505" s="255"/>
      <c r="T1505" s="255"/>
      <c r="U1505" s="255"/>
      <c r="V1505" s="255"/>
      <c r="W1505" s="255"/>
      <c r="X1505" s="255"/>
      <c r="Y1505" s="255"/>
      <c r="Z1505" s="255"/>
      <c r="AA1505" s="255"/>
      <c r="AB1505" s="255"/>
      <c r="AC1505" s="255"/>
      <c r="AD1505" s="255"/>
      <c r="AE1505" s="362">
        <f>AE1504</f>
        <v>0</v>
      </c>
      <c r="AF1505" s="362">
        <f t="shared" ref="AF1505:AR1505" si="3070">AF1504</f>
        <v>0</v>
      </c>
      <c r="AG1505" s="362">
        <f t="shared" si="3070"/>
        <v>0</v>
      </c>
      <c r="AH1505" s="362">
        <f t="shared" si="3070"/>
        <v>0</v>
      </c>
      <c r="AI1505" s="362">
        <f t="shared" si="3070"/>
        <v>0</v>
      </c>
      <c r="AJ1505" s="362">
        <f t="shared" si="3070"/>
        <v>0</v>
      </c>
      <c r="AK1505" s="362">
        <f t="shared" si="3070"/>
        <v>0</v>
      </c>
      <c r="AL1505" s="362">
        <f t="shared" si="3070"/>
        <v>0</v>
      </c>
      <c r="AM1505" s="362">
        <f t="shared" si="3070"/>
        <v>0</v>
      </c>
      <c r="AN1505" s="362">
        <f t="shared" si="3070"/>
        <v>0</v>
      </c>
      <c r="AO1505" s="362">
        <f t="shared" si="3070"/>
        <v>0</v>
      </c>
      <c r="AP1505" s="362">
        <f t="shared" si="3070"/>
        <v>0</v>
      </c>
      <c r="AQ1505" s="362">
        <f t="shared" si="3070"/>
        <v>0</v>
      </c>
      <c r="AR1505" s="362">
        <f t="shared" si="3070"/>
        <v>0</v>
      </c>
      <c r="AS1505" s="266"/>
    </row>
    <row r="1506" spans="1:45" ht="15" hidden="1" customHeight="1" outlineLevel="1">
      <c r="A1506" s="464"/>
      <c r="B1506" s="382"/>
      <c r="C1506" s="251"/>
      <c r="D1506" s="251"/>
      <c r="E1506" s="251"/>
      <c r="F1506" s="251"/>
      <c r="G1506" s="251"/>
      <c r="H1506" s="251"/>
      <c r="I1506" s="251"/>
      <c r="J1506" s="251"/>
      <c r="K1506" s="251"/>
      <c r="L1506" s="251"/>
      <c r="M1506" s="251"/>
      <c r="N1506" s="251"/>
      <c r="O1506" s="251"/>
      <c r="P1506" s="251"/>
      <c r="Q1506" s="251"/>
      <c r="R1506" s="251"/>
      <c r="S1506" s="251"/>
      <c r="T1506" s="251"/>
      <c r="U1506" s="251"/>
      <c r="V1506" s="251"/>
      <c r="W1506" s="251"/>
      <c r="X1506" s="251"/>
      <c r="Y1506" s="251"/>
      <c r="Z1506" s="251"/>
      <c r="AA1506" s="251"/>
      <c r="AB1506" s="251"/>
      <c r="AC1506" s="251"/>
      <c r="AD1506" s="251"/>
      <c r="AE1506" s="363"/>
      <c r="AF1506" s="376"/>
      <c r="AG1506" s="376"/>
      <c r="AH1506" s="376"/>
      <c r="AI1506" s="376"/>
      <c r="AJ1506" s="376"/>
      <c r="AK1506" s="376"/>
      <c r="AL1506" s="376"/>
      <c r="AM1506" s="376"/>
      <c r="AN1506" s="376"/>
      <c r="AO1506" s="376"/>
      <c r="AP1506" s="376"/>
      <c r="AQ1506" s="376"/>
      <c r="AR1506" s="376"/>
      <c r="AS1506" s="266"/>
    </row>
    <row r="1507" spans="1:45" ht="15" hidden="1" customHeight="1" outlineLevel="1">
      <c r="A1507" s="464"/>
      <c r="B1507" s="248" t="s">
        <v>499</v>
      </c>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28.5" hidden="1" customHeight="1" outlineLevel="1">
      <c r="A1508" s="464">
        <v>36</v>
      </c>
      <c r="B1508" s="379" t="s">
        <v>128</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hidden="1"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3071">AF1508</f>
        <v>0</v>
      </c>
      <c r="AG1509" s="362">
        <f t="shared" si="3071"/>
        <v>0</v>
      </c>
      <c r="AH1509" s="362">
        <f t="shared" si="3071"/>
        <v>0</v>
      </c>
      <c r="AI1509" s="362">
        <f t="shared" si="3071"/>
        <v>0</v>
      </c>
      <c r="AJ1509" s="362">
        <f t="shared" si="3071"/>
        <v>0</v>
      </c>
      <c r="AK1509" s="362">
        <f t="shared" si="3071"/>
        <v>0</v>
      </c>
      <c r="AL1509" s="362">
        <f t="shared" si="3071"/>
        <v>0</v>
      </c>
      <c r="AM1509" s="362">
        <f t="shared" si="3071"/>
        <v>0</v>
      </c>
      <c r="AN1509" s="362">
        <f t="shared" si="3071"/>
        <v>0</v>
      </c>
      <c r="AO1509" s="362">
        <f t="shared" si="3071"/>
        <v>0</v>
      </c>
      <c r="AP1509" s="362">
        <f t="shared" si="3071"/>
        <v>0</v>
      </c>
      <c r="AQ1509" s="362">
        <f t="shared" si="3071"/>
        <v>0</v>
      </c>
      <c r="AR1509" s="362">
        <f t="shared" si="3071"/>
        <v>0</v>
      </c>
      <c r="AS1509" s="266"/>
    </row>
    <row r="1510" spans="1:45" ht="15" hidden="1"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hidden="1" customHeight="1" outlineLevel="1">
      <c r="A1511" s="464">
        <v>37</v>
      </c>
      <c r="B1511" s="379" t="s">
        <v>129</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hidden="1"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3072">AF1511</f>
        <v>0</v>
      </c>
      <c r="AG1512" s="362">
        <f t="shared" si="3072"/>
        <v>0</v>
      </c>
      <c r="AH1512" s="362">
        <f t="shared" si="3072"/>
        <v>0</v>
      </c>
      <c r="AI1512" s="362">
        <f t="shared" si="3072"/>
        <v>0</v>
      </c>
      <c r="AJ1512" s="362">
        <f t="shared" si="3072"/>
        <v>0</v>
      </c>
      <c r="AK1512" s="362">
        <f t="shared" si="3072"/>
        <v>0</v>
      </c>
      <c r="AL1512" s="362">
        <f t="shared" si="3072"/>
        <v>0</v>
      </c>
      <c r="AM1512" s="362">
        <f t="shared" si="3072"/>
        <v>0</v>
      </c>
      <c r="AN1512" s="362">
        <f t="shared" si="3072"/>
        <v>0</v>
      </c>
      <c r="AO1512" s="362">
        <f t="shared" si="3072"/>
        <v>0</v>
      </c>
      <c r="AP1512" s="362">
        <f t="shared" si="3072"/>
        <v>0</v>
      </c>
      <c r="AQ1512" s="362">
        <f t="shared" si="3072"/>
        <v>0</v>
      </c>
      <c r="AR1512" s="362">
        <f t="shared" si="3072"/>
        <v>0</v>
      </c>
      <c r="AS1512" s="266"/>
    </row>
    <row r="1513" spans="1:45" ht="15" hidden="1"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hidden="1" customHeight="1" outlineLevel="1">
      <c r="A1514" s="464">
        <v>38</v>
      </c>
      <c r="B1514" s="379" t="s">
        <v>130</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hidden="1"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3073">AF1514</f>
        <v>0</v>
      </c>
      <c r="AG1515" s="362">
        <f t="shared" si="3073"/>
        <v>0</v>
      </c>
      <c r="AH1515" s="362">
        <f t="shared" si="3073"/>
        <v>0</v>
      </c>
      <c r="AI1515" s="362">
        <f t="shared" si="3073"/>
        <v>0</v>
      </c>
      <c r="AJ1515" s="362">
        <f t="shared" si="3073"/>
        <v>0</v>
      </c>
      <c r="AK1515" s="362">
        <f t="shared" si="3073"/>
        <v>0</v>
      </c>
      <c r="AL1515" s="362">
        <f t="shared" si="3073"/>
        <v>0</v>
      </c>
      <c r="AM1515" s="362">
        <f t="shared" si="3073"/>
        <v>0</v>
      </c>
      <c r="AN1515" s="362">
        <f t="shared" si="3073"/>
        <v>0</v>
      </c>
      <c r="AO1515" s="362">
        <f t="shared" si="3073"/>
        <v>0</v>
      </c>
      <c r="AP1515" s="362">
        <f t="shared" si="3073"/>
        <v>0</v>
      </c>
      <c r="AQ1515" s="362">
        <f t="shared" si="3073"/>
        <v>0</v>
      </c>
      <c r="AR1515" s="362">
        <f t="shared" si="3073"/>
        <v>0</v>
      </c>
      <c r="AS1515" s="266"/>
    </row>
    <row r="1516" spans="1:45" ht="15" hidden="1"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15" hidden="1" customHeight="1" outlineLevel="1">
      <c r="A1517" s="464">
        <v>39</v>
      </c>
      <c r="B1517" s="379" t="s">
        <v>131</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hidden="1"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3074">AF1517</f>
        <v>0</v>
      </c>
      <c r="AG1518" s="362">
        <f t="shared" si="3074"/>
        <v>0</v>
      </c>
      <c r="AH1518" s="362">
        <f t="shared" si="3074"/>
        <v>0</v>
      </c>
      <c r="AI1518" s="362">
        <f t="shared" si="3074"/>
        <v>0</v>
      </c>
      <c r="AJ1518" s="362">
        <f t="shared" si="3074"/>
        <v>0</v>
      </c>
      <c r="AK1518" s="362">
        <f t="shared" si="3074"/>
        <v>0</v>
      </c>
      <c r="AL1518" s="362">
        <f t="shared" si="3074"/>
        <v>0</v>
      </c>
      <c r="AM1518" s="362">
        <f t="shared" si="3074"/>
        <v>0</v>
      </c>
      <c r="AN1518" s="362">
        <f t="shared" si="3074"/>
        <v>0</v>
      </c>
      <c r="AO1518" s="362">
        <f t="shared" si="3074"/>
        <v>0</v>
      </c>
      <c r="AP1518" s="362">
        <f t="shared" si="3074"/>
        <v>0</v>
      </c>
      <c r="AQ1518" s="362">
        <f t="shared" si="3074"/>
        <v>0</v>
      </c>
      <c r="AR1518" s="362">
        <f t="shared" si="3074"/>
        <v>0</v>
      </c>
      <c r="AS1518" s="266"/>
    </row>
    <row r="1519" spans="1:45" ht="15" hidden="1"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15" hidden="1" customHeight="1" outlineLevel="1">
      <c r="A1520" s="464">
        <v>40</v>
      </c>
      <c r="B1520" s="379" t="s">
        <v>132</v>
      </c>
      <c r="C1520" s="251" t="s">
        <v>25</v>
      </c>
      <c r="D1520" s="255"/>
      <c r="E1520" s="255"/>
      <c r="F1520" s="255"/>
      <c r="G1520" s="255"/>
      <c r="H1520" s="255"/>
      <c r="I1520" s="255"/>
      <c r="J1520" s="255"/>
      <c r="K1520" s="255"/>
      <c r="L1520" s="255"/>
      <c r="M1520" s="255"/>
      <c r="N1520" s="255"/>
      <c r="O1520" s="255"/>
      <c r="P1520" s="255"/>
      <c r="Q1520" s="255">
        <v>12</v>
      </c>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hidden="1"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255">
        <f>Q1520</f>
        <v>12</v>
      </c>
      <c r="R1521" s="255"/>
      <c r="S1521" s="255"/>
      <c r="T1521" s="255"/>
      <c r="U1521" s="255"/>
      <c r="V1521" s="255"/>
      <c r="W1521" s="255"/>
      <c r="X1521" s="255"/>
      <c r="Y1521" s="255"/>
      <c r="Z1521" s="255"/>
      <c r="AA1521" s="255"/>
      <c r="AB1521" s="255"/>
      <c r="AC1521" s="255"/>
      <c r="AD1521" s="255"/>
      <c r="AE1521" s="362">
        <f>AE1520</f>
        <v>0</v>
      </c>
      <c r="AF1521" s="362">
        <f t="shared" ref="AF1521:AR1521" si="3075">AF1520</f>
        <v>0</v>
      </c>
      <c r="AG1521" s="362">
        <f t="shared" si="3075"/>
        <v>0</v>
      </c>
      <c r="AH1521" s="362">
        <f t="shared" si="3075"/>
        <v>0</v>
      </c>
      <c r="AI1521" s="362">
        <f t="shared" si="3075"/>
        <v>0</v>
      </c>
      <c r="AJ1521" s="362">
        <f t="shared" si="3075"/>
        <v>0</v>
      </c>
      <c r="AK1521" s="362">
        <f t="shared" si="3075"/>
        <v>0</v>
      </c>
      <c r="AL1521" s="362">
        <f t="shared" si="3075"/>
        <v>0</v>
      </c>
      <c r="AM1521" s="362">
        <f t="shared" si="3075"/>
        <v>0</v>
      </c>
      <c r="AN1521" s="362">
        <f t="shared" si="3075"/>
        <v>0</v>
      </c>
      <c r="AO1521" s="362">
        <f t="shared" si="3075"/>
        <v>0</v>
      </c>
      <c r="AP1521" s="362">
        <f t="shared" si="3075"/>
        <v>0</v>
      </c>
      <c r="AQ1521" s="362">
        <f t="shared" si="3075"/>
        <v>0</v>
      </c>
      <c r="AR1521" s="362">
        <f t="shared" si="3075"/>
        <v>0</v>
      </c>
      <c r="AS1521" s="266"/>
    </row>
    <row r="1522" spans="1:45" ht="15" hidden="1"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28.5" hidden="1" customHeight="1" outlineLevel="1">
      <c r="A1523" s="464">
        <v>41</v>
      </c>
      <c r="B1523" s="379" t="s">
        <v>133</v>
      </c>
      <c r="C1523" s="251" t="s">
        <v>25</v>
      </c>
      <c r="D1523" s="255"/>
      <c r="E1523" s="255"/>
      <c r="F1523" s="255"/>
      <c r="G1523" s="255"/>
      <c r="H1523" s="255"/>
      <c r="I1523" s="255"/>
      <c r="J1523" s="255"/>
      <c r="K1523" s="255"/>
      <c r="L1523" s="255"/>
      <c r="M1523" s="255"/>
      <c r="N1523" s="255"/>
      <c r="O1523" s="255"/>
      <c r="P1523" s="255"/>
      <c r="Q1523" s="255">
        <v>12</v>
      </c>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hidden="1"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255">
        <f>Q1523</f>
        <v>12</v>
      </c>
      <c r="R1524" s="255"/>
      <c r="S1524" s="255"/>
      <c r="T1524" s="255"/>
      <c r="U1524" s="255"/>
      <c r="V1524" s="255"/>
      <c r="W1524" s="255"/>
      <c r="X1524" s="255"/>
      <c r="Y1524" s="255"/>
      <c r="Z1524" s="255"/>
      <c r="AA1524" s="255"/>
      <c r="AB1524" s="255"/>
      <c r="AC1524" s="255"/>
      <c r="AD1524" s="255"/>
      <c r="AE1524" s="362">
        <f>AE1523</f>
        <v>0</v>
      </c>
      <c r="AF1524" s="362">
        <f t="shared" ref="AF1524:AR1524" si="3076">AF1523</f>
        <v>0</v>
      </c>
      <c r="AG1524" s="362">
        <f t="shared" si="3076"/>
        <v>0</v>
      </c>
      <c r="AH1524" s="362">
        <f t="shared" si="3076"/>
        <v>0</v>
      </c>
      <c r="AI1524" s="362">
        <f t="shared" si="3076"/>
        <v>0</v>
      </c>
      <c r="AJ1524" s="362">
        <f t="shared" si="3076"/>
        <v>0</v>
      </c>
      <c r="AK1524" s="362">
        <f t="shared" si="3076"/>
        <v>0</v>
      </c>
      <c r="AL1524" s="362">
        <f t="shared" si="3076"/>
        <v>0</v>
      </c>
      <c r="AM1524" s="362">
        <f t="shared" si="3076"/>
        <v>0</v>
      </c>
      <c r="AN1524" s="362">
        <f t="shared" si="3076"/>
        <v>0</v>
      </c>
      <c r="AO1524" s="362">
        <f t="shared" si="3076"/>
        <v>0</v>
      </c>
      <c r="AP1524" s="362">
        <f t="shared" si="3076"/>
        <v>0</v>
      </c>
      <c r="AQ1524" s="362">
        <f t="shared" si="3076"/>
        <v>0</v>
      </c>
      <c r="AR1524" s="362">
        <f t="shared" si="3076"/>
        <v>0</v>
      </c>
      <c r="AS1524" s="266"/>
    </row>
    <row r="1525" spans="1:45" ht="15" hidden="1"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28.5" hidden="1" customHeight="1" outlineLevel="1">
      <c r="A1526" s="464">
        <v>42</v>
      </c>
      <c r="B1526" s="379" t="s">
        <v>134</v>
      </c>
      <c r="C1526" s="251" t="s">
        <v>25</v>
      </c>
      <c r="D1526" s="255"/>
      <c r="E1526" s="255"/>
      <c r="F1526" s="255"/>
      <c r="G1526" s="255"/>
      <c r="H1526" s="255"/>
      <c r="I1526" s="255"/>
      <c r="J1526" s="255"/>
      <c r="K1526" s="255"/>
      <c r="L1526" s="255"/>
      <c r="M1526" s="255"/>
      <c r="N1526" s="255"/>
      <c r="O1526" s="255"/>
      <c r="P1526" s="255"/>
      <c r="Q1526" s="251"/>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hidden="1"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414"/>
      <c r="R1527" s="255"/>
      <c r="S1527" s="255"/>
      <c r="T1527" s="255"/>
      <c r="U1527" s="255"/>
      <c r="V1527" s="255"/>
      <c r="W1527" s="255"/>
      <c r="X1527" s="255"/>
      <c r="Y1527" s="255"/>
      <c r="Z1527" s="255"/>
      <c r="AA1527" s="255"/>
      <c r="AB1527" s="255"/>
      <c r="AC1527" s="255"/>
      <c r="AD1527" s="255"/>
      <c r="AE1527" s="362">
        <f>AE1526</f>
        <v>0</v>
      </c>
      <c r="AF1527" s="362">
        <f t="shared" ref="AF1527:AR1527" si="3077">AF1526</f>
        <v>0</v>
      </c>
      <c r="AG1527" s="362">
        <f t="shared" si="3077"/>
        <v>0</v>
      </c>
      <c r="AH1527" s="362">
        <f t="shared" si="3077"/>
        <v>0</v>
      </c>
      <c r="AI1527" s="362">
        <f t="shared" si="3077"/>
        <v>0</v>
      </c>
      <c r="AJ1527" s="362">
        <f t="shared" si="3077"/>
        <v>0</v>
      </c>
      <c r="AK1527" s="362">
        <f t="shared" si="3077"/>
        <v>0</v>
      </c>
      <c r="AL1527" s="362">
        <f t="shared" si="3077"/>
        <v>0</v>
      </c>
      <c r="AM1527" s="362">
        <f t="shared" si="3077"/>
        <v>0</v>
      </c>
      <c r="AN1527" s="362">
        <f t="shared" si="3077"/>
        <v>0</v>
      </c>
      <c r="AO1527" s="362">
        <f t="shared" si="3077"/>
        <v>0</v>
      </c>
      <c r="AP1527" s="362">
        <f t="shared" si="3077"/>
        <v>0</v>
      </c>
      <c r="AQ1527" s="362">
        <f t="shared" si="3077"/>
        <v>0</v>
      </c>
      <c r="AR1527" s="362">
        <f t="shared" si="3077"/>
        <v>0</v>
      </c>
      <c r="AS1527" s="266"/>
    </row>
    <row r="1528" spans="1:45" ht="15" hidden="1"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15" hidden="1" customHeight="1" outlineLevel="1">
      <c r="A1529" s="464">
        <v>43</v>
      </c>
      <c r="B1529" s="379" t="s">
        <v>135</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hidden="1"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3078">AF1529</f>
        <v>0</v>
      </c>
      <c r="AG1530" s="362">
        <f t="shared" si="3078"/>
        <v>0</v>
      </c>
      <c r="AH1530" s="362">
        <f t="shared" si="3078"/>
        <v>0</v>
      </c>
      <c r="AI1530" s="362">
        <f t="shared" si="3078"/>
        <v>0</v>
      </c>
      <c r="AJ1530" s="362">
        <f t="shared" si="3078"/>
        <v>0</v>
      </c>
      <c r="AK1530" s="362">
        <f t="shared" si="3078"/>
        <v>0</v>
      </c>
      <c r="AL1530" s="362">
        <f t="shared" si="3078"/>
        <v>0</v>
      </c>
      <c r="AM1530" s="362">
        <f t="shared" si="3078"/>
        <v>0</v>
      </c>
      <c r="AN1530" s="362">
        <f t="shared" si="3078"/>
        <v>0</v>
      </c>
      <c r="AO1530" s="362">
        <f t="shared" si="3078"/>
        <v>0</v>
      </c>
      <c r="AP1530" s="362">
        <f t="shared" si="3078"/>
        <v>0</v>
      </c>
      <c r="AQ1530" s="362">
        <f t="shared" si="3078"/>
        <v>0</v>
      </c>
      <c r="AR1530" s="362">
        <f t="shared" si="3078"/>
        <v>0</v>
      </c>
      <c r="AS1530" s="266"/>
    </row>
    <row r="1531" spans="1:45" ht="15" hidden="1"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28.5" hidden="1" customHeight="1" outlineLevel="1">
      <c r="A1532" s="464">
        <v>44</v>
      </c>
      <c r="B1532" s="379" t="s">
        <v>136</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hidden="1"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3079">AF1532</f>
        <v>0</v>
      </c>
      <c r="AG1533" s="362">
        <f t="shared" si="3079"/>
        <v>0</v>
      </c>
      <c r="AH1533" s="362">
        <f t="shared" si="3079"/>
        <v>0</v>
      </c>
      <c r="AI1533" s="362">
        <f t="shared" si="3079"/>
        <v>0</v>
      </c>
      <c r="AJ1533" s="362">
        <f t="shared" si="3079"/>
        <v>0</v>
      </c>
      <c r="AK1533" s="362">
        <f t="shared" si="3079"/>
        <v>0</v>
      </c>
      <c r="AL1533" s="362">
        <f t="shared" si="3079"/>
        <v>0</v>
      </c>
      <c r="AM1533" s="362">
        <f t="shared" si="3079"/>
        <v>0</v>
      </c>
      <c r="AN1533" s="362">
        <f t="shared" si="3079"/>
        <v>0</v>
      </c>
      <c r="AO1533" s="362">
        <f t="shared" si="3079"/>
        <v>0</v>
      </c>
      <c r="AP1533" s="362">
        <f t="shared" si="3079"/>
        <v>0</v>
      </c>
      <c r="AQ1533" s="362">
        <f t="shared" si="3079"/>
        <v>0</v>
      </c>
      <c r="AR1533" s="362">
        <f t="shared" si="3079"/>
        <v>0</v>
      </c>
      <c r="AS1533" s="266"/>
    </row>
    <row r="1534" spans="1:45" ht="15" hidden="1"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2.450000000000003" hidden="1" customHeight="1" outlineLevel="1">
      <c r="A1535" s="464">
        <v>45</v>
      </c>
      <c r="B1535" s="379" t="s">
        <v>137</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hidden="1"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3080">AF1535</f>
        <v>0</v>
      </c>
      <c r="AG1536" s="362">
        <f t="shared" si="3080"/>
        <v>0</v>
      </c>
      <c r="AH1536" s="362">
        <f t="shared" si="3080"/>
        <v>0</v>
      </c>
      <c r="AI1536" s="362">
        <f t="shared" si="3080"/>
        <v>0</v>
      </c>
      <c r="AJ1536" s="362">
        <f t="shared" si="3080"/>
        <v>0</v>
      </c>
      <c r="AK1536" s="362">
        <f t="shared" si="3080"/>
        <v>0</v>
      </c>
      <c r="AL1536" s="362">
        <f t="shared" si="3080"/>
        <v>0</v>
      </c>
      <c r="AM1536" s="362">
        <f t="shared" si="3080"/>
        <v>0</v>
      </c>
      <c r="AN1536" s="362">
        <f t="shared" si="3080"/>
        <v>0</v>
      </c>
      <c r="AO1536" s="362">
        <f t="shared" si="3080"/>
        <v>0</v>
      </c>
      <c r="AP1536" s="362">
        <f t="shared" si="3080"/>
        <v>0</v>
      </c>
      <c r="AQ1536" s="362">
        <f t="shared" si="3080"/>
        <v>0</v>
      </c>
      <c r="AR1536" s="362">
        <f t="shared" si="3080"/>
        <v>0</v>
      </c>
      <c r="AS1536" s="266"/>
    </row>
    <row r="1537" spans="1:45" ht="15" hidden="1"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2.1" hidden="1" customHeight="1" outlineLevel="1">
      <c r="A1538" s="464">
        <v>46</v>
      </c>
      <c r="B1538" s="379" t="s">
        <v>138</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hidden="1"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3081">AF1538</f>
        <v>0</v>
      </c>
      <c r="AG1539" s="362">
        <f t="shared" si="3081"/>
        <v>0</v>
      </c>
      <c r="AH1539" s="362">
        <f t="shared" si="3081"/>
        <v>0</v>
      </c>
      <c r="AI1539" s="362">
        <f t="shared" si="3081"/>
        <v>0</v>
      </c>
      <c r="AJ1539" s="362">
        <f t="shared" si="3081"/>
        <v>0</v>
      </c>
      <c r="AK1539" s="362">
        <f t="shared" si="3081"/>
        <v>0</v>
      </c>
      <c r="AL1539" s="362">
        <f t="shared" si="3081"/>
        <v>0</v>
      </c>
      <c r="AM1539" s="362">
        <f t="shared" si="3081"/>
        <v>0</v>
      </c>
      <c r="AN1539" s="362">
        <f t="shared" si="3081"/>
        <v>0</v>
      </c>
      <c r="AO1539" s="362">
        <f t="shared" si="3081"/>
        <v>0</v>
      </c>
      <c r="AP1539" s="362">
        <f t="shared" si="3081"/>
        <v>0</v>
      </c>
      <c r="AQ1539" s="362">
        <f t="shared" si="3081"/>
        <v>0</v>
      </c>
      <c r="AR1539" s="362">
        <f t="shared" si="3081"/>
        <v>0</v>
      </c>
      <c r="AS1539" s="266"/>
    </row>
    <row r="1540" spans="1:45" ht="15" hidden="1"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5.450000000000003" hidden="1" customHeight="1" outlineLevel="1">
      <c r="A1541" s="464">
        <v>47</v>
      </c>
      <c r="B1541" s="379" t="s">
        <v>139</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hidden="1"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082">AF1541</f>
        <v>0</v>
      </c>
      <c r="AG1542" s="362">
        <f t="shared" si="3082"/>
        <v>0</v>
      </c>
      <c r="AH1542" s="362">
        <f t="shared" si="3082"/>
        <v>0</v>
      </c>
      <c r="AI1542" s="362">
        <f t="shared" si="3082"/>
        <v>0</v>
      </c>
      <c r="AJ1542" s="362">
        <f t="shared" si="3082"/>
        <v>0</v>
      </c>
      <c r="AK1542" s="362">
        <f t="shared" si="3082"/>
        <v>0</v>
      </c>
      <c r="AL1542" s="362">
        <f t="shared" si="3082"/>
        <v>0</v>
      </c>
      <c r="AM1542" s="362">
        <f t="shared" si="3082"/>
        <v>0</v>
      </c>
      <c r="AN1542" s="362">
        <f t="shared" si="3082"/>
        <v>0</v>
      </c>
      <c r="AO1542" s="362">
        <f t="shared" si="3082"/>
        <v>0</v>
      </c>
      <c r="AP1542" s="362">
        <f t="shared" si="3082"/>
        <v>0</v>
      </c>
      <c r="AQ1542" s="362">
        <f t="shared" si="3082"/>
        <v>0</v>
      </c>
      <c r="AR1542" s="362">
        <f t="shared" si="3082"/>
        <v>0</v>
      </c>
      <c r="AS1542" s="266"/>
    </row>
    <row r="1543" spans="1:45" ht="15" hidden="1" customHeight="1" outlineLevel="1">
      <c r="A1543" s="464"/>
      <c r="B1543" s="37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363"/>
      <c r="AF1543" s="376"/>
      <c r="AG1543" s="376"/>
      <c r="AH1543" s="376"/>
      <c r="AI1543" s="376"/>
      <c r="AJ1543" s="376"/>
      <c r="AK1543" s="376"/>
      <c r="AL1543" s="376"/>
      <c r="AM1543" s="376"/>
      <c r="AN1543" s="376"/>
      <c r="AO1543" s="376"/>
      <c r="AP1543" s="376"/>
      <c r="AQ1543" s="376"/>
      <c r="AR1543" s="376"/>
      <c r="AS1543" s="266"/>
    </row>
    <row r="1544" spans="1:45" ht="39.75" hidden="1" customHeight="1" outlineLevel="1">
      <c r="A1544" s="464">
        <v>48</v>
      </c>
      <c r="B1544" s="379" t="s">
        <v>140</v>
      </c>
      <c r="C1544" s="251" t="s">
        <v>25</v>
      </c>
      <c r="D1544" s="255"/>
      <c r="E1544" s="255"/>
      <c r="F1544" s="255"/>
      <c r="G1544" s="255"/>
      <c r="H1544" s="255"/>
      <c r="I1544" s="255"/>
      <c r="J1544" s="255"/>
      <c r="K1544" s="255"/>
      <c r="L1544" s="255"/>
      <c r="M1544" s="255"/>
      <c r="N1544" s="255"/>
      <c r="O1544" s="255"/>
      <c r="P1544" s="255"/>
      <c r="Q1544" s="255">
        <v>12</v>
      </c>
      <c r="R1544" s="255"/>
      <c r="S1544" s="255"/>
      <c r="T1544" s="255"/>
      <c r="U1544" s="255"/>
      <c r="V1544" s="255"/>
      <c r="W1544" s="255"/>
      <c r="X1544" s="255"/>
      <c r="Y1544" s="255"/>
      <c r="Z1544" s="255"/>
      <c r="AA1544" s="255"/>
      <c r="AB1544" s="255"/>
      <c r="AC1544" s="255"/>
      <c r="AD1544" s="255"/>
      <c r="AE1544" s="377"/>
      <c r="AF1544" s="366"/>
      <c r="AG1544" s="366"/>
      <c r="AH1544" s="366"/>
      <c r="AI1544" s="366"/>
      <c r="AJ1544" s="366"/>
      <c r="AK1544" s="366"/>
      <c r="AL1544" s="366"/>
      <c r="AM1544" s="366"/>
      <c r="AN1544" s="366"/>
      <c r="AO1544" s="366"/>
      <c r="AP1544" s="366"/>
      <c r="AQ1544" s="366"/>
      <c r="AR1544" s="366"/>
      <c r="AS1544" s="256">
        <f>SUM(AE1544:AR1544)</f>
        <v>0</v>
      </c>
    </row>
    <row r="1545" spans="1:45" ht="15" hidden="1" customHeight="1" outlineLevel="1">
      <c r="A1545" s="464"/>
      <c r="B1545" s="254" t="s">
        <v>731</v>
      </c>
      <c r="C1545" s="251" t="s">
        <v>163</v>
      </c>
      <c r="D1545" s="255"/>
      <c r="E1545" s="255"/>
      <c r="F1545" s="255"/>
      <c r="G1545" s="255"/>
      <c r="H1545" s="255"/>
      <c r="I1545" s="255"/>
      <c r="J1545" s="255"/>
      <c r="K1545" s="255"/>
      <c r="L1545" s="255"/>
      <c r="M1545" s="255"/>
      <c r="N1545" s="255"/>
      <c r="O1545" s="255"/>
      <c r="P1545" s="255"/>
      <c r="Q1545" s="255">
        <f>Q1544</f>
        <v>12</v>
      </c>
      <c r="R1545" s="255"/>
      <c r="S1545" s="255"/>
      <c r="T1545" s="255"/>
      <c r="U1545" s="255"/>
      <c r="V1545" s="255"/>
      <c r="W1545" s="255"/>
      <c r="X1545" s="255"/>
      <c r="Y1545" s="255"/>
      <c r="Z1545" s="255"/>
      <c r="AA1545" s="255"/>
      <c r="AB1545" s="255"/>
      <c r="AC1545" s="255"/>
      <c r="AD1545" s="255"/>
      <c r="AE1545" s="362">
        <f>AE1544</f>
        <v>0</v>
      </c>
      <c r="AF1545" s="362">
        <f t="shared" ref="AF1545:AR1545" si="3083">AF1544</f>
        <v>0</v>
      </c>
      <c r="AG1545" s="362">
        <f t="shared" si="3083"/>
        <v>0</v>
      </c>
      <c r="AH1545" s="362">
        <f t="shared" si="3083"/>
        <v>0</v>
      </c>
      <c r="AI1545" s="362">
        <f t="shared" si="3083"/>
        <v>0</v>
      </c>
      <c r="AJ1545" s="362">
        <f t="shared" si="3083"/>
        <v>0</v>
      </c>
      <c r="AK1545" s="362">
        <f t="shared" si="3083"/>
        <v>0</v>
      </c>
      <c r="AL1545" s="362">
        <f t="shared" si="3083"/>
        <v>0</v>
      </c>
      <c r="AM1545" s="362">
        <f t="shared" si="3083"/>
        <v>0</v>
      </c>
      <c r="AN1545" s="362">
        <f t="shared" si="3083"/>
        <v>0</v>
      </c>
      <c r="AO1545" s="362">
        <f t="shared" si="3083"/>
        <v>0</v>
      </c>
      <c r="AP1545" s="362">
        <f t="shared" si="3083"/>
        <v>0</v>
      </c>
      <c r="AQ1545" s="362">
        <f t="shared" si="3083"/>
        <v>0</v>
      </c>
      <c r="AR1545" s="362">
        <f t="shared" si="3083"/>
        <v>0</v>
      </c>
      <c r="AS1545" s="266"/>
    </row>
    <row r="1546" spans="1:45" ht="15" hidden="1" customHeight="1" outlineLevel="1">
      <c r="A1546" s="464"/>
      <c r="B1546" s="379"/>
      <c r="C1546" s="251"/>
      <c r="D1546" s="251"/>
      <c r="E1546" s="251"/>
      <c r="F1546" s="251"/>
      <c r="G1546" s="251"/>
      <c r="H1546" s="251"/>
      <c r="I1546" s="251"/>
      <c r="J1546" s="251"/>
      <c r="K1546" s="251"/>
      <c r="L1546" s="251"/>
      <c r="M1546" s="251"/>
      <c r="N1546" s="251"/>
      <c r="O1546" s="251"/>
      <c r="P1546" s="251"/>
      <c r="Q1546" s="251"/>
      <c r="R1546" s="251"/>
      <c r="S1546" s="251"/>
      <c r="T1546" s="251"/>
      <c r="U1546" s="251"/>
      <c r="V1546" s="251"/>
      <c r="W1546" s="251"/>
      <c r="X1546" s="251"/>
      <c r="Y1546" s="251"/>
      <c r="Z1546" s="251"/>
      <c r="AA1546" s="251"/>
      <c r="AB1546" s="251"/>
      <c r="AC1546" s="251"/>
      <c r="AD1546" s="251"/>
      <c r="AE1546" s="363"/>
      <c r="AF1546" s="376"/>
      <c r="AG1546" s="376"/>
      <c r="AH1546" s="376"/>
      <c r="AI1546" s="376"/>
      <c r="AJ1546" s="376"/>
      <c r="AK1546" s="376"/>
      <c r="AL1546" s="376"/>
      <c r="AM1546" s="376"/>
      <c r="AN1546" s="376"/>
      <c r="AO1546" s="376"/>
      <c r="AP1546" s="376"/>
      <c r="AQ1546" s="376"/>
      <c r="AR1546" s="376"/>
      <c r="AS1546" s="266"/>
    </row>
    <row r="1547" spans="1:45" ht="33" hidden="1" customHeight="1" outlineLevel="1">
      <c r="A1547" s="464">
        <v>49</v>
      </c>
      <c r="B1547" s="379" t="s">
        <v>141</v>
      </c>
      <c r="C1547" s="251" t="s">
        <v>25</v>
      </c>
      <c r="D1547" s="255"/>
      <c r="E1547" s="255"/>
      <c r="F1547" s="255"/>
      <c r="G1547" s="255"/>
      <c r="H1547" s="255"/>
      <c r="I1547" s="255"/>
      <c r="J1547" s="255"/>
      <c r="K1547" s="255"/>
      <c r="L1547" s="255"/>
      <c r="M1547" s="255"/>
      <c r="N1547" s="255"/>
      <c r="O1547" s="255"/>
      <c r="P1547" s="255"/>
      <c r="Q1547" s="255">
        <v>12</v>
      </c>
      <c r="R1547" s="255"/>
      <c r="S1547" s="255"/>
      <c r="T1547" s="255"/>
      <c r="U1547" s="255"/>
      <c r="V1547" s="255"/>
      <c r="W1547" s="255"/>
      <c r="X1547" s="255"/>
      <c r="Y1547" s="255"/>
      <c r="Z1547" s="255"/>
      <c r="AA1547" s="255"/>
      <c r="AB1547" s="255"/>
      <c r="AC1547" s="255"/>
      <c r="AD1547" s="255"/>
      <c r="AE1547" s="377"/>
      <c r="AF1547" s="366"/>
      <c r="AG1547" s="366"/>
      <c r="AH1547" s="366"/>
      <c r="AI1547" s="366"/>
      <c r="AJ1547" s="366"/>
      <c r="AK1547" s="366"/>
      <c r="AL1547" s="366"/>
      <c r="AM1547" s="366"/>
      <c r="AN1547" s="366"/>
      <c r="AO1547" s="366"/>
      <c r="AP1547" s="366"/>
      <c r="AQ1547" s="366"/>
      <c r="AR1547" s="366"/>
      <c r="AS1547" s="256">
        <f>SUM(AE1547:AR1547)</f>
        <v>0</v>
      </c>
    </row>
    <row r="1548" spans="1:45" ht="15" hidden="1" customHeight="1" outlineLevel="1">
      <c r="A1548" s="464"/>
      <c r="B1548" s="254" t="s">
        <v>731</v>
      </c>
      <c r="C1548" s="251" t="s">
        <v>163</v>
      </c>
      <c r="D1548" s="255"/>
      <c r="E1548" s="255"/>
      <c r="F1548" s="255"/>
      <c r="G1548" s="255"/>
      <c r="H1548" s="255"/>
      <c r="I1548" s="255"/>
      <c r="J1548" s="255"/>
      <c r="K1548" s="255"/>
      <c r="L1548" s="255"/>
      <c r="M1548" s="255"/>
      <c r="N1548" s="255"/>
      <c r="O1548" s="255"/>
      <c r="P1548" s="255"/>
      <c r="Q1548" s="255">
        <f>Q1547</f>
        <v>12</v>
      </c>
      <c r="R1548" s="255"/>
      <c r="S1548" s="255"/>
      <c r="T1548" s="255"/>
      <c r="U1548" s="255"/>
      <c r="V1548" s="255"/>
      <c r="W1548" s="255"/>
      <c r="X1548" s="255"/>
      <c r="Y1548" s="255"/>
      <c r="Z1548" s="255"/>
      <c r="AA1548" s="255"/>
      <c r="AB1548" s="255"/>
      <c r="AC1548" s="255"/>
      <c r="AD1548" s="255"/>
      <c r="AE1548" s="362">
        <f>AE1547</f>
        <v>0</v>
      </c>
      <c r="AF1548" s="362">
        <f t="shared" ref="AF1548:AR1548" si="3084">AF1547</f>
        <v>0</v>
      </c>
      <c r="AG1548" s="362">
        <f t="shared" si="3084"/>
        <v>0</v>
      </c>
      <c r="AH1548" s="362">
        <f t="shared" si="3084"/>
        <v>0</v>
      </c>
      <c r="AI1548" s="362">
        <f t="shared" si="3084"/>
        <v>0</v>
      </c>
      <c r="AJ1548" s="362">
        <f t="shared" si="3084"/>
        <v>0</v>
      </c>
      <c r="AK1548" s="362">
        <f t="shared" si="3084"/>
        <v>0</v>
      </c>
      <c r="AL1548" s="362">
        <f t="shared" si="3084"/>
        <v>0</v>
      </c>
      <c r="AM1548" s="362">
        <f t="shared" si="3084"/>
        <v>0</v>
      </c>
      <c r="AN1548" s="362">
        <f t="shared" si="3084"/>
        <v>0</v>
      </c>
      <c r="AO1548" s="362">
        <f t="shared" si="3084"/>
        <v>0</v>
      </c>
      <c r="AP1548" s="362">
        <f t="shared" si="3084"/>
        <v>0</v>
      </c>
      <c r="AQ1548" s="362">
        <f t="shared" si="3084"/>
        <v>0</v>
      </c>
      <c r="AR1548" s="362">
        <f t="shared" si="3084"/>
        <v>0</v>
      </c>
      <c r="AS1548" s="266"/>
    </row>
    <row r="1549" spans="1:45" ht="15" hidden="1" customHeight="1" outlineLevel="1">
      <c r="A1549" s="464"/>
      <c r="B1549" s="254"/>
      <c r="C1549" s="251"/>
      <c r="D1549" s="671"/>
      <c r="E1549" s="671"/>
      <c r="F1549" s="671"/>
      <c r="G1549" s="671"/>
      <c r="H1549" s="671"/>
      <c r="I1549" s="671"/>
      <c r="J1549" s="671"/>
      <c r="K1549" s="671"/>
      <c r="L1549" s="671"/>
      <c r="M1549" s="671"/>
      <c r="N1549" s="671"/>
      <c r="O1549" s="671"/>
      <c r="P1549" s="671"/>
      <c r="Q1549" s="671"/>
      <c r="R1549" s="671"/>
      <c r="S1549" s="671"/>
      <c r="T1549" s="671"/>
      <c r="U1549" s="671"/>
      <c r="V1549" s="671"/>
      <c r="W1549" s="671"/>
      <c r="X1549" s="671"/>
      <c r="Y1549" s="671"/>
      <c r="Z1549" s="671"/>
      <c r="AA1549" s="671"/>
      <c r="AB1549" s="671"/>
      <c r="AC1549" s="671"/>
      <c r="AD1549" s="671"/>
      <c r="AE1549" s="362"/>
      <c r="AF1549" s="362"/>
      <c r="AG1549" s="362"/>
      <c r="AH1549" s="362"/>
      <c r="AI1549" s="362"/>
      <c r="AJ1549" s="362"/>
      <c r="AK1549" s="362"/>
      <c r="AL1549" s="362"/>
      <c r="AM1549" s="362"/>
      <c r="AN1549" s="362"/>
      <c r="AO1549" s="362"/>
      <c r="AP1549" s="362"/>
      <c r="AQ1549" s="362"/>
      <c r="AR1549" s="362"/>
      <c r="AS1549" s="266"/>
    </row>
    <row r="1550" spans="1:45" ht="15.75" hidden="1" outlineLevel="1">
      <c r="A1550" s="464"/>
      <c r="B1550" s="676" t="s">
        <v>909</v>
      </c>
      <c r="AS1550" s="672"/>
    </row>
    <row r="1551" spans="1:45" hidden="1" outlineLevel="1">
      <c r="A1551" s="464">
        <v>50</v>
      </c>
      <c r="B1551" s="254"/>
      <c r="AS1551" s="672"/>
    </row>
    <row r="1552" spans="1:45" ht="15.75" hidden="1" outlineLevel="1">
      <c r="A1552" s="464"/>
      <c r="B1552" s="379" t="s">
        <v>908</v>
      </c>
      <c r="C1552" s="251" t="s">
        <v>25</v>
      </c>
      <c r="D1552" s="255"/>
      <c r="E1552" s="255"/>
      <c r="F1552" s="255"/>
      <c r="G1552" s="255"/>
      <c r="H1552" s="255"/>
      <c r="I1552" s="255"/>
      <c r="J1552" s="255"/>
      <c r="K1552" s="255"/>
      <c r="L1552" s="255"/>
      <c r="M1552" s="255"/>
      <c r="N1552" s="255"/>
      <c r="O1552" s="255"/>
      <c r="P1552" s="255"/>
      <c r="Q1552" s="255">
        <v>12</v>
      </c>
      <c r="R1552" s="255"/>
      <c r="S1552" s="255"/>
      <c r="T1552" s="255"/>
      <c r="U1552" s="255"/>
      <c r="V1552" s="255"/>
      <c r="W1552" s="255"/>
      <c r="X1552" s="255"/>
      <c r="Y1552" s="255"/>
      <c r="Z1552" s="255"/>
      <c r="AA1552" s="255"/>
      <c r="AB1552" s="255"/>
      <c r="AC1552" s="255"/>
      <c r="AD1552" s="255"/>
      <c r="AE1552" s="377"/>
      <c r="AF1552" s="366"/>
      <c r="AG1552" s="366"/>
      <c r="AH1552" s="366"/>
      <c r="AI1552" s="366"/>
      <c r="AJ1552" s="366"/>
      <c r="AK1552" s="366"/>
      <c r="AL1552" s="366"/>
      <c r="AM1552" s="366"/>
      <c r="AN1552" s="366"/>
      <c r="AO1552" s="366"/>
      <c r="AP1552" s="366"/>
      <c r="AQ1552" s="366"/>
      <c r="AR1552" s="366"/>
      <c r="AS1552" s="256">
        <f>SUM(AE1552:AR1552)</f>
        <v>0</v>
      </c>
    </row>
    <row r="1553" spans="1:45" hidden="1" outlineLevel="1">
      <c r="A1553" s="464"/>
      <c r="B1553" s="254" t="s">
        <v>731</v>
      </c>
      <c r="C1553" s="251" t="s">
        <v>163</v>
      </c>
      <c r="D1553" s="255"/>
      <c r="E1553" s="255"/>
      <c r="F1553" s="255"/>
      <c r="G1553" s="255"/>
      <c r="H1553" s="255"/>
      <c r="I1553" s="255"/>
      <c r="J1553" s="255"/>
      <c r="K1553" s="255"/>
      <c r="L1553" s="255"/>
      <c r="M1553" s="255"/>
      <c r="N1553" s="255"/>
      <c r="O1553" s="255"/>
      <c r="P1553" s="255"/>
      <c r="Q1553" s="255">
        <f>Q1552</f>
        <v>12</v>
      </c>
      <c r="R1553" s="255"/>
      <c r="S1553" s="255"/>
      <c r="T1553" s="255"/>
      <c r="U1553" s="255"/>
      <c r="V1553" s="255"/>
      <c r="W1553" s="255"/>
      <c r="X1553" s="255"/>
      <c r="Y1553" s="255"/>
      <c r="Z1553" s="255"/>
      <c r="AA1553" s="255"/>
      <c r="AB1553" s="255"/>
      <c r="AC1553" s="255"/>
      <c r="AD1553" s="255"/>
      <c r="AE1553" s="362">
        <f>AE1552</f>
        <v>0</v>
      </c>
      <c r="AF1553" s="362">
        <f t="shared" ref="AF1553:AR1553" si="3085">AF1552</f>
        <v>0</v>
      </c>
      <c r="AG1553" s="362">
        <f t="shared" si="3085"/>
        <v>0</v>
      </c>
      <c r="AH1553" s="362">
        <f t="shared" si="3085"/>
        <v>0</v>
      </c>
      <c r="AI1553" s="362">
        <f t="shared" si="3085"/>
        <v>0</v>
      </c>
      <c r="AJ1553" s="362">
        <f t="shared" si="3085"/>
        <v>0</v>
      </c>
      <c r="AK1553" s="362">
        <f t="shared" si="3085"/>
        <v>0</v>
      </c>
      <c r="AL1553" s="362">
        <f t="shared" si="3085"/>
        <v>0</v>
      </c>
      <c r="AM1553" s="362">
        <f t="shared" si="3085"/>
        <v>0</v>
      </c>
      <c r="AN1553" s="362">
        <f t="shared" si="3085"/>
        <v>0</v>
      </c>
      <c r="AO1553" s="362">
        <f t="shared" si="3085"/>
        <v>0</v>
      </c>
      <c r="AP1553" s="362">
        <f t="shared" si="3085"/>
        <v>0</v>
      </c>
      <c r="AQ1553" s="362">
        <f t="shared" si="3085"/>
        <v>0</v>
      </c>
      <c r="AR1553" s="362">
        <f t="shared" si="3085"/>
        <v>0</v>
      </c>
      <c r="AS1553" s="266"/>
    </row>
    <row r="1554" spans="1:45" ht="15.75" hidden="1" customHeight="1" outlineLevel="1">
      <c r="A1554" s="464"/>
      <c r="B1554" s="254"/>
      <c r="C1554" s="265"/>
      <c r="D1554" s="251"/>
      <c r="E1554" s="251"/>
      <c r="F1554" s="251"/>
      <c r="G1554" s="251"/>
      <c r="H1554" s="251"/>
      <c r="I1554" s="251"/>
      <c r="J1554" s="251"/>
      <c r="K1554" s="251"/>
      <c r="L1554" s="251"/>
      <c r="M1554" s="251"/>
      <c r="N1554" s="251"/>
      <c r="O1554" s="251"/>
      <c r="P1554" s="251"/>
      <c r="Q1554" s="251"/>
      <c r="R1554" s="251"/>
      <c r="S1554" s="251"/>
      <c r="T1554" s="251"/>
      <c r="U1554" s="251"/>
      <c r="V1554" s="251"/>
      <c r="W1554" s="251"/>
      <c r="X1554" s="251"/>
      <c r="Y1554" s="251"/>
      <c r="Z1554" s="251"/>
      <c r="AA1554" s="251"/>
      <c r="AB1554" s="251"/>
      <c r="AC1554" s="251"/>
      <c r="AD1554" s="251"/>
      <c r="AE1554" s="261"/>
      <c r="AF1554" s="261"/>
      <c r="AG1554" s="261"/>
      <c r="AH1554" s="261"/>
      <c r="AI1554" s="261"/>
      <c r="AJ1554" s="261"/>
      <c r="AK1554" s="261"/>
      <c r="AL1554" s="261"/>
      <c r="AM1554" s="261"/>
      <c r="AN1554" s="261"/>
      <c r="AO1554" s="261"/>
      <c r="AP1554" s="261"/>
      <c r="AQ1554" s="261"/>
      <c r="AR1554" s="261"/>
      <c r="AS1554" s="266"/>
    </row>
    <row r="1555" spans="1:45" ht="15.75" collapsed="1">
      <c r="B1555" s="286" t="s">
        <v>732</v>
      </c>
      <c r="C1555" s="288"/>
      <c r="D1555" s="288">
        <f>SUM(D1393:D1548)</f>
        <v>3126979.0988333095</v>
      </c>
      <c r="E1555" s="288">
        <f t="shared" ref="E1555:P1555" si="3086">SUM(E1393:E1548)</f>
        <v>3126979.0988333095</v>
      </c>
      <c r="F1555" s="288">
        <f t="shared" si="3086"/>
        <v>3126979.0988333095</v>
      </c>
      <c r="G1555" s="288">
        <f t="shared" si="3086"/>
        <v>3126979.0988333095</v>
      </c>
      <c r="H1555" s="288">
        <f t="shared" si="3086"/>
        <v>3126979.0988333095</v>
      </c>
      <c r="I1555" s="288">
        <f t="shared" si="3086"/>
        <v>3126979.0988333095</v>
      </c>
      <c r="J1555" s="288">
        <f t="shared" si="3086"/>
        <v>3126979.0988333095</v>
      </c>
      <c r="K1555" s="288">
        <f t="shared" si="3086"/>
        <v>3126979.0988333095</v>
      </c>
      <c r="L1555" s="288">
        <f t="shared" si="3086"/>
        <v>3006722.2983410363</v>
      </c>
      <c r="M1555" s="288">
        <f t="shared" si="3086"/>
        <v>3006722.2983410363</v>
      </c>
      <c r="N1555" s="288">
        <f t="shared" si="3086"/>
        <v>2986586.0179822785</v>
      </c>
      <c r="O1555" s="288">
        <f t="shared" si="3086"/>
        <v>2986586.0179822785</v>
      </c>
      <c r="P1555" s="288">
        <f t="shared" si="3086"/>
        <v>510277.20473522064</v>
      </c>
      <c r="Q1555" s="288"/>
      <c r="R1555" s="288">
        <f>SUM(R1393:R1548)</f>
        <v>429.59272176995802</v>
      </c>
      <c r="S1555" s="288">
        <f t="shared" ref="S1555:AD1555" si="3087">SUM(S1393:S1548)</f>
        <v>429.59272176995802</v>
      </c>
      <c r="T1555" s="288">
        <f t="shared" si="3087"/>
        <v>429.59272176995802</v>
      </c>
      <c r="U1555" s="288">
        <f t="shared" si="3087"/>
        <v>429.59272176995802</v>
      </c>
      <c r="V1555" s="288">
        <f t="shared" si="3087"/>
        <v>429.59272176995802</v>
      </c>
      <c r="W1555" s="288">
        <f t="shared" si="3087"/>
        <v>429.59272176995802</v>
      </c>
      <c r="X1555" s="288">
        <f t="shared" si="3087"/>
        <v>429.59272176995802</v>
      </c>
      <c r="Y1555" s="288">
        <f t="shared" si="3087"/>
        <v>429.59272176995802</v>
      </c>
      <c r="Z1555" s="288">
        <f t="shared" si="3087"/>
        <v>413.88269666963271</v>
      </c>
      <c r="AA1555" s="288">
        <f t="shared" si="3087"/>
        <v>413.88269666963271</v>
      </c>
      <c r="AB1555" s="288">
        <f t="shared" si="3087"/>
        <v>411.93632187844196</v>
      </c>
      <c r="AC1555" s="288">
        <f t="shared" si="3087"/>
        <v>411.93632187844196</v>
      </c>
      <c r="AD1555" s="288">
        <f t="shared" si="3087"/>
        <v>49.771583946163418</v>
      </c>
      <c r="AE1555" s="288">
        <f>IF(AE1391="kWh",SUMPRODUCT(D1393:D1548,AE1393:AE1548))</f>
        <v>0</v>
      </c>
      <c r="AF1555" s="288">
        <f>IF(AF1391="kWh",SUMPRODUCT(D1393:D1548,AF1393:AF1548))</f>
        <v>0</v>
      </c>
      <c r="AG1555" s="288">
        <f>IF(AG1391="kw",SUMPRODUCT(Q1393:Q1548,R1393:R1548,AG1393:AG1548),SUMPRODUCT(D1393:D1548,AG1393:AG1548))</f>
        <v>2184.8852316176472</v>
      </c>
      <c r="AH1555" s="288">
        <f>IF(AH1391="kw",SUMPRODUCT(Q1393:Q1548,R1393:R1548,AH1393:AH1548),SUMPRODUCT(D1393:D1548,AH1393:AH1548))</f>
        <v>0</v>
      </c>
      <c r="AI1555" s="288">
        <f>IF(AI1391="kw",SUMPRODUCT(Q1393:Q1548,R1393:R1548,AI1393:AI1548),SUMPRODUCT(D1393:D1548,AI1393:AI1548))</f>
        <v>2970.2274296218498</v>
      </c>
      <c r="AJ1555" s="288">
        <f>IF(AJ1391="kw",SUMPRODUCT(Q1393:Q1548,R1393:R1548,AJ1393:AJ1548),SUMPRODUCT(D1393:D1548,AJ1393:AJ1548))</f>
        <v>0</v>
      </c>
      <c r="AK1555" s="288">
        <f>IF(AK1391="kw",SUMPRODUCT(Q1393:Q1548,R1393:R1548,AK1393:AK1548),SUMPRODUCT(D1393:D1548,AK1393:AK1548))</f>
        <v>0</v>
      </c>
      <c r="AL1555" s="288">
        <f>IF(AL1391="kw",SUMPRODUCT(Q1393:Q1548,R1393:R1548,AL1393:AL1548),SUMPRODUCT(D1393:D1548,AL1393:AL1548))</f>
        <v>0</v>
      </c>
      <c r="AM1555" s="288">
        <f>IF(AM1391="kw",SUMPRODUCT(Q1393:Q1548,R1393:R1548,AM1393:AM1548),SUMPRODUCT(D1393:D1548,AM1393:AM1548))</f>
        <v>0</v>
      </c>
      <c r="AN1555" s="288">
        <f>IF(AN1391="kw",SUMPRODUCT(Q1393:Q1548,R1393:R1548,AN1393:AN1548),SUMPRODUCT(D1393:D1548,AN1393:AN1548))</f>
        <v>0</v>
      </c>
      <c r="AO1555" s="288">
        <f>IF(AO1391="kw",SUMPRODUCT(Q1393:Q1548,R1393:R1548,AO1393:AO1548),SUMPRODUCT(D1393:D1548,AO1393:AO1548))</f>
        <v>0</v>
      </c>
      <c r="AP1555" s="288">
        <f>IF(AP1391="kw",SUMPRODUCT(Q1393:Q1548,R1393:R1548,AP1393:AP1548),SUMPRODUCT(D1393:D1548,AP1393:AP1548))</f>
        <v>0</v>
      </c>
      <c r="AQ1555" s="288">
        <f>IF(AQ1391="kw",SUMPRODUCT(Q1393:Q1548,R1393:R1548,AQ1393:AQ1548),SUMPRODUCT(D1393:D1548,AQ1393:AQ1548))</f>
        <v>0</v>
      </c>
      <c r="AR1555" s="288">
        <f>IF(AR1391="kw",SUMPRODUCT(Q1393:Q1548,R1393:R1548,AR1393:AR1548),SUMPRODUCT(D1393:D1548,AR1393:AR1548))</f>
        <v>0</v>
      </c>
      <c r="AS1555" s="289"/>
    </row>
    <row r="1556" spans="1:45" ht="15.75">
      <c r="B1556" s="343" t="s">
        <v>733</v>
      </c>
      <c r="C1556" s="344"/>
      <c r="D1556" s="344"/>
      <c r="E1556" s="344"/>
      <c r="F1556" s="344"/>
      <c r="G1556" s="344"/>
      <c r="H1556" s="344"/>
      <c r="I1556" s="344"/>
      <c r="J1556" s="344"/>
      <c r="K1556" s="344"/>
      <c r="L1556" s="344"/>
      <c r="M1556" s="344"/>
      <c r="N1556" s="344"/>
      <c r="O1556" s="344"/>
      <c r="P1556" s="344"/>
      <c r="Q1556" s="344"/>
      <c r="R1556" s="344"/>
      <c r="S1556" s="344"/>
      <c r="T1556" s="344"/>
      <c r="U1556" s="344"/>
      <c r="V1556" s="344"/>
      <c r="W1556" s="344"/>
      <c r="X1556" s="344"/>
      <c r="Y1556" s="344"/>
      <c r="Z1556" s="344"/>
      <c r="AA1556" s="344"/>
      <c r="AB1556" s="344"/>
      <c r="AC1556" s="344"/>
      <c r="AD1556" s="344"/>
      <c r="AE1556" s="344">
        <f>HLOOKUP(AE1390,'2. LRAMVA Threshold'!$B$42:$Q$60,14,FALSE)</f>
        <v>25640593</v>
      </c>
      <c r="AF1556" s="344">
        <f>HLOOKUP(AF1390,'2. LRAMVA Threshold'!$B$42:$Q$60,14,FALSE)</f>
        <v>8037776</v>
      </c>
      <c r="AG1556" s="344">
        <f>HLOOKUP(AG1390,'2. LRAMVA Threshold'!$B$42:$Q$60,14,FALSE)</f>
        <v>207346</v>
      </c>
      <c r="AH1556" s="344">
        <f>HLOOKUP(AH1390,'2. LRAMVA Threshold'!$B$42:$Q$60,14,FALSE)</f>
        <v>0</v>
      </c>
      <c r="AI1556" s="344">
        <f>HLOOKUP(AI1390,'2. LRAMVA Threshold'!$B$42:$Q$60,14,FALSE)</f>
        <v>0</v>
      </c>
      <c r="AJ1556" s="344">
        <f>HLOOKUP(AJ1390,'2. LRAMVA Threshold'!$B$42:$Q$60,14,FALSE)</f>
        <v>0</v>
      </c>
      <c r="AK1556" s="344">
        <f>HLOOKUP(AK1390,'2. LRAMVA Threshold'!$B$42:$Q$60,14,FALSE)</f>
        <v>0</v>
      </c>
      <c r="AL1556" s="344">
        <f>HLOOKUP(AL1390,'2. LRAMVA Threshold'!$B$42:$Q$60,14,FALSE)</f>
        <v>0</v>
      </c>
      <c r="AM1556" s="344">
        <f>HLOOKUP(AM1390,'2. LRAMVA Threshold'!$B$42:$Q$60,14,FALSE)</f>
        <v>0</v>
      </c>
      <c r="AN1556" s="344">
        <f>HLOOKUP(AN1390,'2. LRAMVA Threshold'!$B$42:$Q$60,14,FALSE)</f>
        <v>0</v>
      </c>
      <c r="AO1556" s="344">
        <f>HLOOKUP(AO1390,'2. LRAMVA Threshold'!$B$42:$Q$60,14,FALSE)</f>
        <v>0</v>
      </c>
      <c r="AP1556" s="344">
        <f>HLOOKUP(AP1390,'2. LRAMVA Threshold'!$B$42:$Q$60,14,FALSE)</f>
        <v>0</v>
      </c>
      <c r="AQ1556" s="344">
        <f>HLOOKUP(AQ1390,'2. LRAMVA Threshold'!$B$42:$Q$60,14,FALSE)</f>
        <v>0</v>
      </c>
      <c r="AR1556" s="344">
        <f>HLOOKUP(AR1390,'2. LRAMVA Threshold'!$B$42:$Q$60,14,FALSE)</f>
        <v>0</v>
      </c>
      <c r="AS1556" s="393"/>
    </row>
    <row r="1557" spans="1:45">
      <c r="B1557" s="346"/>
      <c r="C1557" s="383"/>
      <c r="D1557" s="384"/>
      <c r="E1557" s="384"/>
      <c r="F1557" s="384"/>
      <c r="G1557" s="384"/>
      <c r="H1557" s="384"/>
      <c r="I1557" s="384"/>
      <c r="J1557" s="384"/>
      <c r="K1557" s="384"/>
      <c r="L1557" s="384"/>
      <c r="M1557" s="384"/>
      <c r="N1557" s="348"/>
      <c r="O1557" s="348"/>
      <c r="P1557" s="348"/>
      <c r="Q1557" s="384"/>
      <c r="R1557" s="385"/>
      <c r="S1557" s="384"/>
      <c r="T1557" s="384"/>
      <c r="U1557" s="384"/>
      <c r="V1557" s="386"/>
      <c r="W1557" s="386"/>
      <c r="X1557" s="386"/>
      <c r="Y1557" s="386"/>
      <c r="Z1557" s="384"/>
      <c r="AA1557" s="384"/>
      <c r="AB1557" s="348"/>
      <c r="AC1557" s="348"/>
      <c r="AD1557" s="348"/>
      <c r="AE1557" s="387"/>
      <c r="AF1557" s="387"/>
      <c r="AG1557" s="387"/>
      <c r="AH1557" s="387"/>
      <c r="AI1557" s="387"/>
      <c r="AJ1557" s="387"/>
      <c r="AK1557" s="387"/>
      <c r="AL1557" s="351"/>
      <c r="AM1557" s="351"/>
      <c r="AN1557" s="351"/>
      <c r="AO1557" s="351"/>
      <c r="AP1557" s="351"/>
      <c r="AQ1557" s="351"/>
      <c r="AR1557" s="351"/>
      <c r="AS1557" s="352"/>
    </row>
    <row r="1558" spans="1:45">
      <c r="B1558" s="283" t="s">
        <v>734</v>
      </c>
      <c r="C1558" s="296"/>
      <c r="D1558" s="296"/>
      <c r="E1558" s="329"/>
      <c r="F1558" s="329"/>
      <c r="G1558" s="329"/>
      <c r="H1558" s="329"/>
      <c r="I1558" s="329"/>
      <c r="J1558" s="329"/>
      <c r="K1558" s="329"/>
      <c r="L1558" s="329"/>
      <c r="M1558" s="329"/>
      <c r="N1558" s="329"/>
      <c r="O1558" s="329"/>
      <c r="P1558" s="329"/>
      <c r="Q1558" s="329"/>
      <c r="R1558" s="251"/>
      <c r="S1558" s="298"/>
      <c r="T1558" s="298"/>
      <c r="U1558" s="298"/>
      <c r="V1558" s="297"/>
      <c r="W1558" s="297"/>
      <c r="X1558" s="297"/>
      <c r="Y1558" s="297"/>
      <c r="Z1558" s="298"/>
      <c r="AA1558" s="298"/>
      <c r="AB1558" s="298"/>
      <c r="AC1558" s="298"/>
      <c r="AD1558" s="298"/>
      <c r="AE1558" s="733">
        <f>HLOOKUP(AE35,'3.  Distribution Rates'!$C$122:$P$135,14,FALSE)</f>
        <v>0</v>
      </c>
      <c r="AF1558" s="733">
        <f>HLOOKUP(AF35,'3.  Distribution Rates'!$C$122:$P$135,14,FALSE)</f>
        <v>1.1599999999999999E-2</v>
      </c>
      <c r="AG1558" s="299">
        <f>HLOOKUP(AG35,'3.  Distribution Rates'!$C$122:$P$135,14,FALSE)</f>
        <v>2.7913000000000001</v>
      </c>
      <c r="AH1558" s="299">
        <f>HLOOKUP(AH35,'3.  Distribution Rates'!$C$122:$P$135,14,FALSE)</f>
        <v>1.5290999999999999</v>
      </c>
      <c r="AI1558" s="299">
        <f>HLOOKUP(AI35,'3.  Distribution Rates'!$C$122:$P$135,14,FALSE)</f>
        <v>0.36259999999999998</v>
      </c>
      <c r="AJ1558" s="299">
        <f>HLOOKUP(AJ35,'3.  Distribution Rates'!$C$122:$P$135,14,FALSE)</f>
        <v>5.5240999999999998</v>
      </c>
      <c r="AK1558" s="299">
        <f>HLOOKUP(AK35,'3.  Distribution Rates'!$C$122:$P$135,14,FALSE)</f>
        <v>1.43E-2</v>
      </c>
      <c r="AL1558" s="299">
        <f>HLOOKUP(AL35,'3.  Distribution Rates'!$C$122:$P$135,14,FALSE)</f>
        <v>0</v>
      </c>
      <c r="AM1558" s="299">
        <f>HLOOKUP(AM35,'3.  Distribution Rates'!$C$122:$P$135,14,FALSE)</f>
        <v>0</v>
      </c>
      <c r="AN1558" s="299">
        <f>HLOOKUP(AN35,'3.  Distribution Rates'!$C$122:$P$135,14,FALSE)</f>
        <v>0</v>
      </c>
      <c r="AO1558" s="299">
        <f>HLOOKUP(AO35,'3.  Distribution Rates'!$C$122:$P$135,14,FALSE)</f>
        <v>0</v>
      </c>
      <c r="AP1558" s="299">
        <f>HLOOKUP(AP35,'3.  Distribution Rates'!$C$122:$P$135,14,FALSE)</f>
        <v>0</v>
      </c>
      <c r="AQ1558" s="299">
        <f>HLOOKUP(AQ35,'3.  Distribution Rates'!$C$122:$P$135,14,FALSE)</f>
        <v>0</v>
      </c>
      <c r="AR1558" s="299">
        <f>HLOOKUP(AR35,'3.  Distribution Rates'!$C$122:$P$135,14,FALSE)</f>
        <v>0</v>
      </c>
      <c r="AS1558" s="395"/>
    </row>
    <row r="1559" spans="1:45">
      <c r="B1559" s="283" t="s">
        <v>735</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'4.  2011-2014 LRAM'!AM145*AE1558</f>
        <v>0</v>
      </c>
      <c r="AF1559" s="331">
        <f>'4.  2011-2014 LRAM'!AN145*AF1558</f>
        <v>0</v>
      </c>
      <c r="AG1559" s="331">
        <f>'4.  2011-2014 LRAM'!AO145*AG1558</f>
        <v>0</v>
      </c>
      <c r="AH1559" s="331">
        <f>'4.  2011-2014 LRAM'!AP145*AH1558</f>
        <v>0</v>
      </c>
      <c r="AI1559" s="331">
        <f>'4.  2011-2014 LRAM'!AQ145*AI1558</f>
        <v>0</v>
      </c>
      <c r="AJ1559" s="331">
        <f>'4.  2011-2014 LRAM'!AR145*AJ1558</f>
        <v>0</v>
      </c>
      <c r="AK1559" s="331">
        <f>'4.  2011-2014 LRAM'!AS145*AK1558</f>
        <v>0</v>
      </c>
      <c r="AL1559" s="331">
        <f>'4.  2011-2014 LRAM'!AT145*AL1558</f>
        <v>0</v>
      </c>
      <c r="AM1559" s="331">
        <f>'4.  2011-2014 LRAM'!AU145*AM1558</f>
        <v>0</v>
      </c>
      <c r="AN1559" s="331">
        <f>'4.  2011-2014 LRAM'!AV145*AN1558</f>
        <v>0</v>
      </c>
      <c r="AO1559" s="331">
        <f>'4.  2011-2014 LRAM'!AW145*AO1558</f>
        <v>0</v>
      </c>
      <c r="AP1559" s="331">
        <f>'4.  2011-2014 LRAM'!AX145*AP1558</f>
        <v>0</v>
      </c>
      <c r="AQ1559" s="331">
        <f>'4.  2011-2014 LRAM'!AY145*AQ1558</f>
        <v>0</v>
      </c>
      <c r="AR1559" s="331">
        <f>'4.  2011-2014 LRAM'!AZ145*AR1558</f>
        <v>0</v>
      </c>
      <c r="AS1559" s="543">
        <f>SUM(AE1559:AR1559)</f>
        <v>0</v>
      </c>
    </row>
    <row r="1560" spans="1:45">
      <c r="B1560" s="283" t="s">
        <v>736</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'4.  2011-2014 LRAM'!AM284*AE1558</f>
        <v>0</v>
      </c>
      <c r="AF1560" s="331">
        <f>'4.  2011-2014 LRAM'!AN284*AF1558</f>
        <v>0</v>
      </c>
      <c r="AG1560" s="331">
        <f>'4.  2011-2014 LRAM'!AO284*AG1558</f>
        <v>0</v>
      </c>
      <c r="AH1560" s="331">
        <f>'4.  2011-2014 LRAM'!AP284*AH1558</f>
        <v>0</v>
      </c>
      <c r="AI1560" s="331">
        <f>'4.  2011-2014 LRAM'!AQ284*AI1558</f>
        <v>0</v>
      </c>
      <c r="AJ1560" s="331">
        <f>'4.  2011-2014 LRAM'!AR284*AJ1558</f>
        <v>0</v>
      </c>
      <c r="AK1560" s="331">
        <f>'4.  2011-2014 LRAM'!AS284*AK1558</f>
        <v>0</v>
      </c>
      <c r="AL1560" s="331">
        <f>'4.  2011-2014 LRAM'!AT284*AL1558</f>
        <v>0</v>
      </c>
      <c r="AM1560" s="331">
        <f>'4.  2011-2014 LRAM'!AU284*AM1558</f>
        <v>0</v>
      </c>
      <c r="AN1560" s="331">
        <f>'4.  2011-2014 LRAM'!AV284*AN1558</f>
        <v>0</v>
      </c>
      <c r="AO1560" s="331">
        <f>'4.  2011-2014 LRAM'!AW284*AO1558</f>
        <v>0</v>
      </c>
      <c r="AP1560" s="331">
        <f>'4.  2011-2014 LRAM'!AX284*AP1558</f>
        <v>0</v>
      </c>
      <c r="AQ1560" s="331">
        <f>'4.  2011-2014 LRAM'!AY284*AQ1558</f>
        <v>0</v>
      </c>
      <c r="AR1560" s="331">
        <f>'4.  2011-2014 LRAM'!AZ284*AR1558</f>
        <v>0</v>
      </c>
      <c r="AS1560" s="543">
        <f t="shared" ref="AS1560:AS1569" si="3088">SUM(AE1560:AR1560)</f>
        <v>0</v>
      </c>
    </row>
    <row r="1561" spans="1:45">
      <c r="B1561" s="283" t="s">
        <v>737</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'4.  2011-2014 LRAM'!AM420*AE1558</f>
        <v>0</v>
      </c>
      <c r="AF1561" s="331">
        <f>'4.  2011-2014 LRAM'!AN420*AF1558</f>
        <v>0</v>
      </c>
      <c r="AG1561" s="331">
        <f>'4.  2011-2014 LRAM'!AO420*AG1558</f>
        <v>0</v>
      </c>
      <c r="AH1561" s="331">
        <f>'4.  2011-2014 LRAM'!AP420*AH1558</f>
        <v>0</v>
      </c>
      <c r="AI1561" s="331">
        <f>'4.  2011-2014 LRAM'!AQ420*AI1558</f>
        <v>0</v>
      </c>
      <c r="AJ1561" s="331">
        <f>'4.  2011-2014 LRAM'!AR420*AJ1558</f>
        <v>0</v>
      </c>
      <c r="AK1561" s="331">
        <f>'4.  2011-2014 LRAM'!AS420*AK1558</f>
        <v>0</v>
      </c>
      <c r="AL1561" s="331">
        <f>'4.  2011-2014 LRAM'!AT420*AL1558</f>
        <v>0</v>
      </c>
      <c r="AM1561" s="331">
        <f>'4.  2011-2014 LRAM'!AU420*AM1558</f>
        <v>0</v>
      </c>
      <c r="AN1561" s="331">
        <f>'4.  2011-2014 LRAM'!AV420*AN1558</f>
        <v>0</v>
      </c>
      <c r="AO1561" s="331">
        <f>'4.  2011-2014 LRAM'!AW420*AO1558</f>
        <v>0</v>
      </c>
      <c r="AP1561" s="331">
        <f>'4.  2011-2014 LRAM'!AX420*AP1558</f>
        <v>0</v>
      </c>
      <c r="AQ1561" s="331">
        <f>'4.  2011-2014 LRAM'!AY420*AQ1558</f>
        <v>0</v>
      </c>
      <c r="AR1561" s="331">
        <f>'4.  2011-2014 LRAM'!AZ420*AR1558</f>
        <v>0</v>
      </c>
      <c r="AS1561" s="543">
        <f>SUM(AE1561:AR1561)</f>
        <v>0</v>
      </c>
    </row>
    <row r="1562" spans="1:45">
      <c r="B1562" s="283" t="s">
        <v>738</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'4.  2011-2014 LRAM'!AM557*AE1558</f>
        <v>0</v>
      </c>
      <c r="AF1562" s="331">
        <f>'4.  2011-2014 LRAM'!AN557*AF1558</f>
        <v>26638.589739999996</v>
      </c>
      <c r="AG1562" s="331">
        <f>'4.  2011-2014 LRAM'!AO557*AG1558</f>
        <v>59808.071929560007</v>
      </c>
      <c r="AH1562" s="331">
        <f>'4.  2011-2014 LRAM'!AP557*AH1558</f>
        <v>8709.2624530799985</v>
      </c>
      <c r="AI1562" s="331">
        <f>'4.  2011-2014 LRAM'!AQ557*AI1558</f>
        <v>0</v>
      </c>
      <c r="AJ1562" s="331">
        <f>'4.  2011-2014 LRAM'!AR557*AJ1558</f>
        <v>0</v>
      </c>
      <c r="AK1562" s="331">
        <f>'4.  2011-2014 LRAM'!AS557*AK1558</f>
        <v>0</v>
      </c>
      <c r="AL1562" s="331">
        <f>'4.  2011-2014 LRAM'!AT557*AL1558</f>
        <v>0</v>
      </c>
      <c r="AM1562" s="331">
        <f>'4.  2011-2014 LRAM'!AU557*AM1558</f>
        <v>0</v>
      </c>
      <c r="AN1562" s="331">
        <f>'4.  2011-2014 LRAM'!AV557*AN1558</f>
        <v>0</v>
      </c>
      <c r="AO1562" s="331">
        <f>'4.  2011-2014 LRAM'!AW557*AO1558</f>
        <v>0</v>
      </c>
      <c r="AP1562" s="331">
        <f>'4.  2011-2014 LRAM'!AX557*AP1558</f>
        <v>0</v>
      </c>
      <c r="AQ1562" s="331">
        <f>'4.  2011-2014 LRAM'!AY557*AQ1558</f>
        <v>0</v>
      </c>
      <c r="AR1562" s="331">
        <f>'4.  2011-2014 LRAM'!AZ557*AR1558</f>
        <v>0</v>
      </c>
      <c r="AS1562" s="543">
        <f>SUM(AE1562:AR1562)</f>
        <v>95155.924122640004</v>
      </c>
    </row>
    <row r="1563" spans="1:45">
      <c r="B1563" s="283" t="s">
        <v>739</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AE214*AE1558</f>
        <v>0</v>
      </c>
      <c r="AF1563" s="331">
        <f t="shared" ref="AF1563:AR1563" si="3089">AF214*AF1558</f>
        <v>199465.95534629509</v>
      </c>
      <c r="AG1563" s="331">
        <f t="shared" si="3089"/>
        <v>62732.904372000012</v>
      </c>
      <c r="AH1563" s="331">
        <f t="shared" si="3089"/>
        <v>1889.9675999999999</v>
      </c>
      <c r="AI1563" s="331">
        <f t="shared" si="3089"/>
        <v>14567.817599999998</v>
      </c>
      <c r="AJ1563" s="331">
        <f t="shared" si="3089"/>
        <v>93557.279027977973</v>
      </c>
      <c r="AK1563" s="331">
        <f t="shared" si="3089"/>
        <v>0</v>
      </c>
      <c r="AL1563" s="331">
        <f t="shared" si="3089"/>
        <v>0</v>
      </c>
      <c r="AM1563" s="331">
        <f t="shared" si="3089"/>
        <v>0</v>
      </c>
      <c r="AN1563" s="331">
        <f t="shared" si="3089"/>
        <v>0</v>
      </c>
      <c r="AO1563" s="331">
        <f t="shared" si="3089"/>
        <v>0</v>
      </c>
      <c r="AP1563" s="331">
        <f t="shared" si="3089"/>
        <v>0</v>
      </c>
      <c r="AQ1563" s="331">
        <f t="shared" si="3089"/>
        <v>0</v>
      </c>
      <c r="AR1563" s="331">
        <f t="shared" si="3089"/>
        <v>0</v>
      </c>
      <c r="AS1563" s="543">
        <f t="shared" ref="AS1563" si="3090">SUM(AE1563:AR1563)</f>
        <v>372213.92394627305</v>
      </c>
    </row>
    <row r="1564" spans="1:45">
      <c r="B1564" s="283" t="s">
        <v>740</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AE404*AE1558</f>
        <v>0</v>
      </c>
      <c r="AF1564" s="331">
        <f t="shared" ref="AF1564:AR1564" si="3091">AF404*AF1558</f>
        <v>108146.17933884474</v>
      </c>
      <c r="AG1564" s="331">
        <f t="shared" si="3091"/>
        <v>56780.109246626227</v>
      </c>
      <c r="AH1564" s="331">
        <f t="shared" si="3091"/>
        <v>6577.2733688988574</v>
      </c>
      <c r="AI1564" s="331">
        <f t="shared" si="3091"/>
        <v>1270.708819849634</v>
      </c>
      <c r="AJ1564" s="331">
        <f t="shared" si="3091"/>
        <v>6881.4969832876141</v>
      </c>
      <c r="AK1564" s="331">
        <f t="shared" si="3091"/>
        <v>0</v>
      </c>
      <c r="AL1564" s="331">
        <f t="shared" si="3091"/>
        <v>0</v>
      </c>
      <c r="AM1564" s="331">
        <f t="shared" si="3091"/>
        <v>0</v>
      </c>
      <c r="AN1564" s="331">
        <f t="shared" si="3091"/>
        <v>0</v>
      </c>
      <c r="AO1564" s="331">
        <f t="shared" si="3091"/>
        <v>0</v>
      </c>
      <c r="AP1564" s="331">
        <f t="shared" si="3091"/>
        <v>0</v>
      </c>
      <c r="AQ1564" s="331">
        <f t="shared" si="3091"/>
        <v>0</v>
      </c>
      <c r="AR1564" s="331">
        <f t="shared" si="3091"/>
        <v>0</v>
      </c>
      <c r="AS1564" s="543">
        <f t="shared" si="3088"/>
        <v>179655.76775750707</v>
      </c>
    </row>
    <row r="1565" spans="1:45">
      <c r="B1565" s="283" t="s">
        <v>741</v>
      </c>
      <c r="C1565" s="301"/>
      <c r="D1565" s="243"/>
      <c r="E1565" s="240"/>
      <c r="F1565" s="240"/>
      <c r="G1565" s="240"/>
      <c r="H1565" s="240"/>
      <c r="I1565" s="240"/>
      <c r="J1565" s="240"/>
      <c r="K1565" s="240"/>
      <c r="L1565" s="240"/>
      <c r="M1565" s="240"/>
      <c r="N1565" s="240"/>
      <c r="O1565" s="240"/>
      <c r="P1565" s="240"/>
      <c r="Q1565" s="240"/>
      <c r="R1565" s="251"/>
      <c r="S1565" s="240"/>
      <c r="T1565" s="240"/>
      <c r="U1565" s="240"/>
      <c r="V1565" s="243"/>
      <c r="W1565" s="243"/>
      <c r="X1565" s="243"/>
      <c r="Y1565" s="243"/>
      <c r="Z1565" s="240"/>
      <c r="AA1565" s="240"/>
      <c r="AB1565" s="240"/>
      <c r="AC1565" s="240"/>
      <c r="AD1565" s="240"/>
      <c r="AE1565" s="331">
        <f>AE600*AE1558</f>
        <v>0</v>
      </c>
      <c r="AF1565" s="331">
        <f t="shared" ref="AF1565:AR1565" si="3092">AF600*AF1558</f>
        <v>71250.833585078435</v>
      </c>
      <c r="AG1565" s="331">
        <f t="shared" si="3092"/>
        <v>71205.399977728652</v>
      </c>
      <c r="AH1565" s="331">
        <f t="shared" si="3092"/>
        <v>3277.3288615304127</v>
      </c>
      <c r="AI1565" s="331">
        <f t="shared" si="3092"/>
        <v>3412.7876957962912</v>
      </c>
      <c r="AJ1565" s="331">
        <f t="shared" si="3092"/>
        <v>0</v>
      </c>
      <c r="AK1565" s="331">
        <f t="shared" si="3092"/>
        <v>29364.168814584624</v>
      </c>
      <c r="AL1565" s="331">
        <f t="shared" si="3092"/>
        <v>0</v>
      </c>
      <c r="AM1565" s="331">
        <f t="shared" si="3092"/>
        <v>0</v>
      </c>
      <c r="AN1565" s="331">
        <f t="shared" si="3092"/>
        <v>0</v>
      </c>
      <c r="AO1565" s="331">
        <f t="shared" si="3092"/>
        <v>0</v>
      </c>
      <c r="AP1565" s="331">
        <f t="shared" si="3092"/>
        <v>0</v>
      </c>
      <c r="AQ1565" s="331">
        <f t="shared" si="3092"/>
        <v>0</v>
      </c>
      <c r="AR1565" s="331">
        <f t="shared" si="3092"/>
        <v>0</v>
      </c>
      <c r="AS1565" s="543">
        <f t="shared" si="3088"/>
        <v>178510.51893471839</v>
      </c>
    </row>
    <row r="1566" spans="1:45">
      <c r="B1566" s="283" t="s">
        <v>742</v>
      </c>
      <c r="C1566" s="301"/>
      <c r="D1566" s="243"/>
      <c r="E1566" s="240"/>
      <c r="F1566" s="240"/>
      <c r="G1566" s="240"/>
      <c r="H1566" s="240"/>
      <c r="I1566" s="240"/>
      <c r="J1566" s="240"/>
      <c r="K1566" s="240"/>
      <c r="L1566" s="240"/>
      <c r="M1566" s="240"/>
      <c r="N1566" s="240"/>
      <c r="O1566" s="240"/>
      <c r="P1566" s="240"/>
      <c r="Q1566" s="240"/>
      <c r="R1566" s="251"/>
      <c r="S1566" s="240"/>
      <c r="T1566" s="240"/>
      <c r="U1566" s="240"/>
      <c r="V1566" s="243"/>
      <c r="W1566" s="243"/>
      <c r="X1566" s="243"/>
      <c r="Y1566" s="243"/>
      <c r="Z1566" s="240"/>
      <c r="AA1566" s="240"/>
      <c r="AB1566" s="240"/>
      <c r="AC1566" s="240"/>
      <c r="AD1566" s="240"/>
      <c r="AE1566" s="331">
        <f>AE793*AE1558</f>
        <v>0</v>
      </c>
      <c r="AF1566" s="331">
        <f t="shared" ref="AF1566:AR1566" si="3093">AF793*AF1558</f>
        <v>100122.27029766566</v>
      </c>
      <c r="AG1566" s="331">
        <f t="shared" si="3093"/>
        <v>177487.51483083374</v>
      </c>
      <c r="AH1566" s="331">
        <f t="shared" si="3093"/>
        <v>5089.5567884874308</v>
      </c>
      <c r="AI1566" s="331">
        <f t="shared" si="3093"/>
        <v>6243.9112128296838</v>
      </c>
      <c r="AJ1566" s="331">
        <f t="shared" si="3093"/>
        <v>22412.651582646427</v>
      </c>
      <c r="AK1566" s="331">
        <f t="shared" si="3093"/>
        <v>17491.814135714627</v>
      </c>
      <c r="AL1566" s="331">
        <f t="shared" si="3093"/>
        <v>0</v>
      </c>
      <c r="AM1566" s="331">
        <f t="shared" si="3093"/>
        <v>0</v>
      </c>
      <c r="AN1566" s="331">
        <f t="shared" si="3093"/>
        <v>0</v>
      </c>
      <c r="AO1566" s="331">
        <f t="shared" si="3093"/>
        <v>0</v>
      </c>
      <c r="AP1566" s="331">
        <f t="shared" si="3093"/>
        <v>0</v>
      </c>
      <c r="AQ1566" s="331">
        <f t="shared" si="3093"/>
        <v>0</v>
      </c>
      <c r="AR1566" s="331">
        <f t="shared" si="3093"/>
        <v>0</v>
      </c>
      <c r="AS1566" s="543">
        <f>SUM(AE1566:AR1566)</f>
        <v>328847.71884817752</v>
      </c>
    </row>
    <row r="1567" spans="1:45">
      <c r="B1567" s="283" t="s">
        <v>743</v>
      </c>
      <c r="C1567" s="301"/>
      <c r="D1567" s="243"/>
      <c r="E1567" s="240"/>
      <c r="F1567" s="240"/>
      <c r="G1567" s="240"/>
      <c r="H1567" s="240"/>
      <c r="I1567" s="240"/>
      <c r="J1567" s="240"/>
      <c r="K1567" s="240"/>
      <c r="L1567" s="240"/>
      <c r="M1567" s="240"/>
      <c r="N1567" s="240"/>
      <c r="O1567" s="240"/>
      <c r="P1567" s="240"/>
      <c r="Q1567" s="240"/>
      <c r="R1567" s="251"/>
      <c r="S1567" s="240"/>
      <c r="T1567" s="240"/>
      <c r="U1567" s="240"/>
      <c r="V1567" s="243"/>
      <c r="W1567" s="243"/>
      <c r="X1567" s="243"/>
      <c r="Y1567" s="243"/>
      <c r="Z1567" s="240"/>
      <c r="AA1567" s="240"/>
      <c r="AB1567" s="240"/>
      <c r="AC1567" s="240"/>
      <c r="AD1567" s="240"/>
      <c r="AE1567" s="331">
        <f>AE990*AE1558</f>
        <v>0</v>
      </c>
      <c r="AF1567" s="331">
        <f t="shared" ref="AF1567:AR1567" si="3094">AF990*AF1558</f>
        <v>39258.691378484174</v>
      </c>
      <c r="AG1567" s="331">
        <f t="shared" si="3094"/>
        <v>74517.395960351874</v>
      </c>
      <c r="AH1567" s="331">
        <f t="shared" si="3094"/>
        <v>4178.1313946649871</v>
      </c>
      <c r="AI1567" s="331">
        <f t="shared" si="3094"/>
        <v>2250.5748988895866</v>
      </c>
      <c r="AJ1567" s="331">
        <f t="shared" si="3094"/>
        <v>78477.010819690127</v>
      </c>
      <c r="AK1567" s="331">
        <f t="shared" si="3094"/>
        <v>2347.313074778287</v>
      </c>
      <c r="AL1567" s="331">
        <f t="shared" si="3094"/>
        <v>0</v>
      </c>
      <c r="AM1567" s="331">
        <f t="shared" si="3094"/>
        <v>0</v>
      </c>
      <c r="AN1567" s="331">
        <f t="shared" si="3094"/>
        <v>0</v>
      </c>
      <c r="AO1567" s="331">
        <f t="shared" si="3094"/>
        <v>0</v>
      </c>
      <c r="AP1567" s="331">
        <f t="shared" si="3094"/>
        <v>0</v>
      </c>
      <c r="AQ1567" s="331">
        <f t="shared" si="3094"/>
        <v>0</v>
      </c>
      <c r="AR1567" s="331">
        <f t="shared" si="3094"/>
        <v>0</v>
      </c>
      <c r="AS1567" s="543">
        <f t="shared" si="3088"/>
        <v>201029.11752685905</v>
      </c>
    </row>
    <row r="1568" spans="1:45">
      <c r="B1568" s="283" t="s">
        <v>748</v>
      </c>
      <c r="C1568" s="301"/>
      <c r="D1568" s="243"/>
      <c r="E1568" s="240"/>
      <c r="F1568" s="240"/>
      <c r="G1568" s="240"/>
      <c r="H1568" s="240"/>
      <c r="I1568" s="240"/>
      <c r="J1568" s="240"/>
      <c r="K1568" s="240"/>
      <c r="L1568" s="240"/>
      <c r="M1568" s="240"/>
      <c r="N1568" s="240"/>
      <c r="O1568" s="240"/>
      <c r="P1568" s="240"/>
      <c r="Q1568" s="240"/>
      <c r="R1568" s="251"/>
      <c r="S1568" s="240"/>
      <c r="T1568" s="240"/>
      <c r="U1568" s="240"/>
      <c r="V1568" s="243"/>
      <c r="W1568" s="243"/>
      <c r="X1568" s="243"/>
      <c r="Y1568" s="243"/>
      <c r="Z1568" s="240"/>
      <c r="AA1568" s="240"/>
      <c r="AB1568" s="240"/>
      <c r="AC1568" s="240"/>
      <c r="AD1568" s="240"/>
      <c r="AE1568" s="331">
        <f t="shared" ref="AE1568:AR1568" si="3095">AE1185*AE1558</f>
        <v>0</v>
      </c>
      <c r="AF1568" s="331">
        <f t="shared" si="3095"/>
        <v>752.86130460226775</v>
      </c>
      <c r="AG1568" s="331">
        <f t="shared" si="3095"/>
        <v>18687.087210708651</v>
      </c>
      <c r="AH1568" s="331">
        <f t="shared" si="3095"/>
        <v>714.68852254411763</v>
      </c>
      <c r="AI1568" s="331">
        <f t="shared" si="3095"/>
        <v>4459.75489134913</v>
      </c>
      <c r="AJ1568" s="331">
        <f t="shared" si="3095"/>
        <v>0</v>
      </c>
      <c r="AK1568" s="331">
        <f t="shared" si="3095"/>
        <v>0</v>
      </c>
      <c r="AL1568" s="331">
        <f t="shared" si="3095"/>
        <v>0</v>
      </c>
      <c r="AM1568" s="331">
        <f t="shared" si="3095"/>
        <v>0</v>
      </c>
      <c r="AN1568" s="331">
        <f t="shared" si="3095"/>
        <v>0</v>
      </c>
      <c r="AO1568" s="331">
        <f t="shared" si="3095"/>
        <v>0</v>
      </c>
      <c r="AP1568" s="331">
        <f t="shared" si="3095"/>
        <v>0</v>
      </c>
      <c r="AQ1568" s="331">
        <f t="shared" si="3095"/>
        <v>0</v>
      </c>
      <c r="AR1568" s="331">
        <f t="shared" si="3095"/>
        <v>0</v>
      </c>
      <c r="AS1568" s="543">
        <f t="shared" si="3088"/>
        <v>24614.391929204168</v>
      </c>
    </row>
    <row r="1569" spans="2:45">
      <c r="B1569" s="283" t="s">
        <v>749</v>
      </c>
      <c r="C1569" s="301"/>
      <c r="D1569" s="243"/>
      <c r="E1569" s="240"/>
      <c r="F1569" s="240"/>
      <c r="G1569" s="240"/>
      <c r="H1569" s="240"/>
      <c r="I1569" s="240"/>
      <c r="J1569" s="240"/>
      <c r="K1569" s="240"/>
      <c r="L1569" s="240"/>
      <c r="M1569" s="240"/>
      <c r="N1569" s="240"/>
      <c r="O1569" s="240"/>
      <c r="P1569" s="240"/>
      <c r="Q1569" s="240"/>
      <c r="R1569" s="251"/>
      <c r="S1569" s="240"/>
      <c r="T1569" s="240"/>
      <c r="U1569" s="240"/>
      <c r="V1569" s="243"/>
      <c r="W1569" s="243"/>
      <c r="X1569" s="243"/>
      <c r="Y1569" s="243"/>
      <c r="Z1569" s="240"/>
      <c r="AA1569" s="240"/>
      <c r="AB1569" s="240"/>
      <c r="AC1569" s="240"/>
      <c r="AD1569" s="240"/>
      <c r="AE1569" s="331">
        <f>AE1558*AE1380</f>
        <v>0</v>
      </c>
      <c r="AF1569" s="331">
        <f t="shared" ref="AF1569:AR1569" si="3096">AF1558*AF1380</f>
        <v>2054.6551137593738</v>
      </c>
      <c r="AG1569" s="331">
        <f t="shared" si="3096"/>
        <v>7071.3725972043212</v>
      </c>
      <c r="AH1569" s="331">
        <f t="shared" si="3096"/>
        <v>0</v>
      </c>
      <c r="AI1569" s="331">
        <f t="shared" si="3096"/>
        <v>8597.9239577017015</v>
      </c>
      <c r="AJ1569" s="331">
        <f t="shared" si="3096"/>
        <v>0</v>
      </c>
      <c r="AK1569" s="331">
        <f t="shared" si="3096"/>
        <v>0</v>
      </c>
      <c r="AL1569" s="331">
        <f t="shared" si="3096"/>
        <v>0</v>
      </c>
      <c r="AM1569" s="331">
        <f t="shared" si="3096"/>
        <v>0</v>
      </c>
      <c r="AN1569" s="331">
        <f t="shared" si="3096"/>
        <v>0</v>
      </c>
      <c r="AO1569" s="331">
        <f t="shared" si="3096"/>
        <v>0</v>
      </c>
      <c r="AP1569" s="331">
        <f t="shared" si="3096"/>
        <v>0</v>
      </c>
      <c r="AQ1569" s="331">
        <f t="shared" si="3096"/>
        <v>0</v>
      </c>
      <c r="AR1569" s="331">
        <f t="shared" si="3096"/>
        <v>0</v>
      </c>
      <c r="AS1569" s="543">
        <f t="shared" si="3088"/>
        <v>17723.951668665395</v>
      </c>
    </row>
    <row r="1570" spans="2:45">
      <c r="B1570" s="283" t="s">
        <v>744</v>
      </c>
      <c r="C1570" s="301"/>
      <c r="D1570" s="243"/>
      <c r="E1570" s="240"/>
      <c r="F1570" s="240"/>
      <c r="G1570" s="240"/>
      <c r="H1570" s="240"/>
      <c r="I1570" s="240"/>
      <c r="J1570" s="240"/>
      <c r="K1570" s="240"/>
      <c r="L1570" s="240"/>
      <c r="M1570" s="240"/>
      <c r="N1570" s="240"/>
      <c r="O1570" s="240"/>
      <c r="P1570" s="240"/>
      <c r="Q1570" s="240"/>
      <c r="R1570" s="251"/>
      <c r="S1570" s="240"/>
      <c r="T1570" s="240"/>
      <c r="U1570" s="240"/>
      <c r="V1570" s="243"/>
      <c r="W1570" s="243"/>
      <c r="X1570" s="243"/>
      <c r="Y1570" s="243"/>
      <c r="Z1570" s="240"/>
      <c r="AA1570" s="240"/>
      <c r="AB1570" s="240"/>
      <c r="AC1570" s="240"/>
      <c r="AD1570" s="240"/>
      <c r="AE1570" s="331">
        <f>AE1555*AE1558</f>
        <v>0</v>
      </c>
      <c r="AF1570" s="331">
        <f t="shared" ref="AF1570:AR1570" si="3097">AF1555*AF1558</f>
        <v>0</v>
      </c>
      <c r="AG1570" s="331">
        <f t="shared" si="3097"/>
        <v>6098.6701470143389</v>
      </c>
      <c r="AH1570" s="331">
        <f t="shared" si="3097"/>
        <v>0</v>
      </c>
      <c r="AI1570" s="331">
        <f t="shared" si="3097"/>
        <v>1077.0044659808827</v>
      </c>
      <c r="AJ1570" s="331">
        <f t="shared" si="3097"/>
        <v>0</v>
      </c>
      <c r="AK1570" s="331">
        <f t="shared" si="3097"/>
        <v>0</v>
      </c>
      <c r="AL1570" s="331">
        <f t="shared" si="3097"/>
        <v>0</v>
      </c>
      <c r="AM1570" s="331">
        <f t="shared" si="3097"/>
        <v>0</v>
      </c>
      <c r="AN1570" s="331">
        <f t="shared" si="3097"/>
        <v>0</v>
      </c>
      <c r="AO1570" s="331">
        <f t="shared" si="3097"/>
        <v>0</v>
      </c>
      <c r="AP1570" s="331">
        <f t="shared" si="3097"/>
        <v>0</v>
      </c>
      <c r="AQ1570" s="331">
        <f t="shared" si="3097"/>
        <v>0</v>
      </c>
      <c r="AR1570" s="331">
        <f t="shared" si="3097"/>
        <v>0</v>
      </c>
      <c r="AS1570" s="543">
        <f>SUM(AE1570:AR1570)</f>
        <v>7175.6746129952217</v>
      </c>
    </row>
    <row r="1571" spans="2:45" ht="15.75">
      <c r="B1571" s="305" t="s">
        <v>745</v>
      </c>
      <c r="C1571" s="301"/>
      <c r="D1571" s="263"/>
      <c r="E1571" s="293"/>
      <c r="F1571" s="293"/>
      <c r="G1571" s="293"/>
      <c r="H1571" s="293"/>
      <c r="I1571" s="293"/>
      <c r="J1571" s="293"/>
      <c r="K1571" s="293"/>
      <c r="L1571" s="293"/>
      <c r="M1571" s="293"/>
      <c r="N1571" s="293"/>
      <c r="O1571" s="293"/>
      <c r="P1571" s="293"/>
      <c r="Q1571" s="293"/>
      <c r="R1571" s="260"/>
      <c r="S1571" s="293"/>
      <c r="T1571" s="293"/>
      <c r="U1571" s="293"/>
      <c r="V1571" s="263"/>
      <c r="W1571" s="263"/>
      <c r="X1571" s="263"/>
      <c r="Y1571" s="263"/>
      <c r="Z1571" s="293"/>
      <c r="AA1571" s="293"/>
      <c r="AB1571" s="293"/>
      <c r="AC1571" s="293"/>
      <c r="AD1571" s="293"/>
      <c r="AE1571" s="302">
        <f>SUM(AE1559:AE1570)</f>
        <v>0</v>
      </c>
      <c r="AF1571" s="302">
        <f t="shared" ref="AF1571:AR1571" si="3098">SUM(AF1559:AF1570)</f>
        <v>547690.03610472963</v>
      </c>
      <c r="AG1571" s="302">
        <f t="shared" si="3098"/>
        <v>534388.52627202775</v>
      </c>
      <c r="AH1571" s="302">
        <f t="shared" si="3098"/>
        <v>30436.208989205807</v>
      </c>
      <c r="AI1571" s="302">
        <f t="shared" si="3098"/>
        <v>41880.483542396913</v>
      </c>
      <c r="AJ1571" s="302">
        <f t="shared" si="3098"/>
        <v>201328.43841360213</v>
      </c>
      <c r="AK1571" s="302">
        <f t="shared" si="3098"/>
        <v>49203.296025077536</v>
      </c>
      <c r="AL1571" s="302">
        <f t="shared" si="3098"/>
        <v>0</v>
      </c>
      <c r="AM1571" s="302">
        <f t="shared" si="3098"/>
        <v>0</v>
      </c>
      <c r="AN1571" s="302">
        <f t="shared" si="3098"/>
        <v>0</v>
      </c>
      <c r="AO1571" s="302">
        <f t="shared" si="3098"/>
        <v>0</v>
      </c>
      <c r="AP1571" s="302">
        <f t="shared" si="3098"/>
        <v>0</v>
      </c>
      <c r="AQ1571" s="302">
        <f t="shared" si="3098"/>
        <v>0</v>
      </c>
      <c r="AR1571" s="302">
        <f t="shared" si="3098"/>
        <v>0</v>
      </c>
      <c r="AS1571" s="695">
        <f>SUM(AS1559:AS1570)</f>
        <v>1404926.9893470397</v>
      </c>
    </row>
    <row r="1572" spans="2:45" ht="15.75">
      <c r="B1572" s="305" t="s">
        <v>746</v>
      </c>
      <c r="C1572" s="301"/>
      <c r="D1572" s="306"/>
      <c r="E1572" s="293"/>
      <c r="F1572" s="293"/>
      <c r="G1572" s="293"/>
      <c r="H1572" s="293"/>
      <c r="I1572" s="293"/>
      <c r="J1572" s="293"/>
      <c r="K1572" s="293"/>
      <c r="L1572" s="293"/>
      <c r="M1572" s="293"/>
      <c r="N1572" s="293"/>
      <c r="O1572" s="293"/>
      <c r="P1572" s="293"/>
      <c r="Q1572" s="293"/>
      <c r="R1572" s="260"/>
      <c r="S1572" s="293"/>
      <c r="T1572" s="293"/>
      <c r="U1572" s="293"/>
      <c r="V1572" s="263"/>
      <c r="W1572" s="263"/>
      <c r="X1572" s="263"/>
      <c r="Y1572" s="263"/>
      <c r="Z1572" s="293"/>
      <c r="AA1572" s="293"/>
      <c r="AB1572" s="293"/>
      <c r="AC1572" s="293"/>
      <c r="AD1572" s="293"/>
      <c r="AE1572" s="303">
        <f>AE1556*AE1558</f>
        <v>0</v>
      </c>
      <c r="AF1572" s="303">
        <f t="shared" ref="AF1572:AR1572" si="3099">AF1556*AF1558</f>
        <v>93238.2016</v>
      </c>
      <c r="AG1572" s="303">
        <f t="shared" si="3099"/>
        <v>578764.8898</v>
      </c>
      <c r="AH1572" s="303">
        <f t="shared" si="3099"/>
        <v>0</v>
      </c>
      <c r="AI1572" s="303">
        <f t="shared" si="3099"/>
        <v>0</v>
      </c>
      <c r="AJ1572" s="303">
        <f t="shared" si="3099"/>
        <v>0</v>
      </c>
      <c r="AK1572" s="303">
        <f t="shared" si="3099"/>
        <v>0</v>
      </c>
      <c r="AL1572" s="303">
        <f t="shared" si="3099"/>
        <v>0</v>
      </c>
      <c r="AM1572" s="303">
        <f t="shared" si="3099"/>
        <v>0</v>
      </c>
      <c r="AN1572" s="303">
        <f t="shared" si="3099"/>
        <v>0</v>
      </c>
      <c r="AO1572" s="303">
        <f t="shared" si="3099"/>
        <v>0</v>
      </c>
      <c r="AP1572" s="303">
        <f t="shared" si="3099"/>
        <v>0</v>
      </c>
      <c r="AQ1572" s="303">
        <f t="shared" si="3099"/>
        <v>0</v>
      </c>
      <c r="AR1572" s="303">
        <f t="shared" si="3099"/>
        <v>0</v>
      </c>
      <c r="AS1572" s="696">
        <f>SUM(AE1572:AR1572)</f>
        <v>672003.09140000003</v>
      </c>
    </row>
    <row r="1573" spans="2:45" ht="15.75">
      <c r="B1573" s="305" t="s">
        <v>747</v>
      </c>
      <c r="C1573" s="301"/>
      <c r="D1573" s="306"/>
      <c r="E1573" s="293"/>
      <c r="F1573" s="293"/>
      <c r="G1573" s="293"/>
      <c r="H1573" s="293"/>
      <c r="I1573" s="293"/>
      <c r="J1573" s="293"/>
      <c r="K1573" s="293"/>
      <c r="L1573" s="293"/>
      <c r="M1573" s="293"/>
      <c r="N1573" s="293"/>
      <c r="O1573" s="293"/>
      <c r="P1573" s="293"/>
      <c r="Q1573" s="293"/>
      <c r="R1573" s="260"/>
      <c r="S1573" s="293"/>
      <c r="T1573" s="293"/>
      <c r="U1573" s="293"/>
      <c r="V1573" s="306"/>
      <c r="W1573" s="306"/>
      <c r="X1573" s="306"/>
      <c r="Y1573" s="306"/>
      <c r="Z1573" s="293"/>
      <c r="AA1573" s="293"/>
      <c r="AB1573" s="293"/>
      <c r="AC1573" s="293"/>
      <c r="AD1573" s="293"/>
      <c r="AE1573" s="307"/>
      <c r="AF1573" s="307"/>
      <c r="AG1573" s="307"/>
      <c r="AH1573" s="307"/>
      <c r="AI1573" s="307"/>
      <c r="AJ1573" s="307"/>
      <c r="AK1573" s="307"/>
      <c r="AL1573" s="307"/>
      <c r="AM1573" s="307"/>
      <c r="AN1573" s="307"/>
      <c r="AO1573" s="307"/>
      <c r="AP1573" s="307"/>
      <c r="AQ1573" s="307"/>
      <c r="AR1573" s="307"/>
      <c r="AS1573" s="359">
        <f>AS1571-AS1572</f>
        <v>732923.89794703969</v>
      </c>
    </row>
    <row r="1574" spans="2:45" ht="15.75">
      <c r="B1574" s="305"/>
      <c r="C1574" s="301"/>
      <c r="D1574" s="306"/>
      <c r="E1574" s="293"/>
      <c r="F1574" s="293"/>
      <c r="G1574" s="293"/>
      <c r="H1574" s="293"/>
      <c r="I1574" s="293"/>
      <c r="J1574" s="293"/>
      <c r="K1574" s="293"/>
      <c r="L1574" s="293"/>
      <c r="M1574" s="293"/>
      <c r="N1574" s="293"/>
      <c r="O1574" s="293"/>
      <c r="P1574" s="293"/>
      <c r="Q1574" s="293"/>
      <c r="R1574" s="260"/>
      <c r="S1574" s="293"/>
      <c r="T1574" s="293"/>
      <c r="U1574" s="293"/>
      <c r="V1574" s="306"/>
      <c r="W1574" s="306"/>
      <c r="X1574" s="306"/>
      <c r="Y1574" s="306"/>
      <c r="Z1574" s="293"/>
      <c r="AA1574" s="293"/>
      <c r="AB1574" s="293"/>
      <c r="AC1574" s="293"/>
      <c r="AD1574" s="293"/>
      <c r="AE1574" s="307"/>
      <c r="AF1574" s="307"/>
      <c r="AG1574" s="307"/>
      <c r="AH1574" s="307"/>
      <c r="AI1574" s="307"/>
      <c r="AJ1574" s="307"/>
      <c r="AK1574" s="307"/>
      <c r="AL1574" s="307"/>
      <c r="AM1574" s="307"/>
      <c r="AN1574" s="307"/>
      <c r="AO1574" s="307"/>
      <c r="AP1574" s="307"/>
      <c r="AQ1574" s="307"/>
      <c r="AR1574" s="307"/>
      <c r="AS1574" s="359"/>
    </row>
    <row r="1575" spans="2:45">
      <c r="B1575" s="283" t="s">
        <v>879</v>
      </c>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3">
        <f>SUMPRODUCT($E$1393:$E$1553,AE1393:AE1553)</f>
        <v>0</v>
      </c>
      <c r="AF1575" s="683">
        <f>SUMPRODUCT($E$1393:$E$1553,AF1393:AF1553)</f>
        <v>0</v>
      </c>
      <c r="AG1575" s="683">
        <f>IF(AG1391="kw",SUMPRODUCT($Q$1393:$Q$1553,$S$1393:$S$1553,AG1393:AG1553),SUMPRODUCT($E$1393:$E$1553,AG1393:AG1553))</f>
        <v>2184.8852316176472</v>
      </c>
      <c r="AH1575" s="683">
        <f t="shared" ref="AH1575:AR1575" si="3100">IF(AH1391="kw",SUMPRODUCT($Q$1393:$Q$1553,$S$1393:$S$1553,AH1393:AH1553),SUMPRODUCT($E$1393:$E$1553,AH1393:AH1553))</f>
        <v>0</v>
      </c>
      <c r="AI1575" s="683">
        <f t="shared" si="3100"/>
        <v>2970.2274296218498</v>
      </c>
      <c r="AJ1575" s="683">
        <f t="shared" si="3100"/>
        <v>0</v>
      </c>
      <c r="AK1575" s="683">
        <f t="shared" si="3100"/>
        <v>0</v>
      </c>
      <c r="AL1575" s="683">
        <f t="shared" si="3100"/>
        <v>0</v>
      </c>
      <c r="AM1575" s="683">
        <f t="shared" si="3100"/>
        <v>0</v>
      </c>
      <c r="AN1575" s="683">
        <f t="shared" si="3100"/>
        <v>0</v>
      </c>
      <c r="AO1575" s="683">
        <f t="shared" si="3100"/>
        <v>0</v>
      </c>
      <c r="AP1575" s="683">
        <f t="shared" si="3100"/>
        <v>0</v>
      </c>
      <c r="AQ1575" s="683">
        <f t="shared" si="3100"/>
        <v>0</v>
      </c>
      <c r="AR1575" s="683">
        <f t="shared" si="3100"/>
        <v>0</v>
      </c>
      <c r="AS1575" s="295"/>
    </row>
    <row r="1576" spans="2:45">
      <c r="B1576" s="283" t="s">
        <v>880</v>
      </c>
      <c r="C1576" s="306"/>
      <c r="D1576" s="306"/>
      <c r="E1576" s="293"/>
      <c r="F1576" s="293"/>
      <c r="G1576" s="293"/>
      <c r="H1576" s="293"/>
      <c r="I1576" s="293"/>
      <c r="J1576" s="293"/>
      <c r="K1576" s="293"/>
      <c r="L1576" s="293"/>
      <c r="M1576" s="293"/>
      <c r="N1576" s="293"/>
      <c r="O1576" s="293"/>
      <c r="P1576" s="293"/>
      <c r="Q1576" s="293"/>
      <c r="R1576" s="260"/>
      <c r="S1576" s="293"/>
      <c r="T1576" s="293"/>
      <c r="U1576" s="293"/>
      <c r="V1576" s="306"/>
      <c r="W1576" s="301"/>
      <c r="X1576" s="306"/>
      <c r="Y1576" s="306"/>
      <c r="Z1576" s="293"/>
      <c r="AA1576" s="293"/>
      <c r="AB1576" s="293"/>
      <c r="AC1576" s="293"/>
      <c r="AD1576" s="293"/>
      <c r="AE1576" s="683">
        <f>SUMPRODUCT($F$1393:$F$1553,AE1393:AE1553)</f>
        <v>0</v>
      </c>
      <c r="AF1576" s="683">
        <f>SUMPRODUCT($F$1393:$F$1553,AF1393:AF1553)</f>
        <v>0</v>
      </c>
      <c r="AG1576" s="683">
        <f>IF(AG1391="kw",SUMPRODUCT($Q$1393:$Q$1553,$T$1393:$T$1553,AG1393:AG1553),SUMPRODUCT($F$1393:$F$1553,AG1393:AG1553))</f>
        <v>2184.8852316176472</v>
      </c>
      <c r="AH1576" s="683">
        <f t="shared" ref="AH1576:AR1576" si="3101">IF(AH1391="kw",SUMPRODUCT($Q$1393:$Q$1553,$T$1393:$T$1553,AH1393:AH1553),SUMPRODUCT($F$1393:$F$1553,AH1393:AH1553))</f>
        <v>0</v>
      </c>
      <c r="AI1576" s="683">
        <f t="shared" si="3101"/>
        <v>2970.2274296218498</v>
      </c>
      <c r="AJ1576" s="683">
        <f t="shared" si="3101"/>
        <v>0</v>
      </c>
      <c r="AK1576" s="683">
        <f t="shared" si="3101"/>
        <v>0</v>
      </c>
      <c r="AL1576" s="683">
        <f t="shared" si="3101"/>
        <v>0</v>
      </c>
      <c r="AM1576" s="683">
        <f t="shared" si="3101"/>
        <v>0</v>
      </c>
      <c r="AN1576" s="683">
        <f t="shared" si="3101"/>
        <v>0</v>
      </c>
      <c r="AO1576" s="683">
        <f t="shared" si="3101"/>
        <v>0</v>
      </c>
      <c r="AP1576" s="683">
        <f t="shared" si="3101"/>
        <v>0</v>
      </c>
      <c r="AQ1576" s="683">
        <f t="shared" si="3101"/>
        <v>0</v>
      </c>
      <c r="AR1576" s="683">
        <f t="shared" si="3101"/>
        <v>0</v>
      </c>
      <c r="AS1576" s="295"/>
    </row>
    <row r="1577" spans="2:45">
      <c r="B1577" s="283" t="s">
        <v>881</v>
      </c>
      <c r="C1577" s="306"/>
      <c r="D1577" s="306"/>
      <c r="E1577" s="293"/>
      <c r="F1577" s="293"/>
      <c r="G1577" s="293"/>
      <c r="H1577" s="293"/>
      <c r="I1577" s="293"/>
      <c r="J1577" s="293"/>
      <c r="K1577" s="293"/>
      <c r="L1577" s="293"/>
      <c r="M1577" s="293"/>
      <c r="N1577" s="293"/>
      <c r="O1577" s="293"/>
      <c r="P1577" s="293"/>
      <c r="Q1577" s="293"/>
      <c r="R1577" s="260"/>
      <c r="S1577" s="293"/>
      <c r="T1577" s="293"/>
      <c r="U1577" s="293"/>
      <c r="V1577" s="306"/>
      <c r="W1577" s="301"/>
      <c r="X1577" s="306"/>
      <c r="Y1577" s="306"/>
      <c r="Z1577" s="293"/>
      <c r="AA1577" s="293"/>
      <c r="AB1577" s="293"/>
      <c r="AC1577" s="293"/>
      <c r="AD1577" s="293"/>
      <c r="AE1577" s="683">
        <f>SUMPRODUCT($G$1393:$G$1553,AE1393:AE1553)</f>
        <v>0</v>
      </c>
      <c r="AF1577" s="683">
        <f>SUMPRODUCT($G$1393:$G$1553,AF1393:AF1553)</f>
        <v>0</v>
      </c>
      <c r="AG1577" s="683">
        <f>IF(AG1391="kw",SUMPRODUCT($Q$1393:$Q$1553,$U$1393:$U$1553,AG1393:AG1553),SUMPRODUCT($G$1393:$G$1553,AG1393:AG1553))</f>
        <v>2184.8852316176472</v>
      </c>
      <c r="AH1577" s="683">
        <f t="shared" ref="AH1577:AR1577" si="3102">IF(AH1391="kw",SUMPRODUCT($Q$1393:$Q$1553,$U$1393:$U$1553,AH1393:AH1553),SUMPRODUCT($G$1393:$G$1553,AH1393:AH1553))</f>
        <v>0</v>
      </c>
      <c r="AI1577" s="683">
        <f t="shared" si="3102"/>
        <v>2970.2274296218498</v>
      </c>
      <c r="AJ1577" s="683">
        <f t="shared" si="3102"/>
        <v>0</v>
      </c>
      <c r="AK1577" s="683">
        <f t="shared" si="3102"/>
        <v>0</v>
      </c>
      <c r="AL1577" s="683">
        <f t="shared" si="3102"/>
        <v>0</v>
      </c>
      <c r="AM1577" s="683">
        <f t="shared" si="3102"/>
        <v>0</v>
      </c>
      <c r="AN1577" s="683">
        <f t="shared" si="3102"/>
        <v>0</v>
      </c>
      <c r="AO1577" s="683">
        <f t="shared" si="3102"/>
        <v>0</v>
      </c>
      <c r="AP1577" s="683">
        <f t="shared" si="3102"/>
        <v>0</v>
      </c>
      <c r="AQ1577" s="683">
        <f t="shared" si="3102"/>
        <v>0</v>
      </c>
      <c r="AR1577" s="683">
        <f t="shared" si="3102"/>
        <v>0</v>
      </c>
      <c r="AS1577" s="295"/>
    </row>
    <row r="1578" spans="2:45">
      <c r="B1578" s="283" t="s">
        <v>882</v>
      </c>
      <c r="C1578" s="306"/>
      <c r="D1578" s="306"/>
      <c r="E1578" s="293"/>
      <c r="F1578" s="293"/>
      <c r="G1578" s="293"/>
      <c r="H1578" s="293"/>
      <c r="I1578" s="293"/>
      <c r="J1578" s="293"/>
      <c r="K1578" s="293"/>
      <c r="L1578" s="293"/>
      <c r="M1578" s="293"/>
      <c r="N1578" s="293"/>
      <c r="O1578" s="293"/>
      <c r="P1578" s="293"/>
      <c r="Q1578" s="293"/>
      <c r="R1578" s="260"/>
      <c r="S1578" s="293"/>
      <c r="T1578" s="293"/>
      <c r="U1578" s="293"/>
      <c r="V1578" s="306"/>
      <c r="W1578" s="301"/>
      <c r="X1578" s="306"/>
      <c r="Y1578" s="306"/>
      <c r="Z1578" s="293"/>
      <c r="AA1578" s="293"/>
      <c r="AB1578" s="293"/>
      <c r="AC1578" s="293"/>
      <c r="AD1578" s="293"/>
      <c r="AE1578" s="683">
        <f>SUMPRODUCT($H$1393:$H$1553,AE1393:AE1553)</f>
        <v>0</v>
      </c>
      <c r="AF1578" s="683">
        <f>SUMPRODUCT($H$1393:$H$1553,AF1393:AF1553)</f>
        <v>0</v>
      </c>
      <c r="AG1578" s="683">
        <f>IF(AG1391="kw",SUMPRODUCT($Q$1393:$Q$1553,$V$1393:$V$1553,AG1393:AG1553),SUMPRODUCT($H$1393:$H$1553,AG1393:AG1553))</f>
        <v>2184.8852316176472</v>
      </c>
      <c r="AH1578" s="683">
        <f t="shared" ref="AH1578:AR1578" si="3103">IF(AH1391="kw",SUMPRODUCT($Q$1393:$Q$1553,$V$1393:$V$1553,AH1393:AH1553),SUMPRODUCT($H$1393:$H$1553,AH1393:AH1553))</f>
        <v>0</v>
      </c>
      <c r="AI1578" s="683">
        <f t="shared" si="3103"/>
        <v>2970.2274296218498</v>
      </c>
      <c r="AJ1578" s="683">
        <f t="shared" si="3103"/>
        <v>0</v>
      </c>
      <c r="AK1578" s="683">
        <f t="shared" si="3103"/>
        <v>0</v>
      </c>
      <c r="AL1578" s="683">
        <f t="shared" si="3103"/>
        <v>0</v>
      </c>
      <c r="AM1578" s="683">
        <f t="shared" si="3103"/>
        <v>0</v>
      </c>
      <c r="AN1578" s="683">
        <f t="shared" si="3103"/>
        <v>0</v>
      </c>
      <c r="AO1578" s="683">
        <f t="shared" si="3103"/>
        <v>0</v>
      </c>
      <c r="AP1578" s="683">
        <f t="shared" si="3103"/>
        <v>0</v>
      </c>
      <c r="AQ1578" s="683">
        <f t="shared" si="3103"/>
        <v>0</v>
      </c>
      <c r="AR1578" s="683">
        <f t="shared" si="3103"/>
        <v>0</v>
      </c>
      <c r="AS1578" s="295"/>
    </row>
    <row r="1579" spans="2:45">
      <c r="B1579" s="334" t="s">
        <v>883</v>
      </c>
      <c r="C1579" s="396"/>
      <c r="D1579" s="396"/>
      <c r="E1579" s="397"/>
      <c r="F1579" s="397"/>
      <c r="G1579" s="397"/>
      <c r="H1579" s="397"/>
      <c r="I1579" s="397"/>
      <c r="J1579" s="397"/>
      <c r="K1579" s="397"/>
      <c r="L1579" s="397"/>
      <c r="M1579" s="397"/>
      <c r="N1579" s="397"/>
      <c r="O1579" s="397"/>
      <c r="P1579" s="397"/>
      <c r="Q1579" s="397"/>
      <c r="R1579" s="398"/>
      <c r="S1579" s="397"/>
      <c r="T1579" s="397"/>
      <c r="U1579" s="397"/>
      <c r="V1579" s="396"/>
      <c r="W1579" s="399"/>
      <c r="X1579" s="396"/>
      <c r="Y1579" s="396"/>
      <c r="Z1579" s="397"/>
      <c r="AA1579" s="397"/>
      <c r="AB1579" s="397"/>
      <c r="AC1579" s="397"/>
      <c r="AD1579" s="397"/>
      <c r="AE1579" s="684">
        <f>SUMPRODUCT($I$1393:$I$1553,AE1393:AE1553)</f>
        <v>0</v>
      </c>
      <c r="AF1579" s="684">
        <f>SUMPRODUCT($I$1393:$I$1553,AF1393:AF1553)</f>
        <v>0</v>
      </c>
      <c r="AG1579" s="684">
        <f>IF(AG1391="kw",SUMPRODUCT($Q$1393:$Q$1553,$W$1393:$W$1553,AG1393:AG1553),SUMPRODUCT($I$1393:$I$1553,AG1393:AG1553))</f>
        <v>2184.8852316176472</v>
      </c>
      <c r="AH1579" s="684">
        <f t="shared" ref="AH1579:AR1579" si="3104">IF(AH1391="kw",SUMPRODUCT($Q$1393:$Q$1553,$W$1393:$W$1553,AH1393:AH1553),SUMPRODUCT($I$1393:$I$1553,AH1393:AH1553))</f>
        <v>0</v>
      </c>
      <c r="AI1579" s="684">
        <f t="shared" si="3104"/>
        <v>2970.2274296218498</v>
      </c>
      <c r="AJ1579" s="684">
        <f t="shared" si="3104"/>
        <v>0</v>
      </c>
      <c r="AK1579" s="684">
        <f t="shared" si="3104"/>
        <v>0</v>
      </c>
      <c r="AL1579" s="684">
        <f t="shared" si="3104"/>
        <v>0</v>
      </c>
      <c r="AM1579" s="684">
        <f t="shared" si="3104"/>
        <v>0</v>
      </c>
      <c r="AN1579" s="684">
        <f t="shared" si="3104"/>
        <v>0</v>
      </c>
      <c r="AO1579" s="684">
        <f t="shared" si="3104"/>
        <v>0</v>
      </c>
      <c r="AP1579" s="684">
        <f t="shared" si="3104"/>
        <v>0</v>
      </c>
      <c r="AQ1579" s="684">
        <f t="shared" si="3104"/>
        <v>0</v>
      </c>
      <c r="AR1579" s="684">
        <f t="shared" si="3104"/>
        <v>0</v>
      </c>
      <c r="AS1579" s="339"/>
    </row>
    <row r="1580" spans="2:45">
      <c r="B1580" s="461"/>
      <c r="C1580" s="306"/>
      <c r="D1580" s="306"/>
      <c r="E1580" s="293"/>
      <c r="F1580" s="293"/>
      <c r="G1580" s="293"/>
      <c r="H1580" s="293"/>
      <c r="I1580" s="293"/>
      <c r="J1580" s="293"/>
      <c r="K1580" s="293"/>
      <c r="L1580" s="293"/>
      <c r="M1580" s="293"/>
      <c r="N1580" s="293"/>
      <c r="O1580" s="293"/>
      <c r="P1580" s="293"/>
      <c r="Q1580" s="293"/>
      <c r="R1580" s="260"/>
      <c r="S1580" s="293"/>
      <c r="T1580" s="293"/>
      <c r="U1580" s="293"/>
      <c r="V1580" s="306"/>
      <c r="W1580" s="301"/>
      <c r="X1580" s="306"/>
      <c r="Y1580" s="306"/>
      <c r="Z1580" s="293"/>
      <c r="AA1580" s="293"/>
      <c r="AB1580" s="293"/>
      <c r="AC1580" s="293"/>
      <c r="AD1580" s="293"/>
      <c r="AE1580" s="683"/>
      <c r="AF1580" s="683"/>
      <c r="AG1580" s="683"/>
      <c r="AH1580" s="683"/>
      <c r="AI1580" s="683"/>
      <c r="AJ1580" s="683"/>
      <c r="AK1580" s="683"/>
      <c r="AL1580" s="683"/>
      <c r="AM1580" s="683"/>
      <c r="AN1580" s="683"/>
      <c r="AO1580" s="683"/>
      <c r="AP1580" s="683"/>
      <c r="AQ1580" s="683"/>
      <c r="AR1580" s="683"/>
      <c r="AS1580" s="260"/>
    </row>
    <row r="1581" spans="2:45">
      <c r="B1581" s="461"/>
      <c r="C1581" s="306"/>
      <c r="D1581" s="306"/>
      <c r="E1581" s="293"/>
      <c r="F1581" s="293"/>
      <c r="G1581" s="293"/>
      <c r="H1581" s="293"/>
      <c r="I1581" s="293"/>
      <c r="J1581" s="293"/>
      <c r="K1581" s="293"/>
      <c r="L1581" s="293"/>
      <c r="M1581" s="293"/>
      <c r="N1581" s="293"/>
      <c r="O1581" s="293"/>
      <c r="P1581" s="293"/>
      <c r="Q1581" s="293"/>
      <c r="R1581" s="260"/>
      <c r="S1581" s="293"/>
      <c r="T1581" s="293"/>
      <c r="U1581" s="293"/>
      <c r="V1581" s="306"/>
      <c r="W1581" s="301"/>
      <c r="X1581" s="306"/>
      <c r="Y1581" s="306"/>
      <c r="Z1581" s="293"/>
      <c r="AA1581" s="293"/>
      <c r="AB1581" s="293"/>
      <c r="AC1581" s="293"/>
      <c r="AD1581" s="293"/>
      <c r="AE1581" s="683"/>
      <c r="AF1581" s="683"/>
      <c r="AG1581" s="683"/>
      <c r="AH1581" s="683"/>
      <c r="AI1581" s="683"/>
      <c r="AJ1581" s="683"/>
      <c r="AK1581" s="683"/>
      <c r="AL1581" s="683"/>
      <c r="AM1581" s="683"/>
      <c r="AN1581" s="683"/>
      <c r="AO1581" s="683"/>
      <c r="AP1581" s="683"/>
      <c r="AQ1581" s="683"/>
      <c r="AR1581" s="683"/>
      <c r="AS1581" s="260"/>
    </row>
    <row r="1582" spans="2:45" ht="15.75">
      <c r="B1582" s="241" t="s">
        <v>804</v>
      </c>
      <c r="C1582" s="242"/>
      <c r="D1582" s="511" t="s">
        <v>523</v>
      </c>
      <c r="E1582" s="217"/>
      <c r="F1582" s="511"/>
      <c r="G1582" s="217"/>
      <c r="H1582" s="217"/>
      <c r="I1582" s="217"/>
      <c r="J1582" s="217"/>
      <c r="K1582" s="217"/>
      <c r="L1582" s="217"/>
      <c r="M1582" s="217"/>
      <c r="N1582" s="217"/>
      <c r="O1582" s="217"/>
      <c r="P1582" s="217"/>
      <c r="Q1582" s="217"/>
      <c r="R1582" s="242"/>
      <c r="S1582" s="217"/>
      <c r="T1582" s="217"/>
      <c r="U1582" s="217"/>
      <c r="V1582" s="217"/>
      <c r="W1582" s="217"/>
      <c r="X1582" s="217"/>
      <c r="Y1582" s="217"/>
      <c r="Z1582" s="217"/>
      <c r="AA1582" s="217"/>
      <c r="AB1582" s="217"/>
      <c r="AC1582" s="217"/>
      <c r="AD1582" s="217"/>
      <c r="AE1582" s="231"/>
      <c r="AF1582" s="229"/>
      <c r="AG1582" s="229"/>
      <c r="AH1582" s="229"/>
      <c r="AI1582" s="229"/>
      <c r="AJ1582" s="229"/>
      <c r="AK1582" s="229"/>
      <c r="AL1582" s="229"/>
      <c r="AM1582" s="229"/>
      <c r="AN1582" s="229"/>
      <c r="AO1582" s="229"/>
      <c r="AP1582" s="229"/>
      <c r="AQ1582" s="229"/>
      <c r="AR1582" s="229"/>
    </row>
    <row r="1583" spans="2:45" ht="39.75" customHeight="1">
      <c r="B1583" s="827" t="s">
        <v>211</v>
      </c>
      <c r="C1583" s="829" t="s">
        <v>33</v>
      </c>
      <c r="D1583" s="244" t="s">
        <v>421</v>
      </c>
      <c r="E1583" s="833" t="s">
        <v>209</v>
      </c>
      <c r="F1583" s="834"/>
      <c r="G1583" s="834"/>
      <c r="H1583" s="834"/>
      <c r="I1583" s="834"/>
      <c r="J1583" s="834"/>
      <c r="K1583" s="834"/>
      <c r="L1583" s="834"/>
      <c r="M1583" s="834"/>
      <c r="N1583" s="834"/>
      <c r="O1583" s="834"/>
      <c r="P1583" s="835"/>
      <c r="Q1583" s="831" t="s">
        <v>213</v>
      </c>
      <c r="R1583" s="244" t="s">
        <v>422</v>
      </c>
      <c r="S1583" s="824" t="s">
        <v>212</v>
      </c>
      <c r="T1583" s="825"/>
      <c r="U1583" s="825"/>
      <c r="V1583" s="825"/>
      <c r="W1583" s="825"/>
      <c r="X1583" s="825"/>
      <c r="Y1583" s="825"/>
      <c r="Z1583" s="825"/>
      <c r="AA1583" s="825"/>
      <c r="AB1583" s="825"/>
      <c r="AC1583" s="825"/>
      <c r="AD1583" s="836"/>
      <c r="AE1583" s="824" t="s">
        <v>242</v>
      </c>
      <c r="AF1583" s="825"/>
      <c r="AG1583" s="825"/>
      <c r="AH1583" s="825"/>
      <c r="AI1583" s="825"/>
      <c r="AJ1583" s="825"/>
      <c r="AK1583" s="825"/>
      <c r="AL1583" s="825"/>
      <c r="AM1583" s="825"/>
      <c r="AN1583" s="825"/>
      <c r="AO1583" s="825"/>
      <c r="AP1583" s="825"/>
      <c r="AQ1583" s="825"/>
      <c r="AR1583" s="825"/>
      <c r="AS1583" s="826"/>
    </row>
    <row r="1584" spans="2:45" ht="65.25" customHeight="1">
      <c r="B1584" s="828"/>
      <c r="C1584" s="830"/>
      <c r="D1584" s="245">
        <v>2023</v>
      </c>
      <c r="E1584" s="245">
        <v>2024</v>
      </c>
      <c r="F1584" s="245">
        <v>2025</v>
      </c>
      <c r="G1584" s="245">
        <v>2026</v>
      </c>
      <c r="H1584" s="245">
        <v>2027</v>
      </c>
      <c r="I1584" s="245">
        <v>2028</v>
      </c>
      <c r="J1584" s="245">
        <v>2029</v>
      </c>
      <c r="K1584" s="245">
        <v>2030</v>
      </c>
      <c r="L1584" s="245">
        <v>2031</v>
      </c>
      <c r="M1584" s="245">
        <v>2032</v>
      </c>
      <c r="N1584" s="245">
        <v>2033</v>
      </c>
      <c r="O1584" s="245">
        <v>2034</v>
      </c>
      <c r="P1584" s="245">
        <v>2035</v>
      </c>
      <c r="Q1584" s="832"/>
      <c r="R1584" s="245">
        <v>2023</v>
      </c>
      <c r="S1584" s="245">
        <v>2024</v>
      </c>
      <c r="T1584" s="245">
        <v>2025</v>
      </c>
      <c r="U1584" s="245">
        <v>2026</v>
      </c>
      <c r="V1584" s="245">
        <v>2027</v>
      </c>
      <c r="W1584" s="245">
        <v>2028</v>
      </c>
      <c r="X1584" s="245">
        <v>2029</v>
      </c>
      <c r="Y1584" s="245">
        <v>2030</v>
      </c>
      <c r="Z1584" s="245">
        <v>2031</v>
      </c>
      <c r="AA1584" s="245">
        <v>2032</v>
      </c>
      <c r="AB1584" s="245">
        <v>2033</v>
      </c>
      <c r="AC1584" s="245">
        <v>2034</v>
      </c>
      <c r="AD1584" s="245">
        <v>2035</v>
      </c>
      <c r="AE1584" s="245" t="str">
        <f>'1.  LRAMVA Summary'!$D$53</f>
        <v>Residential</v>
      </c>
      <c r="AF1584" s="245" t="str">
        <f>'1.  LRAMVA Summary'!$E$53</f>
        <v>GS&lt;50 kW</v>
      </c>
      <c r="AG1584" s="245" t="str">
        <f>'1.  LRAMVA Summary'!$F$53</f>
        <v>General Service 50 to 4,999 kW</v>
      </c>
      <c r="AH1584" s="245" t="str">
        <f>'1.  LRAMVA Summary'!$G$53</f>
        <v>Large Use</v>
      </c>
      <c r="AI1584" s="245" t="str">
        <f>'1.  LRAMVA Summary'!$H$53</f>
        <v>Large Use 2</v>
      </c>
      <c r="AJ1584" s="245" t="str">
        <f>'1.  LRAMVA Summary'!$I$53</f>
        <v>Street Lighting</v>
      </c>
      <c r="AK1584" s="245" t="str">
        <f>'1.  LRAMVA Summary'!$J$53</f>
        <v>Unmetered Scattered Load</v>
      </c>
      <c r="AL1584" s="245" t="str">
        <f>'1.  LRAMVA Summary'!$K$53</f>
        <v/>
      </c>
      <c r="AM1584" s="245" t="str">
        <f>'1.  LRAMVA Summary'!$L$53</f>
        <v/>
      </c>
      <c r="AN1584" s="245" t="str">
        <f>'1.  LRAMVA Summary'!$M$53</f>
        <v/>
      </c>
      <c r="AO1584" s="245" t="str">
        <f>'1.  LRAMVA Summary'!$N$53</f>
        <v/>
      </c>
      <c r="AP1584" s="245" t="str">
        <f>'1.  LRAMVA Summary'!$O$53</f>
        <v/>
      </c>
      <c r="AQ1584" s="245" t="str">
        <f>'1.  LRAMVA Summary'!$P$53</f>
        <v/>
      </c>
      <c r="AR1584" s="245" t="str">
        <f>'1.  LRAMVA Summary'!$Q$53</f>
        <v/>
      </c>
      <c r="AS1584" s="247" t="str">
        <f>'1.  LRAMVA Summary'!$R$53</f>
        <v>Total</v>
      </c>
    </row>
    <row r="1585" spans="1:45" ht="15" customHeight="1">
      <c r="A1585" s="464"/>
      <c r="B1585" s="454" t="s">
        <v>501</v>
      </c>
      <c r="C1585" s="249"/>
      <c r="D1585" s="249"/>
      <c r="E1585" s="249"/>
      <c r="F1585" s="249"/>
      <c r="G1585" s="249"/>
      <c r="H1585" s="249"/>
      <c r="I1585" s="249"/>
      <c r="J1585" s="249"/>
      <c r="K1585" s="249"/>
      <c r="L1585" s="249"/>
      <c r="M1585" s="249"/>
      <c r="N1585" s="249"/>
      <c r="O1585" s="249"/>
      <c r="P1585" s="249"/>
      <c r="Q1585" s="250"/>
      <c r="R1585" s="249"/>
      <c r="S1585" s="249"/>
      <c r="T1585" s="249"/>
      <c r="U1585" s="249"/>
      <c r="V1585" s="249"/>
      <c r="W1585" s="249"/>
      <c r="X1585" s="249"/>
      <c r="Y1585" s="249"/>
      <c r="Z1585" s="249"/>
      <c r="AA1585" s="249"/>
      <c r="AB1585" s="249"/>
      <c r="AC1585" s="249"/>
      <c r="AD1585" s="249"/>
      <c r="AE1585" s="251" t="str">
        <f>'1.  LRAMVA Summary'!$D$54</f>
        <v>kWh</v>
      </c>
      <c r="AF1585" s="251" t="str">
        <f>'1.  LRAMVA Summary'!$E$54</f>
        <v>kWh</v>
      </c>
      <c r="AG1585" s="251" t="str">
        <f>'1.  LRAMVA Summary'!$F$54</f>
        <v>kW</v>
      </c>
      <c r="AH1585" s="251" t="str">
        <f>'1.  LRAMVA Summary'!$G$54</f>
        <v>kW</v>
      </c>
      <c r="AI1585" s="251" t="str">
        <f>'1.  LRAMVA Summary'!$H$54</f>
        <v>kW</v>
      </c>
      <c r="AJ1585" s="251" t="str">
        <f>'1.  LRAMVA Summary'!$I$54</f>
        <v>kW</v>
      </c>
      <c r="AK1585" s="251" t="str">
        <f>'1.  LRAMVA Summary'!$J$54</f>
        <v>kWh</v>
      </c>
      <c r="AL1585" s="251">
        <f>'1.  LRAMVA Summary'!$K$54</f>
        <v>0</v>
      </c>
      <c r="AM1585" s="251">
        <f>'1.  LRAMVA Summary'!$L$54</f>
        <v>0</v>
      </c>
      <c r="AN1585" s="251">
        <f>'1.  LRAMVA Summary'!$M$54</f>
        <v>0</v>
      </c>
      <c r="AO1585" s="251">
        <f>'1.  LRAMVA Summary'!$N$54</f>
        <v>0</v>
      </c>
      <c r="AP1585" s="251">
        <f>'1.  LRAMVA Summary'!$O$54</f>
        <v>0</v>
      </c>
      <c r="AQ1585" s="251">
        <f>'1.  LRAMVA Summary'!$P$54</f>
        <v>0</v>
      </c>
      <c r="AR1585" s="251">
        <f>'1.  LRAMVA Summary'!$Q$54</f>
        <v>0</v>
      </c>
      <c r="AS1585" s="252"/>
    </row>
    <row r="1586" spans="1:45" ht="15" hidden="1" customHeight="1" outlineLevel="1">
      <c r="A1586" s="464"/>
      <c r="B1586" s="443" t="s">
        <v>494</v>
      </c>
      <c r="C1586" s="249"/>
      <c r="D1586" s="249"/>
      <c r="E1586" s="249"/>
      <c r="F1586" s="249"/>
      <c r="G1586" s="249"/>
      <c r="H1586" s="249"/>
      <c r="I1586" s="249"/>
      <c r="J1586" s="249"/>
      <c r="K1586" s="249"/>
      <c r="L1586" s="249"/>
      <c r="M1586" s="249"/>
      <c r="N1586" s="249"/>
      <c r="O1586" s="249"/>
      <c r="P1586" s="249"/>
      <c r="Q1586" s="250"/>
      <c r="R1586" s="249"/>
      <c r="S1586" s="249"/>
      <c r="T1586" s="249"/>
      <c r="U1586" s="249"/>
      <c r="V1586" s="249"/>
      <c r="W1586" s="249"/>
      <c r="X1586" s="249"/>
      <c r="Y1586" s="249"/>
      <c r="Z1586" s="249"/>
      <c r="AA1586" s="249"/>
      <c r="AB1586" s="249"/>
      <c r="AC1586" s="249"/>
      <c r="AD1586" s="249"/>
      <c r="AE1586" s="251"/>
      <c r="AF1586" s="251"/>
      <c r="AG1586" s="251"/>
      <c r="AH1586" s="251"/>
      <c r="AI1586" s="251"/>
      <c r="AJ1586" s="251"/>
      <c r="AK1586" s="251"/>
      <c r="AL1586" s="251"/>
      <c r="AM1586" s="251"/>
      <c r="AN1586" s="251"/>
      <c r="AO1586" s="251"/>
      <c r="AP1586" s="251"/>
      <c r="AQ1586" s="251"/>
      <c r="AR1586" s="251"/>
      <c r="AS1586" s="252"/>
    </row>
    <row r="1587" spans="1:45" ht="15" hidden="1" customHeight="1" outlineLevel="1">
      <c r="A1587" s="464">
        <v>1</v>
      </c>
      <c r="B1587" s="379" t="s">
        <v>95</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hidden="1"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3105">AF1587</f>
        <v>0</v>
      </c>
      <c r="AG1588" s="362">
        <f t="shared" si="3105"/>
        <v>0</v>
      </c>
      <c r="AH1588" s="362">
        <f t="shared" si="3105"/>
        <v>0</v>
      </c>
      <c r="AI1588" s="362">
        <f t="shared" si="3105"/>
        <v>0</v>
      </c>
      <c r="AJ1588" s="362">
        <f t="shared" si="3105"/>
        <v>0</v>
      </c>
      <c r="AK1588" s="362">
        <f t="shared" si="3105"/>
        <v>0</v>
      </c>
      <c r="AL1588" s="362">
        <f t="shared" si="3105"/>
        <v>0</v>
      </c>
      <c r="AM1588" s="362">
        <f t="shared" si="3105"/>
        <v>0</v>
      </c>
      <c r="AN1588" s="362">
        <f t="shared" si="3105"/>
        <v>0</v>
      </c>
      <c r="AO1588" s="362">
        <f t="shared" si="3105"/>
        <v>0</v>
      </c>
      <c r="AP1588" s="362">
        <f t="shared" si="3105"/>
        <v>0</v>
      </c>
      <c r="AQ1588" s="362">
        <f t="shared" si="3105"/>
        <v>0</v>
      </c>
      <c r="AR1588" s="362">
        <f t="shared" si="3105"/>
        <v>0</v>
      </c>
      <c r="AS1588" s="257"/>
    </row>
    <row r="1589" spans="1:45" ht="15" hidden="1" customHeight="1" outlineLevel="1">
      <c r="A1589" s="464"/>
      <c r="B1589" s="258"/>
      <c r="C1589" s="259"/>
      <c r="D1589" s="259"/>
      <c r="E1589" s="259"/>
      <c r="F1589" s="259"/>
      <c r="G1589" s="259"/>
      <c r="H1589" s="259"/>
      <c r="I1589" s="259"/>
      <c r="J1589" s="660"/>
      <c r="K1589" s="259"/>
      <c r="L1589" s="259"/>
      <c r="M1589" s="259"/>
      <c r="N1589" s="259"/>
      <c r="O1589" s="259"/>
      <c r="P1589" s="259"/>
      <c r="Q1589" s="260"/>
      <c r="R1589" s="259"/>
      <c r="S1589" s="259"/>
      <c r="T1589" s="259"/>
      <c r="U1589" s="259"/>
      <c r="V1589" s="259"/>
      <c r="W1589" s="259"/>
      <c r="X1589" s="259"/>
      <c r="Y1589" s="259"/>
      <c r="Z1589" s="259"/>
      <c r="AA1589" s="259"/>
      <c r="AB1589" s="259"/>
      <c r="AC1589" s="259"/>
      <c r="AD1589" s="259"/>
      <c r="AE1589" s="363"/>
      <c r="AF1589" s="364"/>
      <c r="AG1589" s="364"/>
      <c r="AH1589" s="364"/>
      <c r="AI1589" s="364"/>
      <c r="AJ1589" s="364"/>
      <c r="AK1589" s="364"/>
      <c r="AL1589" s="364"/>
      <c r="AM1589" s="364"/>
      <c r="AN1589" s="364"/>
      <c r="AO1589" s="364"/>
      <c r="AP1589" s="364"/>
      <c r="AQ1589" s="364"/>
      <c r="AR1589" s="364"/>
      <c r="AS1589" s="262"/>
    </row>
    <row r="1590" spans="1:45" ht="15" hidden="1" customHeight="1" outlineLevel="1">
      <c r="A1590" s="464">
        <v>2</v>
      </c>
      <c r="B1590" s="379" t="s">
        <v>96</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hidden="1"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3106">AF1590</f>
        <v>0</v>
      </c>
      <c r="AG1591" s="362">
        <f t="shared" si="3106"/>
        <v>0</v>
      </c>
      <c r="AH1591" s="362">
        <f t="shared" si="3106"/>
        <v>0</v>
      </c>
      <c r="AI1591" s="362">
        <f t="shared" si="3106"/>
        <v>0</v>
      </c>
      <c r="AJ1591" s="362">
        <f t="shared" si="3106"/>
        <v>0</v>
      </c>
      <c r="AK1591" s="362">
        <f t="shared" si="3106"/>
        <v>0</v>
      </c>
      <c r="AL1591" s="362">
        <f t="shared" si="3106"/>
        <v>0</v>
      </c>
      <c r="AM1591" s="362">
        <f t="shared" si="3106"/>
        <v>0</v>
      </c>
      <c r="AN1591" s="362">
        <f t="shared" si="3106"/>
        <v>0</v>
      </c>
      <c r="AO1591" s="362">
        <f t="shared" si="3106"/>
        <v>0</v>
      </c>
      <c r="AP1591" s="362">
        <f t="shared" si="3106"/>
        <v>0</v>
      </c>
      <c r="AQ1591" s="362">
        <f t="shared" si="3106"/>
        <v>0</v>
      </c>
      <c r="AR1591" s="362">
        <f t="shared" si="3106"/>
        <v>0</v>
      </c>
      <c r="AS1591" s="257"/>
    </row>
    <row r="1592" spans="1:45" ht="15" hidden="1" customHeight="1" outlineLevel="1">
      <c r="A1592" s="464"/>
      <c r="B1592" s="258"/>
      <c r="C1592" s="259"/>
      <c r="D1592" s="264"/>
      <c r="E1592" s="264"/>
      <c r="F1592" s="264"/>
      <c r="G1592" s="264"/>
      <c r="H1592" s="264"/>
      <c r="I1592" s="264"/>
      <c r="J1592" s="264"/>
      <c r="K1592" s="264"/>
      <c r="L1592" s="264"/>
      <c r="M1592" s="264"/>
      <c r="N1592" s="264"/>
      <c r="O1592" s="264"/>
      <c r="P1592" s="264"/>
      <c r="Q1592" s="260"/>
      <c r="R1592" s="264"/>
      <c r="S1592" s="264"/>
      <c r="T1592" s="264"/>
      <c r="U1592" s="264"/>
      <c r="V1592" s="264"/>
      <c r="W1592" s="264"/>
      <c r="X1592" s="264"/>
      <c r="Y1592" s="264"/>
      <c r="Z1592" s="264"/>
      <c r="AA1592" s="264"/>
      <c r="AB1592" s="264"/>
      <c r="AC1592" s="264"/>
      <c r="AD1592" s="264"/>
      <c r="AE1592" s="363"/>
      <c r="AF1592" s="364"/>
      <c r="AG1592" s="364"/>
      <c r="AH1592" s="364"/>
      <c r="AI1592" s="364"/>
      <c r="AJ1592" s="364"/>
      <c r="AK1592" s="364"/>
      <c r="AL1592" s="364"/>
      <c r="AM1592" s="364"/>
      <c r="AN1592" s="364"/>
      <c r="AO1592" s="364"/>
      <c r="AP1592" s="364"/>
      <c r="AQ1592" s="364"/>
      <c r="AR1592" s="364"/>
      <c r="AS1592" s="262"/>
    </row>
    <row r="1593" spans="1:45" ht="15" hidden="1" customHeight="1" outlineLevel="1">
      <c r="A1593" s="464">
        <v>3</v>
      </c>
      <c r="B1593" s="379" t="s">
        <v>97</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hidden="1"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3107">AF1593</f>
        <v>0</v>
      </c>
      <c r="AG1594" s="362">
        <f t="shared" si="3107"/>
        <v>0</v>
      </c>
      <c r="AH1594" s="362">
        <f t="shared" si="3107"/>
        <v>0</v>
      </c>
      <c r="AI1594" s="362">
        <f t="shared" si="3107"/>
        <v>0</v>
      </c>
      <c r="AJ1594" s="362">
        <f t="shared" si="3107"/>
        <v>0</v>
      </c>
      <c r="AK1594" s="362">
        <f t="shared" si="3107"/>
        <v>0</v>
      </c>
      <c r="AL1594" s="362">
        <f t="shared" si="3107"/>
        <v>0</v>
      </c>
      <c r="AM1594" s="362">
        <f t="shared" si="3107"/>
        <v>0</v>
      </c>
      <c r="AN1594" s="362">
        <f t="shared" si="3107"/>
        <v>0</v>
      </c>
      <c r="AO1594" s="362">
        <f t="shared" si="3107"/>
        <v>0</v>
      </c>
      <c r="AP1594" s="362">
        <f t="shared" si="3107"/>
        <v>0</v>
      </c>
      <c r="AQ1594" s="362">
        <f t="shared" si="3107"/>
        <v>0</v>
      </c>
      <c r="AR1594" s="362">
        <f t="shared" si="3107"/>
        <v>0</v>
      </c>
      <c r="AS1594" s="257"/>
    </row>
    <row r="1595" spans="1:45" ht="15" hidden="1" customHeight="1" outlineLevel="1">
      <c r="A1595" s="464"/>
      <c r="B1595" s="254"/>
      <c r="C1595" s="265"/>
      <c r="D1595" s="251"/>
      <c r="E1595" s="251"/>
      <c r="F1595" s="251"/>
      <c r="G1595" s="251"/>
      <c r="H1595" s="251"/>
      <c r="I1595" s="251"/>
      <c r="J1595" s="251"/>
      <c r="K1595" s="251"/>
      <c r="L1595" s="251"/>
      <c r="M1595" s="251"/>
      <c r="N1595" s="251"/>
      <c r="O1595" s="251"/>
      <c r="P1595" s="251"/>
      <c r="Q1595" s="251"/>
      <c r="R1595" s="251"/>
      <c r="S1595" s="251"/>
      <c r="T1595" s="251"/>
      <c r="U1595" s="251"/>
      <c r="V1595" s="251"/>
      <c r="W1595" s="251"/>
      <c r="X1595" s="251"/>
      <c r="Y1595" s="251"/>
      <c r="Z1595" s="251"/>
      <c r="AA1595" s="251"/>
      <c r="AB1595" s="251"/>
      <c r="AC1595" s="251"/>
      <c r="AD1595" s="251"/>
      <c r="AE1595" s="363"/>
      <c r="AF1595" s="363"/>
      <c r="AG1595" s="363"/>
      <c r="AH1595" s="363"/>
      <c r="AI1595" s="363"/>
      <c r="AJ1595" s="363"/>
      <c r="AK1595" s="363"/>
      <c r="AL1595" s="363"/>
      <c r="AM1595" s="363"/>
      <c r="AN1595" s="363"/>
      <c r="AO1595" s="363"/>
      <c r="AP1595" s="363"/>
      <c r="AQ1595" s="363"/>
      <c r="AR1595" s="363"/>
      <c r="AS1595" s="266"/>
    </row>
    <row r="1596" spans="1:45" ht="15" hidden="1" customHeight="1" outlineLevel="1">
      <c r="A1596" s="464">
        <v>4</v>
      </c>
      <c r="B1596" s="273" t="s">
        <v>665</v>
      </c>
      <c r="C1596" s="251" t="s">
        <v>25</v>
      </c>
      <c r="D1596" s="255"/>
      <c r="E1596" s="255"/>
      <c r="F1596" s="255"/>
      <c r="G1596" s="255"/>
      <c r="H1596" s="255"/>
      <c r="I1596" s="255"/>
      <c r="J1596" s="255"/>
      <c r="K1596" s="255"/>
      <c r="L1596" s="255"/>
      <c r="M1596" s="255"/>
      <c r="N1596" s="255"/>
      <c r="O1596" s="255"/>
      <c r="P1596" s="255"/>
      <c r="Q1596" s="251"/>
      <c r="R1596" s="255"/>
      <c r="S1596" s="255"/>
      <c r="T1596" s="255"/>
      <c r="U1596" s="255"/>
      <c r="V1596" s="255"/>
      <c r="W1596" s="255"/>
      <c r="X1596" s="255"/>
      <c r="Y1596" s="255"/>
      <c r="Z1596" s="255"/>
      <c r="AA1596" s="255"/>
      <c r="AB1596" s="255"/>
      <c r="AC1596" s="255"/>
      <c r="AD1596" s="255"/>
      <c r="AE1596" s="366"/>
      <c r="AF1596" s="366"/>
      <c r="AG1596" s="366"/>
      <c r="AH1596" s="366"/>
      <c r="AI1596" s="366"/>
      <c r="AJ1596" s="366"/>
      <c r="AK1596" s="366"/>
      <c r="AL1596" s="361"/>
      <c r="AM1596" s="361"/>
      <c r="AN1596" s="361"/>
      <c r="AO1596" s="361"/>
      <c r="AP1596" s="361"/>
      <c r="AQ1596" s="361"/>
      <c r="AR1596" s="361"/>
      <c r="AS1596" s="256">
        <f>SUM(AE1596:AR1596)</f>
        <v>0</v>
      </c>
    </row>
    <row r="1597" spans="1:45" ht="15" hidden="1" customHeight="1" outlineLevel="1">
      <c r="A1597" s="464"/>
      <c r="B1597" s="254" t="s">
        <v>949</v>
      </c>
      <c r="C1597" s="251" t="s">
        <v>163</v>
      </c>
      <c r="D1597" s="255"/>
      <c r="E1597" s="255"/>
      <c r="F1597" s="255"/>
      <c r="G1597" s="255"/>
      <c r="H1597" s="255"/>
      <c r="I1597" s="255"/>
      <c r="J1597" s="255"/>
      <c r="K1597" s="255"/>
      <c r="L1597" s="255"/>
      <c r="M1597" s="255"/>
      <c r="N1597" s="255"/>
      <c r="O1597" s="255"/>
      <c r="P1597" s="255"/>
      <c r="Q1597" s="414"/>
      <c r="R1597" s="255"/>
      <c r="S1597" s="255"/>
      <c r="T1597" s="255"/>
      <c r="U1597" s="255"/>
      <c r="V1597" s="255"/>
      <c r="W1597" s="255"/>
      <c r="X1597" s="255"/>
      <c r="Y1597" s="255"/>
      <c r="Z1597" s="255"/>
      <c r="AA1597" s="255"/>
      <c r="AB1597" s="255"/>
      <c r="AC1597" s="255"/>
      <c r="AD1597" s="255"/>
      <c r="AE1597" s="362">
        <f>AE1596</f>
        <v>0</v>
      </c>
      <c r="AF1597" s="362">
        <f t="shared" ref="AF1597:AR1597" si="3108">AF1596</f>
        <v>0</v>
      </c>
      <c r="AG1597" s="362">
        <f t="shared" si="3108"/>
        <v>0</v>
      </c>
      <c r="AH1597" s="362">
        <f t="shared" si="3108"/>
        <v>0</v>
      </c>
      <c r="AI1597" s="362">
        <f t="shared" si="3108"/>
        <v>0</v>
      </c>
      <c r="AJ1597" s="362">
        <f t="shared" si="3108"/>
        <v>0</v>
      </c>
      <c r="AK1597" s="362">
        <f t="shared" si="3108"/>
        <v>0</v>
      </c>
      <c r="AL1597" s="362">
        <f t="shared" si="3108"/>
        <v>0</v>
      </c>
      <c r="AM1597" s="362">
        <f t="shared" si="3108"/>
        <v>0</v>
      </c>
      <c r="AN1597" s="362">
        <f t="shared" si="3108"/>
        <v>0</v>
      </c>
      <c r="AO1597" s="362">
        <f t="shared" si="3108"/>
        <v>0</v>
      </c>
      <c r="AP1597" s="362">
        <f t="shared" si="3108"/>
        <v>0</v>
      </c>
      <c r="AQ1597" s="362">
        <f t="shared" si="3108"/>
        <v>0</v>
      </c>
      <c r="AR1597" s="362">
        <f t="shared" si="3108"/>
        <v>0</v>
      </c>
      <c r="AS1597" s="257"/>
    </row>
    <row r="1598" spans="1:45" ht="15" hidden="1" customHeight="1" outlineLevel="1">
      <c r="A1598" s="464"/>
      <c r="B1598" s="254"/>
      <c r="C1598" s="265"/>
      <c r="D1598" s="264"/>
      <c r="E1598" s="264"/>
      <c r="F1598" s="264"/>
      <c r="G1598" s="264"/>
      <c r="H1598" s="264"/>
      <c r="I1598" s="264"/>
      <c r="J1598" s="264"/>
      <c r="K1598" s="264"/>
      <c r="L1598" s="264"/>
      <c r="M1598" s="264"/>
      <c r="N1598" s="264"/>
      <c r="O1598" s="264"/>
      <c r="P1598" s="264"/>
      <c r="Q1598" s="251"/>
      <c r="R1598" s="264"/>
      <c r="S1598" s="264"/>
      <c r="T1598" s="264"/>
      <c r="U1598" s="264"/>
      <c r="V1598" s="264"/>
      <c r="W1598" s="264"/>
      <c r="X1598" s="264"/>
      <c r="Y1598" s="264"/>
      <c r="Z1598" s="264"/>
      <c r="AA1598" s="264"/>
      <c r="AB1598" s="264"/>
      <c r="AC1598" s="264"/>
      <c r="AD1598" s="264"/>
      <c r="AE1598" s="363"/>
      <c r="AF1598" s="363"/>
      <c r="AG1598" s="363"/>
      <c r="AH1598" s="363"/>
      <c r="AI1598" s="363"/>
      <c r="AJ1598" s="363"/>
      <c r="AK1598" s="363"/>
      <c r="AL1598" s="363"/>
      <c r="AM1598" s="363"/>
      <c r="AN1598" s="363"/>
      <c r="AO1598" s="363"/>
      <c r="AP1598" s="363"/>
      <c r="AQ1598" s="363"/>
      <c r="AR1598" s="363"/>
      <c r="AS1598" s="266"/>
    </row>
    <row r="1599" spans="1:45" ht="15" hidden="1" customHeight="1" outlineLevel="1">
      <c r="A1599" s="464">
        <v>5</v>
      </c>
      <c r="B1599" s="379" t="s">
        <v>98</v>
      </c>
      <c r="C1599" s="251" t="s">
        <v>25</v>
      </c>
      <c r="D1599" s="255"/>
      <c r="E1599" s="255"/>
      <c r="F1599" s="255"/>
      <c r="G1599" s="255"/>
      <c r="H1599" s="255"/>
      <c r="I1599" s="255"/>
      <c r="J1599" s="255"/>
      <c r="K1599" s="255"/>
      <c r="L1599" s="255"/>
      <c r="M1599" s="255"/>
      <c r="N1599" s="255"/>
      <c r="O1599" s="255"/>
      <c r="P1599" s="255"/>
      <c r="Q1599" s="251"/>
      <c r="R1599" s="255"/>
      <c r="S1599" s="255"/>
      <c r="T1599" s="255"/>
      <c r="U1599" s="255"/>
      <c r="V1599" s="255"/>
      <c r="W1599" s="255"/>
      <c r="X1599" s="255"/>
      <c r="Y1599" s="255"/>
      <c r="Z1599" s="255"/>
      <c r="AA1599" s="255"/>
      <c r="AB1599" s="255"/>
      <c r="AC1599" s="255"/>
      <c r="AD1599" s="255"/>
      <c r="AE1599" s="366"/>
      <c r="AF1599" s="366"/>
      <c r="AG1599" s="366"/>
      <c r="AH1599" s="366"/>
      <c r="AI1599" s="366"/>
      <c r="AJ1599" s="366"/>
      <c r="AK1599" s="366"/>
      <c r="AL1599" s="361"/>
      <c r="AM1599" s="361"/>
      <c r="AN1599" s="361"/>
      <c r="AO1599" s="361"/>
      <c r="AP1599" s="361"/>
      <c r="AQ1599" s="361"/>
      <c r="AR1599" s="361"/>
      <c r="AS1599" s="256">
        <f>SUM(AE1599:AR1599)</f>
        <v>0</v>
      </c>
    </row>
    <row r="1600" spans="1:45" ht="15" hidden="1" customHeight="1" outlineLevel="1">
      <c r="A1600" s="464"/>
      <c r="B1600" s="254" t="s">
        <v>949</v>
      </c>
      <c r="C1600" s="251" t="s">
        <v>163</v>
      </c>
      <c r="D1600" s="255"/>
      <c r="E1600" s="255"/>
      <c r="F1600" s="255"/>
      <c r="G1600" s="255"/>
      <c r="H1600" s="255"/>
      <c r="I1600" s="255"/>
      <c r="J1600" s="255"/>
      <c r="K1600" s="255"/>
      <c r="L1600" s="255"/>
      <c r="M1600" s="255"/>
      <c r="N1600" s="255"/>
      <c r="O1600" s="255"/>
      <c r="P1600" s="255"/>
      <c r="Q1600" s="414"/>
      <c r="R1600" s="255"/>
      <c r="S1600" s="255"/>
      <c r="T1600" s="255"/>
      <c r="U1600" s="255"/>
      <c r="V1600" s="255"/>
      <c r="W1600" s="255"/>
      <c r="X1600" s="255"/>
      <c r="Y1600" s="255"/>
      <c r="Z1600" s="255"/>
      <c r="AA1600" s="255"/>
      <c r="AB1600" s="255"/>
      <c r="AC1600" s="255"/>
      <c r="AD1600" s="255"/>
      <c r="AE1600" s="362">
        <f>AE1599</f>
        <v>0</v>
      </c>
      <c r="AF1600" s="362">
        <f t="shared" ref="AF1600:AR1600" si="3109">AF1599</f>
        <v>0</v>
      </c>
      <c r="AG1600" s="362">
        <f t="shared" si="3109"/>
        <v>0</v>
      </c>
      <c r="AH1600" s="362">
        <f t="shared" si="3109"/>
        <v>0</v>
      </c>
      <c r="AI1600" s="362">
        <f t="shared" si="3109"/>
        <v>0</v>
      </c>
      <c r="AJ1600" s="362">
        <f t="shared" si="3109"/>
        <v>0</v>
      </c>
      <c r="AK1600" s="362">
        <f t="shared" si="3109"/>
        <v>0</v>
      </c>
      <c r="AL1600" s="362">
        <f t="shared" si="3109"/>
        <v>0</v>
      </c>
      <c r="AM1600" s="362">
        <f t="shared" si="3109"/>
        <v>0</v>
      </c>
      <c r="AN1600" s="362">
        <f t="shared" si="3109"/>
        <v>0</v>
      </c>
      <c r="AO1600" s="362">
        <f t="shared" si="3109"/>
        <v>0</v>
      </c>
      <c r="AP1600" s="362">
        <f t="shared" si="3109"/>
        <v>0</v>
      </c>
      <c r="AQ1600" s="362">
        <f t="shared" si="3109"/>
        <v>0</v>
      </c>
      <c r="AR1600" s="362">
        <f t="shared" si="3109"/>
        <v>0</v>
      </c>
      <c r="AS1600" s="257"/>
    </row>
    <row r="1601" spans="1:45" ht="15" hidden="1" customHeight="1" outlineLevel="1">
      <c r="A1601" s="464"/>
      <c r="B1601" s="254"/>
      <c r="C1601" s="251"/>
      <c r="D1601" s="251"/>
      <c r="E1601" s="251"/>
      <c r="F1601" s="251"/>
      <c r="G1601" s="251"/>
      <c r="H1601" s="251"/>
      <c r="I1601" s="251"/>
      <c r="J1601" s="251"/>
      <c r="K1601" s="251"/>
      <c r="L1601" s="251"/>
      <c r="M1601" s="251"/>
      <c r="N1601" s="251"/>
      <c r="O1601" s="251"/>
      <c r="P1601" s="251"/>
      <c r="Q1601" s="251"/>
      <c r="R1601" s="251"/>
      <c r="S1601" s="251"/>
      <c r="T1601" s="251"/>
      <c r="U1601" s="251"/>
      <c r="V1601" s="251"/>
      <c r="W1601" s="251"/>
      <c r="X1601" s="251"/>
      <c r="Y1601" s="251"/>
      <c r="Z1601" s="251"/>
      <c r="AA1601" s="251"/>
      <c r="AB1601" s="251"/>
      <c r="AC1601" s="251"/>
      <c r="AD1601" s="251"/>
      <c r="AE1601" s="373"/>
      <c r="AF1601" s="374"/>
      <c r="AG1601" s="374"/>
      <c r="AH1601" s="374"/>
      <c r="AI1601" s="374"/>
      <c r="AJ1601" s="374"/>
      <c r="AK1601" s="374"/>
      <c r="AL1601" s="374"/>
      <c r="AM1601" s="374"/>
      <c r="AN1601" s="374"/>
      <c r="AO1601" s="374"/>
      <c r="AP1601" s="374"/>
      <c r="AQ1601" s="374"/>
      <c r="AR1601" s="374"/>
      <c r="AS1601" s="257"/>
    </row>
    <row r="1602" spans="1:45" ht="15.75" hidden="1" outlineLevel="1">
      <c r="A1602" s="464"/>
      <c r="B1602" s="278" t="s">
        <v>495</v>
      </c>
      <c r="C1602" s="249"/>
      <c r="D1602" s="249"/>
      <c r="E1602" s="249"/>
      <c r="F1602" s="249"/>
      <c r="G1602" s="249"/>
      <c r="H1602" s="249"/>
      <c r="I1602" s="249"/>
      <c r="J1602" s="249"/>
      <c r="K1602" s="249"/>
      <c r="L1602" s="249"/>
      <c r="M1602" s="249"/>
      <c r="N1602" s="249"/>
      <c r="O1602" s="249"/>
      <c r="P1602" s="249"/>
      <c r="Q1602" s="250"/>
      <c r="R1602" s="249"/>
      <c r="S1602" s="249"/>
      <c r="T1602" s="249"/>
      <c r="U1602" s="249"/>
      <c r="V1602" s="249"/>
      <c r="W1602" s="249"/>
      <c r="X1602" s="249"/>
      <c r="Y1602" s="249"/>
      <c r="Z1602" s="249"/>
      <c r="AA1602" s="249"/>
      <c r="AB1602" s="249"/>
      <c r="AC1602" s="249"/>
      <c r="AD1602" s="249"/>
      <c r="AE1602" s="365"/>
      <c r="AF1602" s="365"/>
      <c r="AG1602" s="365"/>
      <c r="AH1602" s="365"/>
      <c r="AI1602" s="365"/>
      <c r="AJ1602" s="365"/>
      <c r="AK1602" s="365"/>
      <c r="AL1602" s="365"/>
      <c r="AM1602" s="365"/>
      <c r="AN1602" s="365"/>
      <c r="AO1602" s="365"/>
      <c r="AP1602" s="365"/>
      <c r="AQ1602" s="365"/>
      <c r="AR1602" s="365"/>
      <c r="AS1602" s="252"/>
    </row>
    <row r="1603" spans="1:45" ht="15" hidden="1" customHeight="1" outlineLevel="1">
      <c r="A1603" s="464">
        <v>6</v>
      </c>
      <c r="B1603" s="379" t="s">
        <v>99</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hidden="1"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3110">AF1603</f>
        <v>0</v>
      </c>
      <c r="AG1604" s="362">
        <f t="shared" si="3110"/>
        <v>0</v>
      </c>
      <c r="AH1604" s="362">
        <f t="shared" si="3110"/>
        <v>0</v>
      </c>
      <c r="AI1604" s="362">
        <f t="shared" si="3110"/>
        <v>0</v>
      </c>
      <c r="AJ1604" s="362">
        <f t="shared" si="3110"/>
        <v>0</v>
      </c>
      <c r="AK1604" s="362">
        <f t="shared" si="3110"/>
        <v>0</v>
      </c>
      <c r="AL1604" s="362">
        <f t="shared" si="3110"/>
        <v>0</v>
      </c>
      <c r="AM1604" s="362">
        <f t="shared" si="3110"/>
        <v>0</v>
      </c>
      <c r="AN1604" s="362">
        <f t="shared" si="3110"/>
        <v>0</v>
      </c>
      <c r="AO1604" s="362">
        <f t="shared" si="3110"/>
        <v>0</v>
      </c>
      <c r="AP1604" s="362">
        <f t="shared" si="3110"/>
        <v>0</v>
      </c>
      <c r="AQ1604" s="362">
        <f t="shared" si="3110"/>
        <v>0</v>
      </c>
      <c r="AR1604" s="362">
        <f t="shared" si="3110"/>
        <v>0</v>
      </c>
      <c r="AS1604" s="270"/>
    </row>
    <row r="1605" spans="1:45" ht="15" hidden="1" customHeight="1" outlineLevel="1">
      <c r="A1605" s="464"/>
      <c r="B1605" s="269"/>
      <c r="C1605" s="271"/>
      <c r="D1605" s="251"/>
      <c r="E1605" s="251"/>
      <c r="F1605" s="251"/>
      <c r="G1605" s="251"/>
      <c r="H1605" s="251"/>
      <c r="I1605" s="251"/>
      <c r="J1605" s="251"/>
      <c r="K1605" s="251"/>
      <c r="L1605" s="251"/>
      <c r="M1605" s="251"/>
      <c r="N1605" s="251"/>
      <c r="O1605" s="251"/>
      <c r="P1605" s="251"/>
      <c r="Q1605" s="251"/>
      <c r="R1605" s="251"/>
      <c r="S1605" s="251"/>
      <c r="T1605" s="251"/>
      <c r="U1605" s="251"/>
      <c r="V1605" s="251"/>
      <c r="W1605" s="251"/>
      <c r="X1605" s="251"/>
      <c r="Y1605" s="251"/>
      <c r="Z1605" s="251"/>
      <c r="AA1605" s="251"/>
      <c r="AB1605" s="251"/>
      <c r="AC1605" s="251"/>
      <c r="AD1605" s="251"/>
      <c r="AE1605" s="367"/>
      <c r="AF1605" s="367"/>
      <c r="AG1605" s="367"/>
      <c r="AH1605" s="367"/>
      <c r="AI1605" s="367"/>
      <c r="AJ1605" s="367"/>
      <c r="AK1605" s="367"/>
      <c r="AL1605" s="367"/>
      <c r="AM1605" s="367"/>
      <c r="AN1605" s="367"/>
      <c r="AO1605" s="367"/>
      <c r="AP1605" s="367"/>
      <c r="AQ1605" s="367"/>
      <c r="AR1605" s="367"/>
      <c r="AS1605" s="272"/>
    </row>
    <row r="1606" spans="1:45" ht="15" hidden="1" customHeight="1" outlineLevel="1">
      <c r="A1606" s="464">
        <v>7</v>
      </c>
      <c r="B1606" s="379" t="s">
        <v>100</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hidden="1"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3111">AF1606</f>
        <v>0</v>
      </c>
      <c r="AG1607" s="362">
        <f t="shared" si="3111"/>
        <v>0</v>
      </c>
      <c r="AH1607" s="362">
        <f t="shared" si="3111"/>
        <v>0</v>
      </c>
      <c r="AI1607" s="362">
        <f t="shared" si="3111"/>
        <v>0</v>
      </c>
      <c r="AJ1607" s="362">
        <f t="shared" si="3111"/>
        <v>0</v>
      </c>
      <c r="AK1607" s="362">
        <f t="shared" si="3111"/>
        <v>0</v>
      </c>
      <c r="AL1607" s="362">
        <f t="shared" si="3111"/>
        <v>0</v>
      </c>
      <c r="AM1607" s="362">
        <f t="shared" si="3111"/>
        <v>0</v>
      </c>
      <c r="AN1607" s="362">
        <f t="shared" si="3111"/>
        <v>0</v>
      </c>
      <c r="AO1607" s="362">
        <f t="shared" si="3111"/>
        <v>0</v>
      </c>
      <c r="AP1607" s="362">
        <f t="shared" si="3111"/>
        <v>0</v>
      </c>
      <c r="AQ1607" s="362">
        <f t="shared" si="3111"/>
        <v>0</v>
      </c>
      <c r="AR1607" s="362">
        <f t="shared" si="3111"/>
        <v>0</v>
      </c>
      <c r="AS1607" s="270"/>
    </row>
    <row r="1608" spans="1:45" ht="15" hidden="1" customHeight="1" outlineLevel="1">
      <c r="A1608" s="464"/>
      <c r="B1608" s="273"/>
      <c r="C1608" s="271"/>
      <c r="D1608" s="251"/>
      <c r="E1608" s="251"/>
      <c r="F1608" s="251"/>
      <c r="G1608" s="251"/>
      <c r="H1608" s="251"/>
      <c r="I1608" s="251"/>
      <c r="J1608" s="251"/>
      <c r="K1608" s="251"/>
      <c r="L1608" s="251"/>
      <c r="M1608" s="251"/>
      <c r="N1608" s="251"/>
      <c r="O1608" s="251"/>
      <c r="P1608" s="251"/>
      <c r="Q1608" s="251"/>
      <c r="R1608" s="251"/>
      <c r="S1608" s="251"/>
      <c r="T1608" s="251"/>
      <c r="U1608" s="251"/>
      <c r="V1608" s="251"/>
      <c r="W1608" s="251"/>
      <c r="X1608" s="251"/>
      <c r="Y1608" s="251"/>
      <c r="Z1608" s="251"/>
      <c r="AA1608" s="251"/>
      <c r="AB1608" s="251"/>
      <c r="AC1608" s="251"/>
      <c r="AD1608" s="251"/>
      <c r="AE1608" s="367"/>
      <c r="AF1608" s="368"/>
      <c r="AG1608" s="367"/>
      <c r="AH1608" s="367"/>
      <c r="AI1608" s="367"/>
      <c r="AJ1608" s="367"/>
      <c r="AK1608" s="367"/>
      <c r="AL1608" s="367"/>
      <c r="AM1608" s="367"/>
      <c r="AN1608" s="367"/>
      <c r="AO1608" s="367"/>
      <c r="AP1608" s="367"/>
      <c r="AQ1608" s="367"/>
      <c r="AR1608" s="367"/>
      <c r="AS1608" s="272"/>
    </row>
    <row r="1609" spans="1:45" ht="15" hidden="1" customHeight="1" outlineLevel="1">
      <c r="A1609" s="464">
        <v>8</v>
      </c>
      <c r="B1609" s="379" t="s">
        <v>101</v>
      </c>
      <c r="C1609" s="251" t="s">
        <v>25</v>
      </c>
      <c r="D1609" s="255"/>
      <c r="E1609" s="255"/>
      <c r="F1609" s="255"/>
      <c r="G1609" s="255"/>
      <c r="H1609" s="255"/>
      <c r="I1609" s="255"/>
      <c r="J1609" s="255"/>
      <c r="K1609" s="255"/>
      <c r="L1609" s="255"/>
      <c r="M1609" s="255"/>
      <c r="N1609" s="255"/>
      <c r="O1609" s="255"/>
      <c r="P1609" s="255"/>
      <c r="Q1609" s="255">
        <v>12</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hidden="1"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12</v>
      </c>
      <c r="R1610" s="255"/>
      <c r="S1610" s="255"/>
      <c r="T1610" s="255"/>
      <c r="U1610" s="255"/>
      <c r="V1610" s="255"/>
      <c r="W1610" s="255"/>
      <c r="X1610" s="255"/>
      <c r="Y1610" s="255"/>
      <c r="Z1610" s="255"/>
      <c r="AA1610" s="255"/>
      <c r="AB1610" s="255"/>
      <c r="AC1610" s="255"/>
      <c r="AD1610" s="255"/>
      <c r="AE1610" s="362">
        <f>AE1609</f>
        <v>0</v>
      </c>
      <c r="AF1610" s="362">
        <f t="shared" ref="AF1610:AR1610" si="3112">AF1609</f>
        <v>0</v>
      </c>
      <c r="AG1610" s="362">
        <f t="shared" si="3112"/>
        <v>0</v>
      </c>
      <c r="AH1610" s="362">
        <f t="shared" si="3112"/>
        <v>0</v>
      </c>
      <c r="AI1610" s="362">
        <f t="shared" si="3112"/>
        <v>0</v>
      </c>
      <c r="AJ1610" s="362">
        <f t="shared" si="3112"/>
        <v>0</v>
      </c>
      <c r="AK1610" s="362">
        <f t="shared" si="3112"/>
        <v>0</v>
      </c>
      <c r="AL1610" s="362">
        <f t="shared" si="3112"/>
        <v>0</v>
      </c>
      <c r="AM1610" s="362">
        <f t="shared" si="3112"/>
        <v>0</v>
      </c>
      <c r="AN1610" s="362">
        <f t="shared" si="3112"/>
        <v>0</v>
      </c>
      <c r="AO1610" s="362">
        <f t="shared" si="3112"/>
        <v>0</v>
      </c>
      <c r="AP1610" s="362">
        <f t="shared" si="3112"/>
        <v>0</v>
      </c>
      <c r="AQ1610" s="362">
        <f t="shared" si="3112"/>
        <v>0</v>
      </c>
      <c r="AR1610" s="362">
        <f t="shared" si="3112"/>
        <v>0</v>
      </c>
      <c r="AS1610" s="270"/>
    </row>
    <row r="1611" spans="1:45" ht="15" hidden="1"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8"/>
      <c r="AG1611" s="367"/>
      <c r="AH1611" s="367"/>
      <c r="AI1611" s="367"/>
      <c r="AJ1611" s="367"/>
      <c r="AK1611" s="367"/>
      <c r="AL1611" s="367"/>
      <c r="AM1611" s="367"/>
      <c r="AN1611" s="367"/>
      <c r="AO1611" s="367"/>
      <c r="AP1611" s="367"/>
      <c r="AQ1611" s="367"/>
      <c r="AR1611" s="367"/>
      <c r="AS1611" s="272"/>
    </row>
    <row r="1612" spans="1:45" ht="15" hidden="1" customHeight="1" outlineLevel="1">
      <c r="A1612" s="464">
        <v>9</v>
      </c>
      <c r="B1612" s="379" t="s">
        <v>102</v>
      </c>
      <c r="C1612" s="251" t="s">
        <v>25</v>
      </c>
      <c r="D1612" s="255"/>
      <c r="E1612" s="255"/>
      <c r="F1612" s="255"/>
      <c r="G1612" s="255"/>
      <c r="H1612" s="255"/>
      <c r="I1612" s="255"/>
      <c r="J1612" s="255"/>
      <c r="K1612" s="255"/>
      <c r="L1612" s="255"/>
      <c r="M1612" s="255"/>
      <c r="N1612" s="255"/>
      <c r="O1612" s="255"/>
      <c r="P1612" s="255"/>
      <c r="Q1612" s="255">
        <v>12</v>
      </c>
      <c r="R1612" s="255"/>
      <c r="S1612" s="255"/>
      <c r="T1612" s="255"/>
      <c r="U1612" s="255"/>
      <c r="V1612" s="255"/>
      <c r="W1612" s="255"/>
      <c r="X1612" s="255"/>
      <c r="Y1612" s="255"/>
      <c r="Z1612" s="255"/>
      <c r="AA1612" s="255"/>
      <c r="AB1612" s="255"/>
      <c r="AC1612" s="255"/>
      <c r="AD1612" s="255"/>
      <c r="AE1612" s="366"/>
      <c r="AF1612" s="366"/>
      <c r="AG1612" s="366"/>
      <c r="AH1612" s="366"/>
      <c r="AI1612" s="366"/>
      <c r="AJ1612" s="366"/>
      <c r="AK1612" s="366"/>
      <c r="AL1612" s="366"/>
      <c r="AM1612" s="366"/>
      <c r="AN1612" s="366"/>
      <c r="AO1612" s="366"/>
      <c r="AP1612" s="366"/>
      <c r="AQ1612" s="366"/>
      <c r="AR1612" s="366"/>
      <c r="AS1612" s="256">
        <f>SUM(AE1612:AR1612)</f>
        <v>0</v>
      </c>
    </row>
    <row r="1613" spans="1:45" ht="15" hidden="1" customHeight="1" outlineLevel="1">
      <c r="A1613" s="464"/>
      <c r="B1613" s="254" t="s">
        <v>949</v>
      </c>
      <c r="C1613" s="251" t="s">
        <v>163</v>
      </c>
      <c r="D1613" s="255"/>
      <c r="E1613" s="255"/>
      <c r="F1613" s="255"/>
      <c r="G1613" s="255"/>
      <c r="H1613" s="255"/>
      <c r="I1613" s="255"/>
      <c r="J1613" s="255"/>
      <c r="K1613" s="255"/>
      <c r="L1613" s="255"/>
      <c r="M1613" s="255"/>
      <c r="N1613" s="255"/>
      <c r="O1613" s="255"/>
      <c r="P1613" s="255"/>
      <c r="Q1613" s="255">
        <f>Q1612</f>
        <v>12</v>
      </c>
      <c r="R1613" s="255"/>
      <c r="S1613" s="255"/>
      <c r="T1613" s="255"/>
      <c r="U1613" s="255"/>
      <c r="V1613" s="255"/>
      <c r="W1613" s="255"/>
      <c r="X1613" s="255"/>
      <c r="Y1613" s="255"/>
      <c r="Z1613" s="255"/>
      <c r="AA1613" s="255"/>
      <c r="AB1613" s="255"/>
      <c r="AC1613" s="255"/>
      <c r="AD1613" s="255"/>
      <c r="AE1613" s="362">
        <f>AE1612</f>
        <v>0</v>
      </c>
      <c r="AF1613" s="362">
        <f t="shared" ref="AF1613:AR1613" si="3113">AF1612</f>
        <v>0</v>
      </c>
      <c r="AG1613" s="362">
        <f t="shared" si="3113"/>
        <v>0</v>
      </c>
      <c r="AH1613" s="362">
        <f t="shared" si="3113"/>
        <v>0</v>
      </c>
      <c r="AI1613" s="362">
        <f t="shared" si="3113"/>
        <v>0</v>
      </c>
      <c r="AJ1613" s="362">
        <f t="shared" si="3113"/>
        <v>0</v>
      </c>
      <c r="AK1613" s="362">
        <f t="shared" si="3113"/>
        <v>0</v>
      </c>
      <c r="AL1613" s="362">
        <f t="shared" si="3113"/>
        <v>0</v>
      </c>
      <c r="AM1613" s="362">
        <f t="shared" si="3113"/>
        <v>0</v>
      </c>
      <c r="AN1613" s="362">
        <f t="shared" si="3113"/>
        <v>0</v>
      </c>
      <c r="AO1613" s="362">
        <f t="shared" si="3113"/>
        <v>0</v>
      </c>
      <c r="AP1613" s="362">
        <f t="shared" si="3113"/>
        <v>0</v>
      </c>
      <c r="AQ1613" s="362">
        <f t="shared" si="3113"/>
        <v>0</v>
      </c>
      <c r="AR1613" s="362">
        <f t="shared" si="3113"/>
        <v>0</v>
      </c>
      <c r="AS1613" s="270"/>
    </row>
    <row r="1614" spans="1:45" ht="15" hidden="1" customHeight="1" outlineLevel="1">
      <c r="A1614" s="464"/>
      <c r="B1614" s="273"/>
      <c r="C1614" s="271"/>
      <c r="D1614" s="275"/>
      <c r="E1614" s="275"/>
      <c r="F1614" s="275"/>
      <c r="G1614" s="275"/>
      <c r="H1614" s="275"/>
      <c r="I1614" s="275"/>
      <c r="J1614" s="275"/>
      <c r="K1614" s="275"/>
      <c r="L1614" s="275"/>
      <c r="M1614" s="275"/>
      <c r="N1614" s="275"/>
      <c r="O1614" s="275"/>
      <c r="P1614" s="275"/>
      <c r="Q1614" s="251"/>
      <c r="R1614" s="275"/>
      <c r="S1614" s="275"/>
      <c r="T1614" s="275"/>
      <c r="U1614" s="275"/>
      <c r="V1614" s="275"/>
      <c r="W1614" s="275"/>
      <c r="X1614" s="275"/>
      <c r="Y1614" s="275"/>
      <c r="Z1614" s="275"/>
      <c r="AA1614" s="275"/>
      <c r="AB1614" s="275"/>
      <c r="AC1614" s="275"/>
      <c r="AD1614" s="275"/>
      <c r="AE1614" s="367"/>
      <c r="AF1614" s="367"/>
      <c r="AG1614" s="367"/>
      <c r="AH1614" s="367"/>
      <c r="AI1614" s="367"/>
      <c r="AJ1614" s="367"/>
      <c r="AK1614" s="367"/>
      <c r="AL1614" s="367"/>
      <c r="AM1614" s="367"/>
      <c r="AN1614" s="367"/>
      <c r="AO1614" s="367"/>
      <c r="AP1614" s="367"/>
      <c r="AQ1614" s="367"/>
      <c r="AR1614" s="367"/>
      <c r="AS1614" s="272"/>
    </row>
    <row r="1615" spans="1:45" ht="15" hidden="1" customHeight="1" outlineLevel="1">
      <c r="A1615" s="464">
        <v>10</v>
      </c>
      <c r="B1615" s="379" t="s">
        <v>103</v>
      </c>
      <c r="C1615" s="251" t="s">
        <v>25</v>
      </c>
      <c r="D1615" s="255"/>
      <c r="E1615" s="255"/>
      <c r="F1615" s="255"/>
      <c r="G1615" s="255"/>
      <c r="H1615" s="255"/>
      <c r="I1615" s="255"/>
      <c r="J1615" s="255"/>
      <c r="K1615" s="255"/>
      <c r="L1615" s="255"/>
      <c r="M1615" s="255"/>
      <c r="N1615" s="255"/>
      <c r="O1615" s="255"/>
      <c r="P1615" s="255"/>
      <c r="Q1615" s="255">
        <v>3</v>
      </c>
      <c r="R1615" s="255"/>
      <c r="S1615" s="255"/>
      <c r="T1615" s="255"/>
      <c r="U1615" s="255"/>
      <c r="V1615" s="255"/>
      <c r="W1615" s="255"/>
      <c r="X1615" s="255"/>
      <c r="Y1615" s="255"/>
      <c r="Z1615" s="255"/>
      <c r="AA1615" s="255"/>
      <c r="AB1615" s="255"/>
      <c r="AC1615" s="255"/>
      <c r="AD1615" s="255"/>
      <c r="AE1615" s="366"/>
      <c r="AF1615" s="366"/>
      <c r="AG1615" s="366"/>
      <c r="AH1615" s="366"/>
      <c r="AI1615" s="366"/>
      <c r="AJ1615" s="366"/>
      <c r="AK1615" s="366"/>
      <c r="AL1615" s="366"/>
      <c r="AM1615" s="366"/>
      <c r="AN1615" s="366"/>
      <c r="AO1615" s="366"/>
      <c r="AP1615" s="366"/>
      <c r="AQ1615" s="366"/>
      <c r="AR1615" s="366"/>
      <c r="AS1615" s="256">
        <f>SUM(AE1615:AR1615)</f>
        <v>0</v>
      </c>
    </row>
    <row r="1616" spans="1:45" ht="15" hidden="1" customHeight="1" outlineLevel="1">
      <c r="A1616" s="464"/>
      <c r="B1616" s="254" t="s">
        <v>949</v>
      </c>
      <c r="C1616" s="251" t="s">
        <v>163</v>
      </c>
      <c r="D1616" s="255"/>
      <c r="E1616" s="255"/>
      <c r="F1616" s="255"/>
      <c r="G1616" s="255"/>
      <c r="H1616" s="255"/>
      <c r="I1616" s="255"/>
      <c r="J1616" s="255"/>
      <c r="K1616" s="255"/>
      <c r="L1616" s="255"/>
      <c r="M1616" s="255"/>
      <c r="N1616" s="255"/>
      <c r="O1616" s="255"/>
      <c r="P1616" s="255"/>
      <c r="Q1616" s="255">
        <f>Q1615</f>
        <v>3</v>
      </c>
      <c r="R1616" s="255"/>
      <c r="S1616" s="255"/>
      <c r="T1616" s="255"/>
      <c r="U1616" s="255"/>
      <c r="V1616" s="255"/>
      <c r="W1616" s="255"/>
      <c r="X1616" s="255"/>
      <c r="Y1616" s="255"/>
      <c r="Z1616" s="255"/>
      <c r="AA1616" s="255"/>
      <c r="AB1616" s="255"/>
      <c r="AC1616" s="255"/>
      <c r="AD1616" s="255"/>
      <c r="AE1616" s="362">
        <f>AE1615</f>
        <v>0</v>
      </c>
      <c r="AF1616" s="362">
        <f t="shared" ref="AF1616:AR1616" si="3114">AF1615</f>
        <v>0</v>
      </c>
      <c r="AG1616" s="362">
        <f t="shared" si="3114"/>
        <v>0</v>
      </c>
      <c r="AH1616" s="362">
        <f t="shared" si="3114"/>
        <v>0</v>
      </c>
      <c r="AI1616" s="362">
        <f t="shared" si="3114"/>
        <v>0</v>
      </c>
      <c r="AJ1616" s="362">
        <f t="shared" si="3114"/>
        <v>0</v>
      </c>
      <c r="AK1616" s="362">
        <f t="shared" si="3114"/>
        <v>0</v>
      </c>
      <c r="AL1616" s="362">
        <f t="shared" si="3114"/>
        <v>0</v>
      </c>
      <c r="AM1616" s="362">
        <f t="shared" si="3114"/>
        <v>0</v>
      </c>
      <c r="AN1616" s="362">
        <f t="shared" si="3114"/>
        <v>0</v>
      </c>
      <c r="AO1616" s="362">
        <f t="shared" si="3114"/>
        <v>0</v>
      </c>
      <c r="AP1616" s="362">
        <f t="shared" si="3114"/>
        <v>0</v>
      </c>
      <c r="AQ1616" s="362">
        <f t="shared" si="3114"/>
        <v>0</v>
      </c>
      <c r="AR1616" s="362">
        <f t="shared" si="3114"/>
        <v>0</v>
      </c>
      <c r="AS1616" s="270"/>
    </row>
    <row r="1617" spans="1:46" ht="15" hidden="1" customHeight="1" outlineLevel="1">
      <c r="A1617" s="464"/>
      <c r="B1617" s="273"/>
      <c r="C1617" s="271"/>
      <c r="D1617" s="275"/>
      <c r="E1617" s="275"/>
      <c r="F1617" s="275"/>
      <c r="G1617" s="275"/>
      <c r="H1617" s="275"/>
      <c r="I1617" s="275"/>
      <c r="J1617" s="275"/>
      <c r="K1617" s="275"/>
      <c r="L1617" s="275"/>
      <c r="M1617" s="275"/>
      <c r="N1617" s="275"/>
      <c r="O1617" s="275"/>
      <c r="P1617" s="275"/>
      <c r="Q1617" s="251"/>
      <c r="R1617" s="275"/>
      <c r="S1617" s="275"/>
      <c r="T1617" s="275"/>
      <c r="U1617" s="275"/>
      <c r="V1617" s="275"/>
      <c r="W1617" s="275"/>
      <c r="X1617" s="275"/>
      <c r="Y1617" s="275"/>
      <c r="Z1617" s="275"/>
      <c r="AA1617" s="275"/>
      <c r="AB1617" s="275"/>
      <c r="AC1617" s="275"/>
      <c r="AD1617" s="275"/>
      <c r="AE1617" s="367"/>
      <c r="AF1617" s="368"/>
      <c r="AG1617" s="367"/>
      <c r="AH1617" s="367"/>
      <c r="AI1617" s="367"/>
      <c r="AJ1617" s="367"/>
      <c r="AK1617" s="367"/>
      <c r="AL1617" s="367"/>
      <c r="AM1617" s="367"/>
      <c r="AN1617" s="367"/>
      <c r="AO1617" s="367"/>
      <c r="AP1617" s="367"/>
      <c r="AQ1617" s="367"/>
      <c r="AR1617" s="367"/>
      <c r="AS1617" s="272"/>
    </row>
    <row r="1618" spans="1:46" ht="15" hidden="1" customHeight="1" outlineLevel="1">
      <c r="A1618" s="464"/>
      <c r="B1618" s="248" t="s">
        <v>10</v>
      </c>
      <c r="C1618" s="249"/>
      <c r="D1618" s="249"/>
      <c r="E1618" s="249"/>
      <c r="F1618" s="249"/>
      <c r="G1618" s="249"/>
      <c r="H1618" s="249"/>
      <c r="I1618" s="249"/>
      <c r="J1618" s="249"/>
      <c r="K1618" s="249"/>
      <c r="L1618" s="249"/>
      <c r="M1618" s="249"/>
      <c r="N1618" s="249"/>
      <c r="O1618" s="249"/>
      <c r="P1618" s="249"/>
      <c r="Q1618" s="250"/>
      <c r="R1618" s="249"/>
      <c r="S1618" s="249"/>
      <c r="T1618" s="249"/>
      <c r="U1618" s="249"/>
      <c r="V1618" s="249"/>
      <c r="W1618" s="249"/>
      <c r="X1618" s="249"/>
      <c r="Y1618" s="249"/>
      <c r="Z1618" s="249"/>
      <c r="AA1618" s="249"/>
      <c r="AB1618" s="249"/>
      <c r="AC1618" s="249"/>
      <c r="AD1618" s="249"/>
      <c r="AE1618" s="365"/>
      <c r="AF1618" s="365"/>
      <c r="AG1618" s="365"/>
      <c r="AH1618" s="365"/>
      <c r="AI1618" s="365"/>
      <c r="AJ1618" s="365"/>
      <c r="AK1618" s="365"/>
      <c r="AL1618" s="365"/>
      <c r="AM1618" s="365"/>
      <c r="AN1618" s="365"/>
      <c r="AO1618" s="365"/>
      <c r="AP1618" s="365"/>
      <c r="AQ1618" s="365"/>
      <c r="AR1618" s="365"/>
      <c r="AS1618" s="252"/>
    </row>
    <row r="1619" spans="1:46" ht="15" hidden="1" customHeight="1" outlineLevel="1">
      <c r="A1619" s="464">
        <v>11</v>
      </c>
      <c r="B1619" s="379" t="s">
        <v>104</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77"/>
      <c r="AF1619" s="366"/>
      <c r="AG1619" s="366"/>
      <c r="AH1619" s="366"/>
      <c r="AI1619" s="366"/>
      <c r="AJ1619" s="366"/>
      <c r="AK1619" s="366"/>
      <c r="AL1619" s="366"/>
      <c r="AM1619" s="366"/>
      <c r="AN1619" s="366"/>
      <c r="AO1619" s="366"/>
      <c r="AP1619" s="366"/>
      <c r="AQ1619" s="366"/>
      <c r="AR1619" s="366"/>
      <c r="AS1619" s="256">
        <f>SUM(AE1619:AR1619)</f>
        <v>0</v>
      </c>
    </row>
    <row r="1620" spans="1:46" ht="15" hidden="1"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3115">AF1619</f>
        <v>0</v>
      </c>
      <c r="AG1620" s="362">
        <f t="shared" si="3115"/>
        <v>0</v>
      </c>
      <c r="AH1620" s="362">
        <f t="shared" si="3115"/>
        <v>0</v>
      </c>
      <c r="AI1620" s="362">
        <f t="shared" si="3115"/>
        <v>0</v>
      </c>
      <c r="AJ1620" s="362">
        <f t="shared" si="3115"/>
        <v>0</v>
      </c>
      <c r="AK1620" s="362">
        <f t="shared" si="3115"/>
        <v>0</v>
      </c>
      <c r="AL1620" s="362">
        <f t="shared" si="3115"/>
        <v>0</v>
      </c>
      <c r="AM1620" s="362">
        <f t="shared" si="3115"/>
        <v>0</v>
      </c>
      <c r="AN1620" s="362">
        <f t="shared" si="3115"/>
        <v>0</v>
      </c>
      <c r="AO1620" s="362">
        <f t="shared" si="3115"/>
        <v>0</v>
      </c>
      <c r="AP1620" s="362">
        <f t="shared" si="3115"/>
        <v>0</v>
      </c>
      <c r="AQ1620" s="362">
        <f t="shared" si="3115"/>
        <v>0</v>
      </c>
      <c r="AR1620" s="362">
        <f t="shared" si="3115"/>
        <v>0</v>
      </c>
      <c r="AS1620" s="257"/>
    </row>
    <row r="1621" spans="1:46" ht="15" hidden="1"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72"/>
      <c r="AG1621" s="372"/>
      <c r="AH1621" s="372"/>
      <c r="AI1621" s="372"/>
      <c r="AJ1621" s="372"/>
      <c r="AK1621" s="372"/>
      <c r="AL1621" s="372"/>
      <c r="AM1621" s="372"/>
      <c r="AN1621" s="372"/>
      <c r="AO1621" s="372"/>
      <c r="AP1621" s="372"/>
      <c r="AQ1621" s="372"/>
      <c r="AR1621" s="372"/>
      <c r="AS1621" s="266"/>
    </row>
    <row r="1622" spans="1:46" ht="28.5" hidden="1" customHeight="1" outlineLevel="1">
      <c r="A1622" s="464">
        <v>12</v>
      </c>
      <c r="B1622" s="379" t="s">
        <v>105</v>
      </c>
      <c r="C1622" s="251" t="s">
        <v>25</v>
      </c>
      <c r="D1622" s="255"/>
      <c r="E1622" s="255"/>
      <c r="F1622" s="255"/>
      <c r="G1622" s="255"/>
      <c r="H1622" s="255"/>
      <c r="I1622" s="255"/>
      <c r="J1622" s="255"/>
      <c r="K1622" s="255"/>
      <c r="L1622" s="255"/>
      <c r="M1622" s="255"/>
      <c r="N1622" s="255"/>
      <c r="O1622" s="255"/>
      <c r="P1622" s="255"/>
      <c r="Q1622" s="255">
        <v>12</v>
      </c>
      <c r="R1622" s="255"/>
      <c r="S1622" s="255"/>
      <c r="T1622" s="255"/>
      <c r="U1622" s="255"/>
      <c r="V1622" s="255"/>
      <c r="W1622" s="255"/>
      <c r="X1622" s="255"/>
      <c r="Y1622" s="255"/>
      <c r="Z1622" s="255"/>
      <c r="AA1622" s="255"/>
      <c r="AB1622" s="255"/>
      <c r="AC1622" s="255"/>
      <c r="AD1622" s="255"/>
      <c r="AE1622" s="361"/>
      <c r="AF1622" s="366"/>
      <c r="AG1622" s="366"/>
      <c r="AH1622" s="366"/>
      <c r="AI1622" s="366"/>
      <c r="AJ1622" s="366"/>
      <c r="AK1622" s="366"/>
      <c r="AL1622" s="366"/>
      <c r="AM1622" s="366"/>
      <c r="AN1622" s="366"/>
      <c r="AO1622" s="366"/>
      <c r="AP1622" s="366"/>
      <c r="AQ1622" s="366"/>
      <c r="AR1622" s="366"/>
      <c r="AS1622" s="256">
        <f>SUM(AE1622:AR1622)</f>
        <v>0</v>
      </c>
    </row>
    <row r="1623" spans="1:46" ht="15" hidden="1" customHeight="1" outlineLevel="1">
      <c r="A1623" s="464"/>
      <c r="B1623" s="254" t="s">
        <v>949</v>
      </c>
      <c r="C1623" s="251" t="s">
        <v>163</v>
      </c>
      <c r="D1623" s="255"/>
      <c r="E1623" s="255"/>
      <c r="F1623" s="255"/>
      <c r="G1623" s="255"/>
      <c r="H1623" s="255"/>
      <c r="I1623" s="255"/>
      <c r="J1623" s="255"/>
      <c r="K1623" s="255"/>
      <c r="L1623" s="255"/>
      <c r="M1623" s="255"/>
      <c r="N1623" s="255"/>
      <c r="O1623" s="255"/>
      <c r="P1623" s="255"/>
      <c r="Q1623" s="255">
        <f>Q1622</f>
        <v>12</v>
      </c>
      <c r="R1623" s="255"/>
      <c r="S1623" s="255"/>
      <c r="T1623" s="255"/>
      <c r="U1623" s="255"/>
      <c r="V1623" s="255"/>
      <c r="W1623" s="255"/>
      <c r="X1623" s="255"/>
      <c r="Y1623" s="255"/>
      <c r="Z1623" s="255"/>
      <c r="AA1623" s="255"/>
      <c r="AB1623" s="255"/>
      <c r="AC1623" s="255"/>
      <c r="AD1623" s="255"/>
      <c r="AE1623" s="362">
        <f>AE1622</f>
        <v>0</v>
      </c>
      <c r="AF1623" s="362">
        <f t="shared" ref="AF1623:AR1623" si="3116">AF1622</f>
        <v>0</v>
      </c>
      <c r="AG1623" s="362">
        <f t="shared" si="3116"/>
        <v>0</v>
      </c>
      <c r="AH1623" s="362">
        <f t="shared" si="3116"/>
        <v>0</v>
      </c>
      <c r="AI1623" s="362">
        <f t="shared" si="3116"/>
        <v>0</v>
      </c>
      <c r="AJ1623" s="362">
        <f t="shared" si="3116"/>
        <v>0</v>
      </c>
      <c r="AK1623" s="362">
        <f t="shared" si="3116"/>
        <v>0</v>
      </c>
      <c r="AL1623" s="362">
        <f t="shared" si="3116"/>
        <v>0</v>
      </c>
      <c r="AM1623" s="362">
        <f t="shared" si="3116"/>
        <v>0</v>
      </c>
      <c r="AN1623" s="362">
        <f t="shared" si="3116"/>
        <v>0</v>
      </c>
      <c r="AO1623" s="362">
        <f t="shared" si="3116"/>
        <v>0</v>
      </c>
      <c r="AP1623" s="362">
        <f t="shared" si="3116"/>
        <v>0</v>
      </c>
      <c r="AQ1623" s="362">
        <f t="shared" si="3116"/>
        <v>0</v>
      </c>
      <c r="AR1623" s="362">
        <f t="shared" si="3116"/>
        <v>0</v>
      </c>
      <c r="AS1623" s="257"/>
    </row>
    <row r="1624" spans="1:46" ht="15" hidden="1" customHeight="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73"/>
      <c r="AF1624" s="373"/>
      <c r="AG1624" s="363"/>
      <c r="AH1624" s="363"/>
      <c r="AI1624" s="363"/>
      <c r="AJ1624" s="363"/>
      <c r="AK1624" s="363"/>
      <c r="AL1624" s="363"/>
      <c r="AM1624" s="363"/>
      <c r="AN1624" s="363"/>
      <c r="AO1624" s="363"/>
      <c r="AP1624" s="363"/>
      <c r="AQ1624" s="363"/>
      <c r="AR1624" s="363"/>
      <c r="AS1624" s="266"/>
    </row>
    <row r="1625" spans="1:46" ht="15" hidden="1" customHeight="1" outlineLevel="1">
      <c r="A1625" s="464">
        <v>13</v>
      </c>
      <c r="B1625" s="379" t="s">
        <v>106</v>
      </c>
      <c r="C1625" s="251" t="s">
        <v>25</v>
      </c>
      <c r="D1625" s="255"/>
      <c r="E1625" s="255"/>
      <c r="F1625" s="255"/>
      <c r="G1625" s="255"/>
      <c r="H1625" s="255"/>
      <c r="I1625" s="255"/>
      <c r="J1625" s="255"/>
      <c r="K1625" s="255"/>
      <c r="L1625" s="255"/>
      <c r="M1625" s="255"/>
      <c r="N1625" s="255"/>
      <c r="O1625" s="255"/>
      <c r="P1625" s="255"/>
      <c r="Q1625" s="255">
        <v>12</v>
      </c>
      <c r="R1625" s="255"/>
      <c r="S1625" s="255"/>
      <c r="T1625" s="255"/>
      <c r="U1625" s="255"/>
      <c r="V1625" s="255"/>
      <c r="W1625" s="255"/>
      <c r="X1625" s="255"/>
      <c r="Y1625" s="255"/>
      <c r="Z1625" s="255"/>
      <c r="AA1625" s="255"/>
      <c r="AB1625" s="255"/>
      <c r="AC1625" s="255"/>
      <c r="AD1625" s="255"/>
      <c r="AE1625" s="361"/>
      <c r="AF1625" s="366"/>
      <c r="AG1625" s="366"/>
      <c r="AH1625" s="366"/>
      <c r="AI1625" s="366"/>
      <c r="AJ1625" s="366"/>
      <c r="AK1625" s="366"/>
      <c r="AL1625" s="366"/>
      <c r="AM1625" s="366"/>
      <c r="AN1625" s="366"/>
      <c r="AO1625" s="366"/>
      <c r="AP1625" s="366"/>
      <c r="AQ1625" s="366"/>
      <c r="AR1625" s="366"/>
      <c r="AS1625" s="256">
        <f>SUM(AE1625:AR1625)</f>
        <v>0</v>
      </c>
    </row>
    <row r="1626" spans="1:46" ht="15" hidden="1" customHeight="1" outlineLevel="1">
      <c r="A1626" s="464"/>
      <c r="B1626" s="254" t="s">
        <v>949</v>
      </c>
      <c r="C1626" s="251" t="s">
        <v>163</v>
      </c>
      <c r="D1626" s="255"/>
      <c r="E1626" s="255"/>
      <c r="F1626" s="255"/>
      <c r="G1626" s="255"/>
      <c r="H1626" s="255"/>
      <c r="I1626" s="255"/>
      <c r="J1626" s="255"/>
      <c r="K1626" s="255"/>
      <c r="L1626" s="255"/>
      <c r="M1626" s="255"/>
      <c r="N1626" s="255"/>
      <c r="O1626" s="255"/>
      <c r="P1626" s="255"/>
      <c r="Q1626" s="255">
        <f>Q1625</f>
        <v>12</v>
      </c>
      <c r="R1626" s="255"/>
      <c r="S1626" s="255"/>
      <c r="T1626" s="255"/>
      <c r="U1626" s="255"/>
      <c r="V1626" s="255"/>
      <c r="W1626" s="255"/>
      <c r="X1626" s="255"/>
      <c r="Y1626" s="255"/>
      <c r="Z1626" s="255"/>
      <c r="AA1626" s="255"/>
      <c r="AB1626" s="255"/>
      <c r="AC1626" s="255"/>
      <c r="AD1626" s="255"/>
      <c r="AE1626" s="362">
        <f>AE1625</f>
        <v>0</v>
      </c>
      <c r="AF1626" s="362">
        <f t="shared" ref="AF1626:AR1626" si="3117">AF1625</f>
        <v>0</v>
      </c>
      <c r="AG1626" s="362">
        <f t="shared" si="3117"/>
        <v>0</v>
      </c>
      <c r="AH1626" s="362">
        <f t="shared" si="3117"/>
        <v>0</v>
      </c>
      <c r="AI1626" s="362">
        <f t="shared" si="3117"/>
        <v>0</v>
      </c>
      <c r="AJ1626" s="362">
        <f t="shared" si="3117"/>
        <v>0</v>
      </c>
      <c r="AK1626" s="362">
        <f t="shared" si="3117"/>
        <v>0</v>
      </c>
      <c r="AL1626" s="362">
        <f t="shared" si="3117"/>
        <v>0</v>
      </c>
      <c r="AM1626" s="362">
        <f t="shared" si="3117"/>
        <v>0</v>
      </c>
      <c r="AN1626" s="362">
        <f t="shared" si="3117"/>
        <v>0</v>
      </c>
      <c r="AO1626" s="362">
        <f t="shared" si="3117"/>
        <v>0</v>
      </c>
      <c r="AP1626" s="362">
        <f t="shared" si="3117"/>
        <v>0</v>
      </c>
      <c r="AQ1626" s="362">
        <f t="shared" si="3117"/>
        <v>0</v>
      </c>
      <c r="AR1626" s="362">
        <f t="shared" si="3117"/>
        <v>0</v>
      </c>
      <c r="AS1626" s="266"/>
    </row>
    <row r="1627" spans="1:46" ht="15" hidden="1" customHeight="1" outlineLevel="1">
      <c r="A1627" s="464"/>
      <c r="B1627" s="274"/>
      <c r="C1627" s="265"/>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3"/>
      <c r="AL1627" s="363"/>
      <c r="AM1627" s="363"/>
      <c r="AN1627" s="363"/>
      <c r="AO1627" s="363"/>
      <c r="AP1627" s="363"/>
      <c r="AQ1627" s="363"/>
      <c r="AR1627" s="363"/>
      <c r="AS1627" s="266"/>
    </row>
    <row r="1628" spans="1:46" ht="15" hidden="1" customHeight="1" outlineLevel="1">
      <c r="A1628" s="464"/>
      <c r="B1628" s="248" t="s">
        <v>107</v>
      </c>
      <c r="C1628" s="249"/>
      <c r="D1628" s="250"/>
      <c r="E1628" s="250"/>
      <c r="F1628" s="250"/>
      <c r="G1628" s="250"/>
      <c r="H1628" s="250"/>
      <c r="I1628" s="250"/>
      <c r="J1628" s="250"/>
      <c r="K1628" s="250"/>
      <c r="L1628" s="250"/>
      <c r="M1628" s="250"/>
      <c r="N1628" s="250"/>
      <c r="O1628" s="250"/>
      <c r="P1628" s="250"/>
      <c r="Q1628" s="250"/>
      <c r="R1628" s="250"/>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t="15" hidden="1" customHeight="1" outlineLevel="1">
      <c r="A1629" s="464">
        <v>14</v>
      </c>
      <c r="B1629" s="274" t="s">
        <v>108</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61"/>
      <c r="AF1629" s="361"/>
      <c r="AG1629" s="361"/>
      <c r="AH1629" s="361"/>
      <c r="AI1629" s="361"/>
      <c r="AJ1629" s="361"/>
      <c r="AK1629" s="361"/>
      <c r="AL1629" s="361"/>
      <c r="AM1629" s="361"/>
      <c r="AN1629" s="361"/>
      <c r="AO1629" s="361"/>
      <c r="AP1629" s="361"/>
      <c r="AQ1629" s="361"/>
      <c r="AR1629" s="361"/>
      <c r="AS1629" s="256">
        <f>SUM(AE1629:AR1629)</f>
        <v>0</v>
      </c>
    </row>
    <row r="1630" spans="1:46" ht="15" hidden="1" customHeight="1" outlineLevel="1">
      <c r="A1630" s="464"/>
      <c r="B1630" s="254" t="s">
        <v>949</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118">AF1629</f>
        <v>0</v>
      </c>
      <c r="AG1630" s="362">
        <f t="shared" si="3118"/>
        <v>0</v>
      </c>
      <c r="AH1630" s="362">
        <f t="shared" si="3118"/>
        <v>0</v>
      </c>
      <c r="AI1630" s="362">
        <f t="shared" si="3118"/>
        <v>0</v>
      </c>
      <c r="AJ1630" s="362">
        <f t="shared" si="3118"/>
        <v>0</v>
      </c>
      <c r="AK1630" s="362">
        <f t="shared" si="3118"/>
        <v>0</v>
      </c>
      <c r="AL1630" s="362">
        <f t="shared" si="3118"/>
        <v>0</v>
      </c>
      <c r="AM1630" s="362">
        <f t="shared" si="3118"/>
        <v>0</v>
      </c>
      <c r="AN1630" s="362">
        <f t="shared" si="3118"/>
        <v>0</v>
      </c>
      <c r="AO1630" s="362">
        <f t="shared" si="3118"/>
        <v>0</v>
      </c>
      <c r="AP1630" s="362">
        <f t="shared" si="3118"/>
        <v>0</v>
      </c>
      <c r="AQ1630" s="362">
        <f t="shared" si="3118"/>
        <v>0</v>
      </c>
      <c r="AR1630" s="362">
        <f t="shared" si="3118"/>
        <v>0</v>
      </c>
      <c r="AS1630" s="257"/>
    </row>
    <row r="1631" spans="1:46" ht="15" hidden="1" customHeight="1" outlineLevel="1">
      <c r="A1631" s="464"/>
      <c r="B1631" s="274"/>
      <c r="C1631" s="265"/>
      <c r="D1631" s="251"/>
      <c r="E1631" s="251"/>
      <c r="F1631" s="251"/>
      <c r="G1631" s="251"/>
      <c r="H1631" s="251"/>
      <c r="I1631" s="251"/>
      <c r="J1631" s="251"/>
      <c r="K1631" s="251"/>
      <c r="L1631" s="251"/>
      <c r="M1631" s="251"/>
      <c r="N1631" s="251"/>
      <c r="O1631" s="251"/>
      <c r="P1631" s="251"/>
      <c r="Q1631" s="414"/>
      <c r="R1631" s="251"/>
      <c r="S1631" s="251"/>
      <c r="T1631" s="251"/>
      <c r="U1631" s="251"/>
      <c r="V1631" s="251"/>
      <c r="W1631" s="251"/>
      <c r="X1631" s="251"/>
      <c r="Y1631" s="251"/>
      <c r="Z1631" s="251"/>
      <c r="AA1631" s="251"/>
      <c r="AB1631" s="251"/>
      <c r="AC1631" s="251"/>
      <c r="AD1631" s="251"/>
      <c r="AE1631" s="363"/>
      <c r="AF1631" s="363"/>
      <c r="AG1631" s="363"/>
      <c r="AH1631" s="363"/>
      <c r="AI1631" s="363"/>
      <c r="AJ1631" s="363"/>
      <c r="AK1631" s="363"/>
      <c r="AL1631" s="363"/>
      <c r="AM1631" s="363"/>
      <c r="AN1631" s="363"/>
      <c r="AO1631" s="363"/>
      <c r="AP1631" s="363"/>
      <c r="AQ1631" s="363"/>
      <c r="AR1631" s="363"/>
      <c r="AS1631" s="261"/>
      <c r="AT1631" s="544"/>
    </row>
    <row r="1632" spans="1:46" s="243" customFormat="1" ht="15.75" hidden="1" outlineLevel="1">
      <c r="A1632" s="464"/>
      <c r="B1632" s="248" t="s">
        <v>487</v>
      </c>
      <c r="C1632" s="251"/>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7"/>
      <c r="AL1632" s="367"/>
      <c r="AM1632" s="367"/>
      <c r="AN1632" s="367"/>
      <c r="AO1632" s="367"/>
      <c r="AP1632" s="367"/>
      <c r="AQ1632" s="367"/>
      <c r="AR1632" s="367"/>
      <c r="AS1632" s="453"/>
      <c r="AT1632" s="545"/>
    </row>
    <row r="1633" spans="1:46" hidden="1" outlineLevel="1">
      <c r="A1633" s="464">
        <v>15</v>
      </c>
      <c r="B1633" s="254" t="s">
        <v>492</v>
      </c>
      <c r="C1633" s="251" t="s">
        <v>25</v>
      </c>
      <c r="D1633" s="255"/>
      <c r="E1633" s="255"/>
      <c r="F1633" s="255"/>
      <c r="G1633" s="255"/>
      <c r="H1633" s="255"/>
      <c r="I1633" s="255"/>
      <c r="J1633" s="255"/>
      <c r="K1633" s="255"/>
      <c r="L1633" s="255"/>
      <c r="M1633" s="255"/>
      <c r="N1633" s="255"/>
      <c r="O1633" s="255"/>
      <c r="P1633" s="255"/>
      <c r="Q1633" s="255">
        <v>0</v>
      </c>
      <c r="R1633" s="255"/>
      <c r="S1633" s="255"/>
      <c r="T1633" s="255"/>
      <c r="U1633" s="255"/>
      <c r="V1633" s="255"/>
      <c r="W1633" s="255"/>
      <c r="X1633" s="255"/>
      <c r="Y1633" s="255"/>
      <c r="Z1633" s="255"/>
      <c r="AA1633" s="255"/>
      <c r="AB1633" s="255"/>
      <c r="AC1633" s="255"/>
      <c r="AD1633" s="255"/>
      <c r="AE1633" s="361"/>
      <c r="AF1633" s="361"/>
      <c r="AG1633" s="361"/>
      <c r="AH1633" s="361"/>
      <c r="AI1633" s="361"/>
      <c r="AJ1633" s="361"/>
      <c r="AK1633" s="361"/>
      <c r="AL1633" s="361"/>
      <c r="AM1633" s="361"/>
      <c r="AN1633" s="361"/>
      <c r="AO1633" s="361"/>
      <c r="AP1633" s="361"/>
      <c r="AQ1633" s="361"/>
      <c r="AR1633" s="361"/>
      <c r="AS1633" s="546">
        <f>SUM(AE1633:AR1633)</f>
        <v>0</v>
      </c>
      <c r="AT1633" s="544"/>
    </row>
    <row r="1634" spans="1:46" hidden="1" outlineLevel="1">
      <c r="A1634" s="464"/>
      <c r="B1634" s="254" t="s">
        <v>949</v>
      </c>
      <c r="C1634" s="251" t="s">
        <v>163</v>
      </c>
      <c r="D1634" s="255"/>
      <c r="E1634" s="255"/>
      <c r="F1634" s="255"/>
      <c r="G1634" s="255"/>
      <c r="H1634" s="255"/>
      <c r="I1634" s="255"/>
      <c r="J1634" s="255"/>
      <c r="K1634" s="255"/>
      <c r="L1634" s="255"/>
      <c r="M1634" s="255"/>
      <c r="N1634" s="255"/>
      <c r="O1634" s="255"/>
      <c r="P1634" s="255"/>
      <c r="Q1634" s="255">
        <f>Q1633</f>
        <v>0</v>
      </c>
      <c r="R1634" s="255"/>
      <c r="S1634" s="255"/>
      <c r="T1634" s="255"/>
      <c r="U1634" s="255"/>
      <c r="V1634" s="255"/>
      <c r="W1634" s="255"/>
      <c r="X1634" s="255"/>
      <c r="Y1634" s="255"/>
      <c r="Z1634" s="255"/>
      <c r="AA1634" s="255"/>
      <c r="AB1634" s="255"/>
      <c r="AC1634" s="255"/>
      <c r="AD1634" s="255"/>
      <c r="AE1634" s="362">
        <f>AE1633</f>
        <v>0</v>
      </c>
      <c r="AF1634" s="362">
        <f>AF1633</f>
        <v>0</v>
      </c>
      <c r="AG1634" s="362">
        <f t="shared" ref="AG1634:AI1634" si="3119">AG1633</f>
        <v>0</v>
      </c>
      <c r="AH1634" s="362">
        <f t="shared" si="3119"/>
        <v>0</v>
      </c>
      <c r="AI1634" s="362">
        <f t="shared" si="3119"/>
        <v>0</v>
      </c>
      <c r="AJ1634" s="362">
        <f>AJ1633</f>
        <v>0</v>
      </c>
      <c r="AK1634" s="362">
        <f t="shared" ref="AK1634:AR1634" si="3120">AK1633</f>
        <v>0</v>
      </c>
      <c r="AL1634" s="362">
        <f t="shared" si="3120"/>
        <v>0</v>
      </c>
      <c r="AM1634" s="362">
        <f t="shared" si="3120"/>
        <v>0</v>
      </c>
      <c r="AN1634" s="362">
        <f t="shared" si="3120"/>
        <v>0</v>
      </c>
      <c r="AO1634" s="362">
        <f t="shared" si="3120"/>
        <v>0</v>
      </c>
      <c r="AP1634" s="362">
        <f t="shared" si="3120"/>
        <v>0</v>
      </c>
      <c r="AQ1634" s="362">
        <f t="shared" si="3120"/>
        <v>0</v>
      </c>
      <c r="AR1634" s="362">
        <f t="shared" si="3120"/>
        <v>0</v>
      </c>
      <c r="AS1634" s="257"/>
    </row>
    <row r="1635" spans="1:46" hidden="1" outlineLevel="1">
      <c r="A1635" s="464"/>
      <c r="B1635" s="274"/>
      <c r="C1635" s="265"/>
      <c r="D1635" s="251"/>
      <c r="E1635" s="251"/>
      <c r="F1635" s="251"/>
      <c r="G1635" s="251"/>
      <c r="H1635" s="251"/>
      <c r="I1635" s="251"/>
      <c r="J1635" s="251"/>
      <c r="K1635" s="251"/>
      <c r="L1635" s="251"/>
      <c r="M1635" s="251"/>
      <c r="N1635" s="251"/>
      <c r="O1635" s="251"/>
      <c r="P1635" s="251"/>
      <c r="Q1635" s="251"/>
      <c r="R1635" s="251"/>
      <c r="S1635" s="251"/>
      <c r="T1635" s="251"/>
      <c r="U1635" s="251"/>
      <c r="V1635" s="251"/>
      <c r="W1635" s="251"/>
      <c r="X1635" s="251"/>
      <c r="Y1635" s="251"/>
      <c r="Z1635" s="251"/>
      <c r="AA1635" s="251"/>
      <c r="AB1635" s="251"/>
      <c r="AC1635" s="251"/>
      <c r="AD1635" s="251"/>
      <c r="AE1635" s="363"/>
      <c r="AF1635" s="363"/>
      <c r="AG1635" s="363"/>
      <c r="AH1635" s="363"/>
      <c r="AI1635" s="363"/>
      <c r="AJ1635" s="363"/>
      <c r="AK1635" s="363"/>
      <c r="AL1635" s="363"/>
      <c r="AM1635" s="363"/>
      <c r="AN1635" s="363"/>
      <c r="AO1635" s="363"/>
      <c r="AP1635" s="363"/>
      <c r="AQ1635" s="363"/>
      <c r="AR1635" s="363"/>
      <c r="AS1635" s="266"/>
    </row>
    <row r="1636" spans="1:46" s="243" customFormat="1" hidden="1" outlineLevel="1">
      <c r="A1636" s="464">
        <v>16</v>
      </c>
      <c r="B1636" s="283" t="s">
        <v>488</v>
      </c>
      <c r="C1636" s="251" t="s">
        <v>25</v>
      </c>
      <c r="D1636" s="255"/>
      <c r="E1636" s="255"/>
      <c r="F1636" s="255"/>
      <c r="G1636" s="255"/>
      <c r="H1636" s="255"/>
      <c r="I1636" s="255"/>
      <c r="J1636" s="255"/>
      <c r="K1636" s="255"/>
      <c r="L1636" s="255"/>
      <c r="M1636" s="255"/>
      <c r="N1636" s="255"/>
      <c r="O1636" s="255"/>
      <c r="P1636" s="255"/>
      <c r="Q1636" s="255">
        <v>0</v>
      </c>
      <c r="R1636" s="255"/>
      <c r="S1636" s="255"/>
      <c r="T1636" s="255"/>
      <c r="U1636" s="255"/>
      <c r="V1636" s="255"/>
      <c r="W1636" s="255"/>
      <c r="X1636" s="255"/>
      <c r="Y1636" s="255"/>
      <c r="Z1636" s="255"/>
      <c r="AA1636" s="255"/>
      <c r="AB1636" s="255"/>
      <c r="AC1636" s="255"/>
      <c r="AD1636" s="255"/>
      <c r="AE1636" s="361"/>
      <c r="AF1636" s="361"/>
      <c r="AG1636" s="361"/>
      <c r="AH1636" s="361"/>
      <c r="AI1636" s="361"/>
      <c r="AJ1636" s="361"/>
      <c r="AK1636" s="361"/>
      <c r="AL1636" s="361"/>
      <c r="AM1636" s="361"/>
      <c r="AN1636" s="361"/>
      <c r="AO1636" s="361"/>
      <c r="AP1636" s="361"/>
      <c r="AQ1636" s="361"/>
      <c r="AR1636" s="361"/>
      <c r="AS1636" s="256">
        <f>SUM(AE1636:AR1636)</f>
        <v>0</v>
      </c>
    </row>
    <row r="1637" spans="1:46" s="243" customFormat="1" hidden="1" outlineLevel="1">
      <c r="A1637" s="464"/>
      <c r="B1637" s="254" t="s">
        <v>949</v>
      </c>
      <c r="C1637" s="251" t="s">
        <v>163</v>
      </c>
      <c r="D1637" s="255"/>
      <c r="E1637" s="255"/>
      <c r="F1637" s="255"/>
      <c r="G1637" s="255"/>
      <c r="H1637" s="255"/>
      <c r="I1637" s="255"/>
      <c r="J1637" s="255"/>
      <c r="K1637" s="255"/>
      <c r="L1637" s="255"/>
      <c r="M1637" s="255"/>
      <c r="N1637" s="255"/>
      <c r="O1637" s="255"/>
      <c r="P1637" s="255"/>
      <c r="Q1637" s="255">
        <f>Q1636</f>
        <v>0</v>
      </c>
      <c r="R1637" s="255"/>
      <c r="S1637" s="255"/>
      <c r="T1637" s="255"/>
      <c r="U1637" s="255"/>
      <c r="V1637" s="255"/>
      <c r="W1637" s="255"/>
      <c r="X1637" s="255"/>
      <c r="Y1637" s="255"/>
      <c r="Z1637" s="255"/>
      <c r="AA1637" s="255"/>
      <c r="AB1637" s="255"/>
      <c r="AC1637" s="255"/>
      <c r="AD1637" s="255"/>
      <c r="AE1637" s="362">
        <f>AE1636</f>
        <v>0</v>
      </c>
      <c r="AF1637" s="362">
        <f t="shared" ref="AF1637:AQ1637" si="3121">AF1636</f>
        <v>0</v>
      </c>
      <c r="AG1637" s="362">
        <f t="shared" si="3121"/>
        <v>0</v>
      </c>
      <c r="AH1637" s="362">
        <f t="shared" si="3121"/>
        <v>0</v>
      </c>
      <c r="AI1637" s="362">
        <f t="shared" si="3121"/>
        <v>0</v>
      </c>
      <c r="AJ1637" s="362">
        <f t="shared" si="3121"/>
        <v>0</v>
      </c>
      <c r="AK1637" s="362">
        <f t="shared" si="3121"/>
        <v>0</v>
      </c>
      <c r="AL1637" s="362">
        <f t="shared" si="3121"/>
        <v>0</v>
      </c>
      <c r="AM1637" s="362">
        <f t="shared" si="3121"/>
        <v>0</v>
      </c>
      <c r="AN1637" s="362">
        <f t="shared" si="3121"/>
        <v>0</v>
      </c>
      <c r="AO1637" s="362">
        <f t="shared" si="3121"/>
        <v>0</v>
      </c>
      <c r="AP1637" s="362">
        <f t="shared" si="3121"/>
        <v>0</v>
      </c>
      <c r="AQ1637" s="362">
        <f t="shared" si="3121"/>
        <v>0</v>
      </c>
      <c r="AR1637" s="362">
        <f>AR1636</f>
        <v>0</v>
      </c>
      <c r="AS1637" s="257"/>
    </row>
    <row r="1638" spans="1:46" s="243" customFormat="1" hidden="1" outlineLevel="1">
      <c r="A1638" s="464"/>
      <c r="B1638" s="283"/>
      <c r="C1638" s="251"/>
      <c r="D1638" s="251"/>
      <c r="E1638" s="251"/>
      <c r="F1638" s="251"/>
      <c r="G1638" s="251"/>
      <c r="H1638" s="251"/>
      <c r="I1638" s="251"/>
      <c r="J1638" s="251"/>
      <c r="K1638" s="251"/>
      <c r="L1638" s="251"/>
      <c r="M1638" s="251"/>
      <c r="N1638" s="251"/>
      <c r="O1638" s="251"/>
      <c r="P1638" s="251"/>
      <c r="Q1638" s="251"/>
      <c r="R1638" s="251"/>
      <c r="S1638" s="251"/>
      <c r="T1638" s="251"/>
      <c r="U1638" s="251"/>
      <c r="V1638" s="251"/>
      <c r="W1638" s="251"/>
      <c r="X1638" s="251"/>
      <c r="Y1638" s="251"/>
      <c r="Z1638" s="251"/>
      <c r="AA1638" s="251"/>
      <c r="AB1638" s="251"/>
      <c r="AC1638" s="251"/>
      <c r="AD1638" s="251"/>
      <c r="AE1638" s="363"/>
      <c r="AF1638" s="363"/>
      <c r="AG1638" s="363"/>
      <c r="AH1638" s="363"/>
      <c r="AI1638" s="363"/>
      <c r="AJ1638" s="363"/>
      <c r="AK1638" s="367"/>
      <c r="AL1638" s="367"/>
      <c r="AM1638" s="367"/>
      <c r="AN1638" s="367"/>
      <c r="AO1638" s="367"/>
      <c r="AP1638" s="367"/>
      <c r="AQ1638" s="367"/>
      <c r="AR1638" s="367"/>
      <c r="AS1638" s="272"/>
    </row>
    <row r="1639" spans="1:46" ht="15.75" hidden="1" outlineLevel="1">
      <c r="A1639" s="464"/>
      <c r="B1639" s="455" t="s">
        <v>493</v>
      </c>
      <c r="C1639" s="279"/>
      <c r="D1639" s="250"/>
      <c r="E1639" s="249"/>
      <c r="F1639" s="249"/>
      <c r="G1639" s="249"/>
      <c r="H1639" s="249"/>
      <c r="I1639" s="249"/>
      <c r="J1639" s="249"/>
      <c r="K1639" s="249"/>
      <c r="L1639" s="249"/>
      <c r="M1639" s="249"/>
      <c r="N1639" s="249"/>
      <c r="O1639" s="249"/>
      <c r="P1639" s="249"/>
      <c r="Q1639" s="250"/>
      <c r="R1639" s="249"/>
      <c r="S1639" s="249"/>
      <c r="T1639" s="249"/>
      <c r="U1639" s="249"/>
      <c r="V1639" s="249"/>
      <c r="W1639" s="249"/>
      <c r="X1639" s="249"/>
      <c r="Y1639" s="249"/>
      <c r="Z1639" s="249"/>
      <c r="AA1639" s="249"/>
      <c r="AB1639" s="249"/>
      <c r="AC1639" s="249"/>
      <c r="AD1639" s="249"/>
      <c r="AE1639" s="365"/>
      <c r="AF1639" s="365"/>
      <c r="AG1639" s="365"/>
      <c r="AH1639" s="365"/>
      <c r="AI1639" s="365"/>
      <c r="AJ1639" s="365"/>
      <c r="AK1639" s="365"/>
      <c r="AL1639" s="365"/>
      <c r="AM1639" s="365"/>
      <c r="AN1639" s="365"/>
      <c r="AO1639" s="365"/>
      <c r="AP1639" s="365"/>
      <c r="AQ1639" s="365"/>
      <c r="AR1639" s="365"/>
      <c r="AS1639" s="252"/>
    </row>
    <row r="1640" spans="1:46" hidden="1" outlineLevel="1">
      <c r="A1640" s="464">
        <v>17</v>
      </c>
      <c r="B1640" s="379" t="s">
        <v>112</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6" hidden="1"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3122">AF1640</f>
        <v>0</v>
      </c>
      <c r="AG1641" s="362">
        <f t="shared" si="3122"/>
        <v>0</v>
      </c>
      <c r="AH1641" s="362">
        <f t="shared" si="3122"/>
        <v>0</v>
      </c>
      <c r="AI1641" s="362">
        <f t="shared" si="3122"/>
        <v>0</v>
      </c>
      <c r="AJ1641" s="362">
        <f t="shared" si="3122"/>
        <v>0</v>
      </c>
      <c r="AK1641" s="362">
        <f t="shared" si="3122"/>
        <v>0</v>
      </c>
      <c r="AL1641" s="362">
        <f t="shared" si="3122"/>
        <v>0</v>
      </c>
      <c r="AM1641" s="362">
        <f t="shared" si="3122"/>
        <v>0</v>
      </c>
      <c r="AN1641" s="362">
        <f t="shared" si="3122"/>
        <v>0</v>
      </c>
      <c r="AO1641" s="362">
        <f t="shared" si="3122"/>
        <v>0</v>
      </c>
      <c r="AP1641" s="362">
        <f t="shared" si="3122"/>
        <v>0</v>
      </c>
      <c r="AQ1641" s="362">
        <f t="shared" si="3122"/>
        <v>0</v>
      </c>
      <c r="AR1641" s="362">
        <f t="shared" si="3122"/>
        <v>0</v>
      </c>
      <c r="AS1641" s="266"/>
    </row>
    <row r="1642" spans="1:46" hidden="1" outlineLevel="1">
      <c r="A1642" s="464"/>
      <c r="B1642" s="254"/>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6" hidden="1" outlineLevel="1">
      <c r="A1643" s="464">
        <v>18</v>
      </c>
      <c r="B1643" s="379" t="s">
        <v>109</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6" hidden="1"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AE1643</f>
        <v>0</v>
      </c>
      <c r="AF1644" s="362">
        <f t="shared" ref="AF1644:AR1644" si="3123">AF1643</f>
        <v>0</v>
      </c>
      <c r="AG1644" s="362">
        <f t="shared" si="3123"/>
        <v>0</v>
      </c>
      <c r="AH1644" s="362">
        <f t="shared" si="3123"/>
        <v>0</v>
      </c>
      <c r="AI1644" s="362">
        <f t="shared" si="3123"/>
        <v>0</v>
      </c>
      <c r="AJ1644" s="362">
        <f t="shared" si="3123"/>
        <v>0</v>
      </c>
      <c r="AK1644" s="362">
        <f t="shared" si="3123"/>
        <v>0</v>
      </c>
      <c r="AL1644" s="362">
        <f t="shared" si="3123"/>
        <v>0</v>
      </c>
      <c r="AM1644" s="362">
        <f t="shared" si="3123"/>
        <v>0</v>
      </c>
      <c r="AN1644" s="362">
        <f t="shared" si="3123"/>
        <v>0</v>
      </c>
      <c r="AO1644" s="362">
        <f t="shared" si="3123"/>
        <v>0</v>
      </c>
      <c r="AP1644" s="362">
        <f t="shared" si="3123"/>
        <v>0</v>
      </c>
      <c r="AQ1644" s="362">
        <f t="shared" si="3123"/>
        <v>0</v>
      </c>
      <c r="AR1644" s="362">
        <f t="shared" si="3123"/>
        <v>0</v>
      </c>
      <c r="AS1644" s="266"/>
    </row>
    <row r="1645" spans="1:46" hidden="1" outlineLevel="1">
      <c r="A1645" s="464"/>
      <c r="B1645" s="281"/>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4"/>
      <c r="AF1645" s="375"/>
      <c r="AG1645" s="375"/>
      <c r="AH1645" s="375"/>
      <c r="AI1645" s="375"/>
      <c r="AJ1645" s="375"/>
      <c r="AK1645" s="375"/>
      <c r="AL1645" s="375"/>
      <c r="AM1645" s="375"/>
      <c r="AN1645" s="375"/>
      <c r="AO1645" s="375"/>
      <c r="AP1645" s="375"/>
      <c r="AQ1645" s="375"/>
      <c r="AR1645" s="375"/>
      <c r="AS1645" s="257"/>
    </row>
    <row r="1646" spans="1:46" hidden="1" outlineLevel="1">
      <c r="A1646" s="464">
        <v>19</v>
      </c>
      <c r="B1646" s="379" t="s">
        <v>111</v>
      </c>
      <c r="C1646" s="251" t="s">
        <v>25</v>
      </c>
      <c r="D1646" s="255"/>
      <c r="E1646" s="255"/>
      <c r="F1646" s="255"/>
      <c r="G1646" s="255"/>
      <c r="H1646" s="255"/>
      <c r="I1646" s="255"/>
      <c r="J1646" s="255"/>
      <c r="K1646" s="255"/>
      <c r="L1646" s="255"/>
      <c r="M1646" s="255"/>
      <c r="N1646" s="255"/>
      <c r="O1646" s="255"/>
      <c r="P1646" s="255"/>
      <c r="Q1646" s="255">
        <v>12</v>
      </c>
      <c r="R1646" s="255"/>
      <c r="S1646" s="255"/>
      <c r="T1646" s="255"/>
      <c r="U1646" s="255"/>
      <c r="V1646" s="255"/>
      <c r="W1646" s="255"/>
      <c r="X1646" s="255"/>
      <c r="Y1646" s="255"/>
      <c r="Z1646" s="255"/>
      <c r="AA1646" s="255"/>
      <c r="AB1646" s="255"/>
      <c r="AC1646" s="255"/>
      <c r="AD1646" s="255"/>
      <c r="AE1646" s="377"/>
      <c r="AF1646" s="361"/>
      <c r="AG1646" s="361"/>
      <c r="AH1646" s="361"/>
      <c r="AI1646" s="361"/>
      <c r="AJ1646" s="361"/>
      <c r="AK1646" s="361"/>
      <c r="AL1646" s="366"/>
      <c r="AM1646" s="366"/>
      <c r="AN1646" s="366"/>
      <c r="AO1646" s="366"/>
      <c r="AP1646" s="366"/>
      <c r="AQ1646" s="366"/>
      <c r="AR1646" s="366"/>
      <c r="AS1646" s="256">
        <f>SUM(AE1646:AR1646)</f>
        <v>0</v>
      </c>
    </row>
    <row r="1647" spans="1:46" hidden="1" outlineLevel="1">
      <c r="A1647" s="464"/>
      <c r="B1647" s="254" t="s">
        <v>949</v>
      </c>
      <c r="C1647" s="251" t="s">
        <v>163</v>
      </c>
      <c r="D1647" s="255"/>
      <c r="E1647" s="255"/>
      <c r="F1647" s="255"/>
      <c r="G1647" s="255"/>
      <c r="H1647" s="255"/>
      <c r="I1647" s="255"/>
      <c r="J1647" s="255"/>
      <c r="K1647" s="255"/>
      <c r="L1647" s="255"/>
      <c r="M1647" s="255"/>
      <c r="N1647" s="255"/>
      <c r="O1647" s="255"/>
      <c r="P1647" s="255"/>
      <c r="Q1647" s="255">
        <f>Q1646</f>
        <v>12</v>
      </c>
      <c r="R1647" s="255"/>
      <c r="S1647" s="255"/>
      <c r="T1647" s="255"/>
      <c r="U1647" s="255"/>
      <c r="V1647" s="255"/>
      <c r="W1647" s="255"/>
      <c r="X1647" s="255"/>
      <c r="Y1647" s="255"/>
      <c r="Z1647" s="255"/>
      <c r="AA1647" s="255"/>
      <c r="AB1647" s="255"/>
      <c r="AC1647" s="255"/>
      <c r="AD1647" s="255"/>
      <c r="AE1647" s="362">
        <f>AE1646</f>
        <v>0</v>
      </c>
      <c r="AF1647" s="362">
        <f t="shared" ref="AF1647:AR1647" si="3124">AF1646</f>
        <v>0</v>
      </c>
      <c r="AG1647" s="362">
        <f t="shared" si="3124"/>
        <v>0</v>
      </c>
      <c r="AH1647" s="362">
        <f t="shared" si="3124"/>
        <v>0</v>
      </c>
      <c r="AI1647" s="362">
        <f t="shared" si="3124"/>
        <v>0</v>
      </c>
      <c r="AJ1647" s="362">
        <f t="shared" si="3124"/>
        <v>0</v>
      </c>
      <c r="AK1647" s="362">
        <f t="shared" si="3124"/>
        <v>0</v>
      </c>
      <c r="AL1647" s="362">
        <f t="shared" si="3124"/>
        <v>0</v>
      </c>
      <c r="AM1647" s="362">
        <f t="shared" si="3124"/>
        <v>0</v>
      </c>
      <c r="AN1647" s="362">
        <f t="shared" si="3124"/>
        <v>0</v>
      </c>
      <c r="AO1647" s="362">
        <f t="shared" si="3124"/>
        <v>0</v>
      </c>
      <c r="AP1647" s="362">
        <f t="shared" si="3124"/>
        <v>0</v>
      </c>
      <c r="AQ1647" s="362">
        <f t="shared" si="3124"/>
        <v>0</v>
      </c>
      <c r="AR1647" s="362">
        <f t="shared" si="3124"/>
        <v>0</v>
      </c>
      <c r="AS1647" s="257"/>
    </row>
    <row r="1648" spans="1:46" hidden="1" outlineLevel="1">
      <c r="A1648" s="464"/>
      <c r="B1648" s="281"/>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63"/>
      <c r="AF1648" s="363"/>
      <c r="AG1648" s="363"/>
      <c r="AH1648" s="363"/>
      <c r="AI1648" s="363"/>
      <c r="AJ1648" s="363"/>
      <c r="AK1648" s="363"/>
      <c r="AL1648" s="363"/>
      <c r="AM1648" s="363"/>
      <c r="AN1648" s="363"/>
      <c r="AO1648" s="363"/>
      <c r="AP1648" s="363"/>
      <c r="AQ1648" s="363"/>
      <c r="AR1648" s="363"/>
      <c r="AS1648" s="266"/>
    </row>
    <row r="1649" spans="1:45" hidden="1" outlineLevel="1">
      <c r="A1649" s="464">
        <v>20</v>
      </c>
      <c r="B1649" s="379" t="s">
        <v>110</v>
      </c>
      <c r="C1649" s="251" t="s">
        <v>25</v>
      </c>
      <c r="D1649" s="255"/>
      <c r="E1649" s="255"/>
      <c r="F1649" s="255"/>
      <c r="G1649" s="255"/>
      <c r="H1649" s="255"/>
      <c r="I1649" s="255"/>
      <c r="J1649" s="255"/>
      <c r="K1649" s="255"/>
      <c r="L1649" s="255"/>
      <c r="M1649" s="255"/>
      <c r="N1649" s="255"/>
      <c r="O1649" s="255"/>
      <c r="P1649" s="255"/>
      <c r="Q1649" s="255">
        <v>12</v>
      </c>
      <c r="R1649" s="255"/>
      <c r="S1649" s="255"/>
      <c r="T1649" s="255"/>
      <c r="U1649" s="255"/>
      <c r="V1649" s="255"/>
      <c r="W1649" s="255"/>
      <c r="X1649" s="255"/>
      <c r="Y1649" s="255"/>
      <c r="Z1649" s="255"/>
      <c r="AA1649" s="255"/>
      <c r="AB1649" s="255"/>
      <c r="AC1649" s="255"/>
      <c r="AD1649" s="255"/>
      <c r="AE1649" s="377"/>
      <c r="AF1649" s="361"/>
      <c r="AG1649" s="361"/>
      <c r="AH1649" s="361"/>
      <c r="AI1649" s="361"/>
      <c r="AJ1649" s="361"/>
      <c r="AK1649" s="361"/>
      <c r="AL1649" s="366"/>
      <c r="AM1649" s="366"/>
      <c r="AN1649" s="366"/>
      <c r="AO1649" s="366"/>
      <c r="AP1649" s="366"/>
      <c r="AQ1649" s="366"/>
      <c r="AR1649" s="366"/>
      <c r="AS1649" s="256">
        <f>SUM(AE1649:AR1649)</f>
        <v>0</v>
      </c>
    </row>
    <row r="1650" spans="1:45" hidden="1" outlineLevel="1">
      <c r="A1650" s="464"/>
      <c r="B1650" s="254" t="s">
        <v>949</v>
      </c>
      <c r="C1650" s="251" t="s">
        <v>163</v>
      </c>
      <c r="D1650" s="255"/>
      <c r="E1650" s="255"/>
      <c r="F1650" s="255"/>
      <c r="G1650" s="255"/>
      <c r="H1650" s="255"/>
      <c r="I1650" s="255"/>
      <c r="J1650" s="255"/>
      <c r="K1650" s="255"/>
      <c r="L1650" s="255"/>
      <c r="M1650" s="255"/>
      <c r="N1650" s="255"/>
      <c r="O1650" s="255"/>
      <c r="P1650" s="255"/>
      <c r="Q1650" s="255">
        <f>Q1649</f>
        <v>12</v>
      </c>
      <c r="R1650" s="255"/>
      <c r="S1650" s="255"/>
      <c r="T1650" s="255"/>
      <c r="U1650" s="255"/>
      <c r="V1650" s="255"/>
      <c r="W1650" s="255"/>
      <c r="X1650" s="255"/>
      <c r="Y1650" s="255"/>
      <c r="Z1650" s="255"/>
      <c r="AA1650" s="255"/>
      <c r="AB1650" s="255"/>
      <c r="AC1650" s="255"/>
      <c r="AD1650" s="255"/>
      <c r="AE1650" s="362">
        <f t="shared" ref="AE1650:AR1650" si="3125">AE1649</f>
        <v>0</v>
      </c>
      <c r="AF1650" s="362">
        <f t="shared" si="3125"/>
        <v>0</v>
      </c>
      <c r="AG1650" s="362">
        <f t="shared" si="3125"/>
        <v>0</v>
      </c>
      <c r="AH1650" s="362">
        <f t="shared" si="3125"/>
        <v>0</v>
      </c>
      <c r="AI1650" s="362">
        <f t="shared" si="3125"/>
        <v>0</v>
      </c>
      <c r="AJ1650" s="362">
        <f t="shared" si="3125"/>
        <v>0</v>
      </c>
      <c r="AK1650" s="362">
        <f t="shared" si="3125"/>
        <v>0</v>
      </c>
      <c r="AL1650" s="362">
        <f t="shared" si="3125"/>
        <v>0</v>
      </c>
      <c r="AM1650" s="362">
        <f t="shared" si="3125"/>
        <v>0</v>
      </c>
      <c r="AN1650" s="362">
        <f t="shared" si="3125"/>
        <v>0</v>
      </c>
      <c r="AO1650" s="362">
        <f t="shared" si="3125"/>
        <v>0</v>
      </c>
      <c r="AP1650" s="362">
        <f t="shared" si="3125"/>
        <v>0</v>
      </c>
      <c r="AQ1650" s="362">
        <f t="shared" si="3125"/>
        <v>0</v>
      </c>
      <c r="AR1650" s="362">
        <f t="shared" si="3125"/>
        <v>0</v>
      </c>
      <c r="AS1650" s="266"/>
    </row>
    <row r="1651" spans="1:45" ht="15.75" hidden="1" outlineLevel="1">
      <c r="A1651" s="464"/>
      <c r="B1651" s="282"/>
      <c r="C1651" s="260"/>
      <c r="D1651" s="251"/>
      <c r="E1651" s="251"/>
      <c r="F1651" s="251"/>
      <c r="G1651" s="251"/>
      <c r="H1651" s="251"/>
      <c r="I1651" s="251"/>
      <c r="J1651" s="251"/>
      <c r="K1651" s="251"/>
      <c r="L1651" s="251"/>
      <c r="M1651" s="251"/>
      <c r="N1651" s="251"/>
      <c r="O1651" s="251"/>
      <c r="P1651" s="251"/>
      <c r="Q1651" s="260"/>
      <c r="R1651" s="251"/>
      <c r="S1651" s="251"/>
      <c r="T1651" s="251"/>
      <c r="U1651" s="251"/>
      <c r="V1651" s="251"/>
      <c r="W1651" s="251"/>
      <c r="X1651" s="251"/>
      <c r="Y1651" s="251"/>
      <c r="Z1651" s="251"/>
      <c r="AA1651" s="251"/>
      <c r="AB1651" s="251"/>
      <c r="AC1651" s="251"/>
      <c r="AD1651" s="251"/>
      <c r="AE1651" s="363"/>
      <c r="AF1651" s="363"/>
      <c r="AG1651" s="363"/>
      <c r="AH1651" s="363"/>
      <c r="AI1651" s="363"/>
      <c r="AJ1651" s="363"/>
      <c r="AK1651" s="363"/>
      <c r="AL1651" s="363"/>
      <c r="AM1651" s="363"/>
      <c r="AN1651" s="363"/>
      <c r="AO1651" s="363"/>
      <c r="AP1651" s="363"/>
      <c r="AQ1651" s="363"/>
      <c r="AR1651" s="363"/>
      <c r="AS1651" s="266"/>
    </row>
    <row r="1652" spans="1:45" ht="15.75" hidden="1" outlineLevel="1">
      <c r="A1652" s="464"/>
      <c r="B1652" s="454" t="s">
        <v>500</v>
      </c>
      <c r="C1652" s="251"/>
      <c r="D1652" s="251"/>
      <c r="E1652" s="251"/>
      <c r="F1652" s="251"/>
      <c r="G1652" s="251"/>
      <c r="H1652" s="251"/>
      <c r="I1652" s="251"/>
      <c r="J1652" s="251"/>
      <c r="K1652" s="251"/>
      <c r="L1652" s="251"/>
      <c r="M1652" s="251"/>
      <c r="N1652" s="251"/>
      <c r="O1652" s="251"/>
      <c r="P1652" s="251"/>
      <c r="Q1652" s="251"/>
      <c r="R1652" s="251"/>
      <c r="S1652" s="251"/>
      <c r="T1652" s="251"/>
      <c r="U1652" s="251"/>
      <c r="V1652" s="251"/>
      <c r="W1652" s="251"/>
      <c r="X1652" s="251"/>
      <c r="Y1652" s="251"/>
      <c r="Z1652" s="251"/>
      <c r="AA1652" s="251"/>
      <c r="AB1652" s="251"/>
      <c r="AC1652" s="251"/>
      <c r="AD1652" s="251"/>
      <c r="AE1652" s="373"/>
      <c r="AF1652" s="376"/>
      <c r="AG1652" s="376"/>
      <c r="AH1652" s="376"/>
      <c r="AI1652" s="376"/>
      <c r="AJ1652" s="376"/>
      <c r="AK1652" s="376"/>
      <c r="AL1652" s="376"/>
      <c r="AM1652" s="376"/>
      <c r="AN1652" s="376"/>
      <c r="AO1652" s="376"/>
      <c r="AP1652" s="376"/>
      <c r="AQ1652" s="376"/>
      <c r="AR1652" s="376"/>
      <c r="AS1652" s="266"/>
    </row>
    <row r="1653" spans="1:45" ht="15.75" hidden="1" outlineLevel="1">
      <c r="A1653" s="464"/>
      <c r="B1653" s="443" t="s">
        <v>496</v>
      </c>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hidden="1" customHeight="1" outlineLevel="1">
      <c r="A1654" s="464">
        <v>21</v>
      </c>
      <c r="B1654" s="379" t="s">
        <v>113</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hidden="1"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3126">AF1654</f>
        <v>0</v>
      </c>
      <c r="AG1655" s="362">
        <f t="shared" si="3126"/>
        <v>0</v>
      </c>
      <c r="AH1655" s="362">
        <f t="shared" si="3126"/>
        <v>0</v>
      </c>
      <c r="AI1655" s="362">
        <f t="shared" si="3126"/>
        <v>0</v>
      </c>
      <c r="AJ1655" s="362">
        <f t="shared" si="3126"/>
        <v>0</v>
      </c>
      <c r="AK1655" s="362">
        <f t="shared" si="3126"/>
        <v>0</v>
      </c>
      <c r="AL1655" s="362">
        <f t="shared" si="3126"/>
        <v>0</v>
      </c>
      <c r="AM1655" s="362">
        <f t="shared" si="3126"/>
        <v>0</v>
      </c>
      <c r="AN1655" s="362">
        <f t="shared" si="3126"/>
        <v>0</v>
      </c>
      <c r="AO1655" s="362">
        <f t="shared" si="3126"/>
        <v>0</v>
      </c>
      <c r="AP1655" s="362">
        <f t="shared" si="3126"/>
        <v>0</v>
      </c>
      <c r="AQ1655" s="362">
        <f t="shared" si="3126"/>
        <v>0</v>
      </c>
      <c r="AR1655" s="362">
        <f t="shared" si="3126"/>
        <v>0</v>
      </c>
      <c r="AS1655" s="266"/>
    </row>
    <row r="1656" spans="1:45" ht="15" hidden="1" customHeight="1" outlineLevel="1">
      <c r="A1656" s="464"/>
      <c r="B1656" s="254"/>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hidden="1" customHeight="1" outlineLevel="1">
      <c r="A1657" s="464">
        <v>22</v>
      </c>
      <c r="B1657" s="379" t="s">
        <v>114</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hidden="1"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3127">AF1657</f>
        <v>0</v>
      </c>
      <c r="AG1658" s="362">
        <f t="shared" si="3127"/>
        <v>0</v>
      </c>
      <c r="AH1658" s="362">
        <f t="shared" si="3127"/>
        <v>0</v>
      </c>
      <c r="AI1658" s="362">
        <f t="shared" si="3127"/>
        <v>0</v>
      </c>
      <c r="AJ1658" s="362">
        <f t="shared" si="3127"/>
        <v>0</v>
      </c>
      <c r="AK1658" s="362">
        <f t="shared" si="3127"/>
        <v>0</v>
      </c>
      <c r="AL1658" s="362">
        <f t="shared" si="3127"/>
        <v>0</v>
      </c>
      <c r="AM1658" s="362">
        <f t="shared" si="3127"/>
        <v>0</v>
      </c>
      <c r="AN1658" s="362">
        <f t="shared" si="3127"/>
        <v>0</v>
      </c>
      <c r="AO1658" s="362">
        <f t="shared" si="3127"/>
        <v>0</v>
      </c>
      <c r="AP1658" s="362">
        <f t="shared" si="3127"/>
        <v>0</v>
      </c>
      <c r="AQ1658" s="362">
        <f t="shared" si="3127"/>
        <v>0</v>
      </c>
      <c r="AR1658" s="362">
        <f t="shared" si="3127"/>
        <v>0</v>
      </c>
      <c r="AS1658" s="266"/>
    </row>
    <row r="1659" spans="1:45" ht="15" hidden="1" customHeight="1" outlineLevel="1">
      <c r="A1659" s="464"/>
      <c r="B1659" s="254"/>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73"/>
      <c r="AF1659" s="376"/>
      <c r="AG1659" s="376"/>
      <c r="AH1659" s="376"/>
      <c r="AI1659" s="376"/>
      <c r="AJ1659" s="376"/>
      <c r="AK1659" s="376"/>
      <c r="AL1659" s="376"/>
      <c r="AM1659" s="376"/>
      <c r="AN1659" s="376"/>
      <c r="AO1659" s="376"/>
      <c r="AP1659" s="376"/>
      <c r="AQ1659" s="376"/>
      <c r="AR1659" s="376"/>
      <c r="AS1659" s="266"/>
    </row>
    <row r="1660" spans="1:45" ht="15" hidden="1" customHeight="1" outlineLevel="1">
      <c r="A1660" s="464">
        <v>23</v>
      </c>
      <c r="B1660" s="379" t="s">
        <v>115</v>
      </c>
      <c r="C1660" s="251" t="s">
        <v>25</v>
      </c>
      <c r="D1660" s="255"/>
      <c r="E1660" s="255"/>
      <c r="F1660" s="255"/>
      <c r="G1660" s="255"/>
      <c r="H1660" s="255"/>
      <c r="I1660" s="255"/>
      <c r="J1660" s="255"/>
      <c r="K1660" s="255"/>
      <c r="L1660" s="255"/>
      <c r="M1660" s="255"/>
      <c r="N1660" s="255"/>
      <c r="O1660" s="255"/>
      <c r="P1660" s="255"/>
      <c r="Q1660" s="251"/>
      <c r="R1660" s="255"/>
      <c r="S1660" s="255"/>
      <c r="T1660" s="255"/>
      <c r="U1660" s="255"/>
      <c r="V1660" s="255"/>
      <c r="W1660" s="255"/>
      <c r="X1660" s="255"/>
      <c r="Y1660" s="255"/>
      <c r="Z1660" s="255"/>
      <c r="AA1660" s="255"/>
      <c r="AB1660" s="255"/>
      <c r="AC1660" s="255"/>
      <c r="AD1660" s="255"/>
      <c r="AE1660" s="361"/>
      <c r="AF1660" s="361"/>
      <c r="AG1660" s="361"/>
      <c r="AH1660" s="361"/>
      <c r="AI1660" s="361"/>
      <c r="AJ1660" s="361"/>
      <c r="AK1660" s="361"/>
      <c r="AL1660" s="361"/>
      <c r="AM1660" s="361"/>
      <c r="AN1660" s="361"/>
      <c r="AO1660" s="361"/>
      <c r="AP1660" s="361"/>
      <c r="AQ1660" s="361"/>
      <c r="AR1660" s="361"/>
      <c r="AS1660" s="256">
        <f>SUM(AE1660:AR1660)</f>
        <v>0</v>
      </c>
    </row>
    <row r="1661" spans="1:45" ht="15" hidden="1" customHeight="1" outlineLevel="1">
      <c r="A1661" s="464"/>
      <c r="B1661" s="254" t="s">
        <v>949</v>
      </c>
      <c r="C1661" s="251" t="s">
        <v>163</v>
      </c>
      <c r="D1661" s="255"/>
      <c r="E1661" s="255"/>
      <c r="F1661" s="255"/>
      <c r="G1661" s="255"/>
      <c r="H1661" s="255"/>
      <c r="I1661" s="255"/>
      <c r="J1661" s="255"/>
      <c r="K1661" s="255"/>
      <c r="L1661" s="255"/>
      <c r="M1661" s="255"/>
      <c r="N1661" s="255"/>
      <c r="O1661" s="255"/>
      <c r="P1661" s="255"/>
      <c r="Q1661" s="251"/>
      <c r="R1661" s="255"/>
      <c r="S1661" s="255"/>
      <c r="T1661" s="255"/>
      <c r="U1661" s="255"/>
      <c r="V1661" s="255"/>
      <c r="W1661" s="255"/>
      <c r="X1661" s="255"/>
      <c r="Y1661" s="255"/>
      <c r="Z1661" s="255"/>
      <c r="AA1661" s="255"/>
      <c r="AB1661" s="255"/>
      <c r="AC1661" s="255"/>
      <c r="AD1661" s="255"/>
      <c r="AE1661" s="362">
        <f>AE1660</f>
        <v>0</v>
      </c>
      <c r="AF1661" s="362">
        <f t="shared" ref="AF1661:AR1661" si="3128">AF1660</f>
        <v>0</v>
      </c>
      <c r="AG1661" s="362">
        <f t="shared" si="3128"/>
        <v>0</v>
      </c>
      <c r="AH1661" s="362">
        <f t="shared" si="3128"/>
        <v>0</v>
      </c>
      <c r="AI1661" s="362">
        <f t="shared" si="3128"/>
        <v>0</v>
      </c>
      <c r="AJ1661" s="362">
        <f t="shared" si="3128"/>
        <v>0</v>
      </c>
      <c r="AK1661" s="362">
        <f t="shared" si="3128"/>
        <v>0</v>
      </c>
      <c r="AL1661" s="362">
        <f t="shared" si="3128"/>
        <v>0</v>
      </c>
      <c r="AM1661" s="362">
        <f t="shared" si="3128"/>
        <v>0</v>
      </c>
      <c r="AN1661" s="362">
        <f t="shared" si="3128"/>
        <v>0</v>
      </c>
      <c r="AO1661" s="362">
        <f t="shared" si="3128"/>
        <v>0</v>
      </c>
      <c r="AP1661" s="362">
        <f t="shared" si="3128"/>
        <v>0</v>
      </c>
      <c r="AQ1661" s="362">
        <f t="shared" si="3128"/>
        <v>0</v>
      </c>
      <c r="AR1661" s="362">
        <f t="shared" si="3128"/>
        <v>0</v>
      </c>
      <c r="AS1661" s="266"/>
    </row>
    <row r="1662" spans="1:45" ht="15" hidden="1" customHeight="1" outlineLevel="1">
      <c r="A1662" s="464"/>
      <c r="B1662" s="381"/>
      <c r="C1662" s="251"/>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373"/>
      <c r="AF1662" s="376"/>
      <c r="AG1662" s="376"/>
      <c r="AH1662" s="376"/>
      <c r="AI1662" s="376"/>
      <c r="AJ1662" s="376"/>
      <c r="AK1662" s="376"/>
      <c r="AL1662" s="376"/>
      <c r="AM1662" s="376"/>
      <c r="AN1662" s="376"/>
      <c r="AO1662" s="376"/>
      <c r="AP1662" s="376"/>
      <c r="AQ1662" s="376"/>
      <c r="AR1662" s="376"/>
      <c r="AS1662" s="266"/>
    </row>
    <row r="1663" spans="1:45" ht="15" hidden="1" customHeight="1" outlineLevel="1">
      <c r="A1663" s="464">
        <v>24</v>
      </c>
      <c r="B1663" s="379" t="s">
        <v>116</v>
      </c>
      <c r="C1663" s="251" t="s">
        <v>25</v>
      </c>
      <c r="D1663" s="255"/>
      <c r="E1663" s="255"/>
      <c r="F1663" s="255"/>
      <c r="G1663" s="255"/>
      <c r="H1663" s="255"/>
      <c r="I1663" s="255"/>
      <c r="J1663" s="255"/>
      <c r="K1663" s="255"/>
      <c r="L1663" s="255"/>
      <c r="M1663" s="255"/>
      <c r="N1663" s="255"/>
      <c r="O1663" s="255"/>
      <c r="P1663" s="255"/>
      <c r="Q1663" s="251"/>
      <c r="R1663" s="255"/>
      <c r="S1663" s="255"/>
      <c r="T1663" s="255"/>
      <c r="U1663" s="255"/>
      <c r="V1663" s="255"/>
      <c r="W1663" s="255"/>
      <c r="X1663" s="255"/>
      <c r="Y1663" s="255"/>
      <c r="Z1663" s="255"/>
      <c r="AA1663" s="255"/>
      <c r="AB1663" s="255"/>
      <c r="AC1663" s="255"/>
      <c r="AD1663" s="255"/>
      <c r="AE1663" s="361"/>
      <c r="AF1663" s="361"/>
      <c r="AG1663" s="361"/>
      <c r="AH1663" s="361"/>
      <c r="AI1663" s="361"/>
      <c r="AJ1663" s="361"/>
      <c r="AK1663" s="361"/>
      <c r="AL1663" s="361"/>
      <c r="AM1663" s="361"/>
      <c r="AN1663" s="361"/>
      <c r="AO1663" s="361"/>
      <c r="AP1663" s="361"/>
      <c r="AQ1663" s="361"/>
      <c r="AR1663" s="361"/>
      <c r="AS1663" s="256">
        <f>SUM(AE1663:AR1663)</f>
        <v>0</v>
      </c>
    </row>
    <row r="1664" spans="1:45" ht="15" hidden="1" customHeight="1" outlineLevel="1">
      <c r="A1664" s="464"/>
      <c r="B1664" s="254" t="s">
        <v>949</v>
      </c>
      <c r="C1664" s="251" t="s">
        <v>163</v>
      </c>
      <c r="D1664" s="255"/>
      <c r="E1664" s="255"/>
      <c r="F1664" s="255"/>
      <c r="G1664" s="255"/>
      <c r="H1664" s="255"/>
      <c r="I1664" s="255"/>
      <c r="J1664" s="255"/>
      <c r="K1664" s="255"/>
      <c r="L1664" s="255"/>
      <c r="M1664" s="255"/>
      <c r="N1664" s="255"/>
      <c r="O1664" s="255"/>
      <c r="P1664" s="255"/>
      <c r="Q1664" s="251"/>
      <c r="R1664" s="255"/>
      <c r="S1664" s="255"/>
      <c r="T1664" s="255"/>
      <c r="U1664" s="255"/>
      <c r="V1664" s="255"/>
      <c r="W1664" s="255"/>
      <c r="X1664" s="255"/>
      <c r="Y1664" s="255"/>
      <c r="Z1664" s="255"/>
      <c r="AA1664" s="255"/>
      <c r="AB1664" s="255"/>
      <c r="AC1664" s="255"/>
      <c r="AD1664" s="255"/>
      <c r="AE1664" s="362">
        <f>AE1663</f>
        <v>0</v>
      </c>
      <c r="AF1664" s="362">
        <f t="shared" ref="AF1664:AR1664" si="3129">AF1663</f>
        <v>0</v>
      </c>
      <c r="AG1664" s="362">
        <f t="shared" si="3129"/>
        <v>0</v>
      </c>
      <c r="AH1664" s="362">
        <f t="shared" si="3129"/>
        <v>0</v>
      </c>
      <c r="AI1664" s="362">
        <f t="shared" si="3129"/>
        <v>0</v>
      </c>
      <c r="AJ1664" s="362">
        <f t="shared" si="3129"/>
        <v>0</v>
      </c>
      <c r="AK1664" s="362">
        <f t="shared" si="3129"/>
        <v>0</v>
      </c>
      <c r="AL1664" s="362">
        <f t="shared" si="3129"/>
        <v>0</v>
      </c>
      <c r="AM1664" s="362">
        <f t="shared" si="3129"/>
        <v>0</v>
      </c>
      <c r="AN1664" s="362">
        <f t="shared" si="3129"/>
        <v>0</v>
      </c>
      <c r="AO1664" s="362">
        <f t="shared" si="3129"/>
        <v>0</v>
      </c>
      <c r="AP1664" s="362">
        <f t="shared" si="3129"/>
        <v>0</v>
      </c>
      <c r="AQ1664" s="362">
        <f t="shared" si="3129"/>
        <v>0</v>
      </c>
      <c r="AR1664" s="362">
        <f t="shared" si="3129"/>
        <v>0</v>
      </c>
      <c r="AS1664" s="266"/>
    </row>
    <row r="1665" spans="1:45" ht="15" hidden="1" customHeight="1" outlineLevel="1">
      <c r="A1665" s="464"/>
      <c r="B1665" s="254"/>
      <c r="C1665" s="251"/>
      <c r="D1665" s="251"/>
      <c r="E1665" s="251"/>
      <c r="F1665" s="251"/>
      <c r="G1665" s="251"/>
      <c r="H1665" s="251"/>
      <c r="I1665" s="251"/>
      <c r="J1665" s="251"/>
      <c r="K1665" s="251"/>
      <c r="L1665" s="251"/>
      <c r="M1665" s="251"/>
      <c r="N1665" s="251"/>
      <c r="O1665" s="251"/>
      <c r="P1665" s="251"/>
      <c r="Q1665" s="251"/>
      <c r="R1665" s="251"/>
      <c r="S1665" s="251"/>
      <c r="T1665" s="251"/>
      <c r="U1665" s="251"/>
      <c r="V1665" s="251"/>
      <c r="W1665" s="251"/>
      <c r="X1665" s="251"/>
      <c r="Y1665" s="251"/>
      <c r="Z1665" s="251"/>
      <c r="AA1665" s="251"/>
      <c r="AB1665" s="251"/>
      <c r="AC1665" s="251"/>
      <c r="AD1665" s="251"/>
      <c r="AE1665" s="363"/>
      <c r="AF1665" s="376"/>
      <c r="AG1665" s="376"/>
      <c r="AH1665" s="376"/>
      <c r="AI1665" s="376"/>
      <c r="AJ1665" s="376"/>
      <c r="AK1665" s="376"/>
      <c r="AL1665" s="376"/>
      <c r="AM1665" s="376"/>
      <c r="AN1665" s="376"/>
      <c r="AO1665" s="376"/>
      <c r="AP1665" s="376"/>
      <c r="AQ1665" s="376"/>
      <c r="AR1665" s="376"/>
      <c r="AS1665" s="266"/>
    </row>
    <row r="1666" spans="1:45" ht="15" hidden="1" customHeight="1" outlineLevel="1">
      <c r="A1666" s="464"/>
      <c r="B1666" s="248" t="s">
        <v>497</v>
      </c>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hidden="1" customHeight="1" outlineLevel="1">
      <c r="A1667" s="464">
        <v>25</v>
      </c>
      <c r="B1667" s="379" t="s">
        <v>117</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hidden="1"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3130">AF1667</f>
        <v>0</v>
      </c>
      <c r="AG1668" s="362">
        <f t="shared" si="3130"/>
        <v>0</v>
      </c>
      <c r="AH1668" s="362">
        <f t="shared" si="3130"/>
        <v>0</v>
      </c>
      <c r="AI1668" s="362">
        <f t="shared" si="3130"/>
        <v>0</v>
      </c>
      <c r="AJ1668" s="362">
        <f t="shared" si="3130"/>
        <v>0</v>
      </c>
      <c r="AK1668" s="362">
        <f t="shared" si="3130"/>
        <v>0</v>
      </c>
      <c r="AL1668" s="362">
        <f t="shared" si="3130"/>
        <v>0</v>
      </c>
      <c r="AM1668" s="362">
        <f t="shared" si="3130"/>
        <v>0</v>
      </c>
      <c r="AN1668" s="362">
        <f t="shared" si="3130"/>
        <v>0</v>
      </c>
      <c r="AO1668" s="362">
        <f t="shared" si="3130"/>
        <v>0</v>
      </c>
      <c r="AP1668" s="362">
        <f t="shared" si="3130"/>
        <v>0</v>
      </c>
      <c r="AQ1668" s="362">
        <f t="shared" si="3130"/>
        <v>0</v>
      </c>
      <c r="AR1668" s="362">
        <f t="shared" si="3130"/>
        <v>0</v>
      </c>
      <c r="AS1668" s="266"/>
    </row>
    <row r="1669" spans="1:45" ht="15" hidden="1"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hidden="1" customHeight="1" outlineLevel="1">
      <c r="A1670" s="464">
        <v>26</v>
      </c>
      <c r="B1670" s="379" t="s">
        <v>118</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hidden="1"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 t="shared" ref="AF1671:AR1671" si="3131">AF1670</f>
        <v>0</v>
      </c>
      <c r="AG1671" s="362">
        <f t="shared" si="3131"/>
        <v>0</v>
      </c>
      <c r="AH1671" s="362">
        <f t="shared" si="3131"/>
        <v>0</v>
      </c>
      <c r="AI1671" s="362">
        <f t="shared" si="3131"/>
        <v>0</v>
      </c>
      <c r="AJ1671" s="362">
        <f t="shared" si="3131"/>
        <v>0</v>
      </c>
      <c r="AK1671" s="362">
        <f t="shared" si="3131"/>
        <v>0</v>
      </c>
      <c r="AL1671" s="362">
        <f t="shared" si="3131"/>
        <v>0</v>
      </c>
      <c r="AM1671" s="362">
        <f t="shared" si="3131"/>
        <v>0</v>
      </c>
      <c r="AN1671" s="362">
        <f t="shared" si="3131"/>
        <v>0</v>
      </c>
      <c r="AO1671" s="362">
        <f t="shared" si="3131"/>
        <v>0</v>
      </c>
      <c r="AP1671" s="362">
        <f t="shared" si="3131"/>
        <v>0</v>
      </c>
      <c r="AQ1671" s="362">
        <f t="shared" si="3131"/>
        <v>0</v>
      </c>
      <c r="AR1671" s="362">
        <f t="shared" si="3131"/>
        <v>0</v>
      </c>
      <c r="AS1671" s="266"/>
    </row>
    <row r="1672" spans="1:45" ht="15" hidden="1"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hidden="1" customHeight="1" outlineLevel="1">
      <c r="A1673" s="464">
        <v>27</v>
      </c>
      <c r="B1673" s="379" t="s">
        <v>119</v>
      </c>
      <c r="C1673" s="251" t="s">
        <v>25</v>
      </c>
      <c r="D1673" s="255"/>
      <c r="E1673" s="255"/>
      <c r="F1673" s="255"/>
      <c r="G1673" s="255"/>
      <c r="H1673" s="255"/>
      <c r="I1673" s="255"/>
      <c r="J1673" s="255"/>
      <c r="K1673" s="255"/>
      <c r="L1673" s="255"/>
      <c r="M1673" s="255"/>
      <c r="N1673" s="255"/>
      <c r="O1673" s="255"/>
      <c r="P1673" s="255"/>
      <c r="Q1673" s="255">
        <v>12</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hidden="1"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12</v>
      </c>
      <c r="R1674" s="255"/>
      <c r="S1674" s="255"/>
      <c r="T1674" s="255"/>
      <c r="U1674" s="255"/>
      <c r="V1674" s="255"/>
      <c r="W1674" s="255"/>
      <c r="X1674" s="255"/>
      <c r="Y1674" s="255"/>
      <c r="Z1674" s="255"/>
      <c r="AA1674" s="255"/>
      <c r="AB1674" s="255"/>
      <c r="AC1674" s="255"/>
      <c r="AD1674" s="255"/>
      <c r="AE1674" s="362">
        <f>AE1673</f>
        <v>0</v>
      </c>
      <c r="AF1674" s="362">
        <f t="shared" ref="AF1674:AR1674" si="3132">AF1673</f>
        <v>0</v>
      </c>
      <c r="AG1674" s="362">
        <f t="shared" si="3132"/>
        <v>0</v>
      </c>
      <c r="AH1674" s="362">
        <f t="shared" si="3132"/>
        <v>0</v>
      </c>
      <c r="AI1674" s="362">
        <f t="shared" si="3132"/>
        <v>0</v>
      </c>
      <c r="AJ1674" s="362">
        <f t="shared" si="3132"/>
        <v>0</v>
      </c>
      <c r="AK1674" s="362">
        <f t="shared" si="3132"/>
        <v>0</v>
      </c>
      <c r="AL1674" s="362">
        <f t="shared" si="3132"/>
        <v>0</v>
      </c>
      <c r="AM1674" s="362">
        <f t="shared" si="3132"/>
        <v>0</v>
      </c>
      <c r="AN1674" s="362">
        <f t="shared" si="3132"/>
        <v>0</v>
      </c>
      <c r="AO1674" s="362">
        <f t="shared" si="3132"/>
        <v>0</v>
      </c>
      <c r="AP1674" s="362">
        <f t="shared" si="3132"/>
        <v>0</v>
      </c>
      <c r="AQ1674" s="362">
        <f t="shared" si="3132"/>
        <v>0</v>
      </c>
      <c r="AR1674" s="362">
        <f t="shared" si="3132"/>
        <v>0</v>
      </c>
      <c r="AS1674" s="266"/>
    </row>
    <row r="1675" spans="1:45" ht="15" hidden="1"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hidden="1" customHeight="1" outlineLevel="1">
      <c r="A1676" s="464">
        <v>28</v>
      </c>
      <c r="B1676" s="379" t="s">
        <v>120</v>
      </c>
      <c r="C1676" s="251" t="s">
        <v>25</v>
      </c>
      <c r="D1676" s="255"/>
      <c r="E1676" s="255"/>
      <c r="F1676" s="255"/>
      <c r="G1676" s="255"/>
      <c r="H1676" s="255"/>
      <c r="I1676" s="255"/>
      <c r="J1676" s="255"/>
      <c r="K1676" s="255"/>
      <c r="L1676" s="255"/>
      <c r="M1676" s="255"/>
      <c r="N1676" s="255"/>
      <c r="O1676" s="255"/>
      <c r="P1676" s="255"/>
      <c r="Q1676" s="255">
        <v>12</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hidden="1"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12</v>
      </c>
      <c r="R1677" s="255"/>
      <c r="S1677" s="255"/>
      <c r="T1677" s="255"/>
      <c r="U1677" s="255"/>
      <c r="V1677" s="255"/>
      <c r="W1677" s="255"/>
      <c r="X1677" s="255"/>
      <c r="Y1677" s="255"/>
      <c r="Z1677" s="255"/>
      <c r="AA1677" s="255"/>
      <c r="AB1677" s="255"/>
      <c r="AC1677" s="255"/>
      <c r="AD1677" s="255"/>
      <c r="AE1677" s="362">
        <f>AE1676</f>
        <v>0</v>
      </c>
      <c r="AF1677" s="362">
        <f>AF1676</f>
        <v>0</v>
      </c>
      <c r="AG1677" s="362">
        <f t="shared" ref="AG1677:AJ1677" si="3133">AG1676</f>
        <v>0</v>
      </c>
      <c r="AH1677" s="362">
        <f t="shared" si="3133"/>
        <v>0</v>
      </c>
      <c r="AI1677" s="362">
        <f t="shared" si="3133"/>
        <v>0</v>
      </c>
      <c r="AJ1677" s="362">
        <f t="shared" si="3133"/>
        <v>0</v>
      </c>
      <c r="AK1677" s="362">
        <f>AK1676</f>
        <v>0</v>
      </c>
      <c r="AL1677" s="362">
        <f t="shared" ref="AL1677:AR1677" si="3134">AL1676</f>
        <v>0</v>
      </c>
      <c r="AM1677" s="362">
        <f t="shared" si="3134"/>
        <v>0</v>
      </c>
      <c r="AN1677" s="362">
        <f t="shared" si="3134"/>
        <v>0</v>
      </c>
      <c r="AO1677" s="362">
        <f t="shared" si="3134"/>
        <v>0</v>
      </c>
      <c r="AP1677" s="362">
        <f t="shared" si="3134"/>
        <v>0</v>
      </c>
      <c r="AQ1677" s="362">
        <f t="shared" si="3134"/>
        <v>0</v>
      </c>
      <c r="AR1677" s="362">
        <f t="shared" si="3134"/>
        <v>0</v>
      </c>
      <c r="AS1677" s="266"/>
    </row>
    <row r="1678" spans="1:45" ht="15" hidden="1"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hidden="1" customHeight="1" outlineLevel="1">
      <c r="A1679" s="464">
        <v>29</v>
      </c>
      <c r="B1679" s="379" t="s">
        <v>121</v>
      </c>
      <c r="C1679" s="251" t="s">
        <v>25</v>
      </c>
      <c r="D1679" s="255"/>
      <c r="E1679" s="255"/>
      <c r="F1679" s="255"/>
      <c r="G1679" s="255"/>
      <c r="H1679" s="255"/>
      <c r="I1679" s="255"/>
      <c r="J1679" s="255"/>
      <c r="K1679" s="255"/>
      <c r="L1679" s="255"/>
      <c r="M1679" s="255"/>
      <c r="N1679" s="255"/>
      <c r="O1679" s="255"/>
      <c r="P1679" s="255"/>
      <c r="Q1679" s="255">
        <v>3</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hidden="1"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3</v>
      </c>
      <c r="R1680" s="255"/>
      <c r="S1680" s="255"/>
      <c r="T1680" s="255"/>
      <c r="U1680" s="255"/>
      <c r="V1680" s="255"/>
      <c r="W1680" s="255"/>
      <c r="X1680" s="255"/>
      <c r="Y1680" s="255"/>
      <c r="Z1680" s="255"/>
      <c r="AA1680" s="255"/>
      <c r="AB1680" s="255"/>
      <c r="AC1680" s="255"/>
      <c r="AD1680" s="255"/>
      <c r="AE1680" s="362">
        <f>AE1679</f>
        <v>0</v>
      </c>
      <c r="AF1680" s="362">
        <f t="shared" ref="AF1680:AR1680" si="3135">AF1679</f>
        <v>0</v>
      </c>
      <c r="AG1680" s="362">
        <f t="shared" si="3135"/>
        <v>0</v>
      </c>
      <c r="AH1680" s="362">
        <f t="shared" si="3135"/>
        <v>0</v>
      </c>
      <c r="AI1680" s="362">
        <f t="shared" si="3135"/>
        <v>0</v>
      </c>
      <c r="AJ1680" s="362">
        <f t="shared" si="3135"/>
        <v>0</v>
      </c>
      <c r="AK1680" s="362">
        <f t="shared" si="3135"/>
        <v>0</v>
      </c>
      <c r="AL1680" s="362">
        <f t="shared" si="3135"/>
        <v>0</v>
      </c>
      <c r="AM1680" s="362">
        <f t="shared" si="3135"/>
        <v>0</v>
      </c>
      <c r="AN1680" s="362">
        <f t="shared" si="3135"/>
        <v>0</v>
      </c>
      <c r="AO1680" s="362">
        <f t="shared" si="3135"/>
        <v>0</v>
      </c>
      <c r="AP1680" s="362">
        <f t="shared" si="3135"/>
        <v>0</v>
      </c>
      <c r="AQ1680" s="362">
        <f t="shared" si="3135"/>
        <v>0</v>
      </c>
      <c r="AR1680" s="362">
        <f t="shared" si="3135"/>
        <v>0</v>
      </c>
      <c r="AS1680" s="266"/>
    </row>
    <row r="1681" spans="1:45" ht="15" hidden="1" customHeight="1" outlineLevel="1">
      <c r="A1681" s="464"/>
      <c r="B1681" s="254"/>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hidden="1" customHeight="1" outlineLevel="1">
      <c r="A1682" s="464">
        <v>30</v>
      </c>
      <c r="B1682" s="379" t="s">
        <v>122</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hidden="1"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3136">AF1682</f>
        <v>0</v>
      </c>
      <c r="AG1683" s="362">
        <f t="shared" si="3136"/>
        <v>0</v>
      </c>
      <c r="AH1683" s="362">
        <f t="shared" si="3136"/>
        <v>0</v>
      </c>
      <c r="AI1683" s="362">
        <f t="shared" si="3136"/>
        <v>0</v>
      </c>
      <c r="AJ1683" s="362">
        <f t="shared" si="3136"/>
        <v>0</v>
      </c>
      <c r="AK1683" s="362">
        <f t="shared" si="3136"/>
        <v>0</v>
      </c>
      <c r="AL1683" s="362">
        <f t="shared" si="3136"/>
        <v>0</v>
      </c>
      <c r="AM1683" s="362">
        <f t="shared" si="3136"/>
        <v>0</v>
      </c>
      <c r="AN1683" s="362">
        <f t="shared" si="3136"/>
        <v>0</v>
      </c>
      <c r="AO1683" s="362">
        <f t="shared" si="3136"/>
        <v>0</v>
      </c>
      <c r="AP1683" s="362">
        <f t="shared" si="3136"/>
        <v>0</v>
      </c>
      <c r="AQ1683" s="362">
        <f t="shared" si="3136"/>
        <v>0</v>
      </c>
      <c r="AR1683" s="362">
        <f t="shared" si="3136"/>
        <v>0</v>
      </c>
      <c r="AS1683" s="266"/>
    </row>
    <row r="1684" spans="1:45" ht="15" hidden="1" customHeight="1" outlineLevel="1">
      <c r="A1684" s="464"/>
      <c r="B1684" s="254"/>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hidden="1" customHeight="1" outlineLevel="1">
      <c r="A1685" s="464">
        <v>31</v>
      </c>
      <c r="B1685" s="379" t="s">
        <v>123</v>
      </c>
      <c r="C1685" s="251" t="s">
        <v>25</v>
      </c>
      <c r="D1685" s="255"/>
      <c r="E1685" s="255"/>
      <c r="F1685" s="255"/>
      <c r="G1685" s="255"/>
      <c r="H1685" s="255"/>
      <c r="I1685" s="255"/>
      <c r="J1685" s="255"/>
      <c r="K1685" s="255"/>
      <c r="L1685" s="255"/>
      <c r="M1685" s="255"/>
      <c r="N1685" s="255"/>
      <c r="O1685" s="255"/>
      <c r="P1685" s="255"/>
      <c r="Q1685" s="255">
        <v>12</v>
      </c>
      <c r="R1685" s="255"/>
      <c r="S1685" s="255"/>
      <c r="T1685" s="255"/>
      <c r="U1685" s="255"/>
      <c r="V1685" s="255"/>
      <c r="W1685" s="255"/>
      <c r="X1685" s="255"/>
      <c r="Y1685" s="255"/>
      <c r="Z1685" s="255"/>
      <c r="AA1685" s="255"/>
      <c r="AB1685" s="255"/>
      <c r="AC1685" s="255"/>
      <c r="AD1685" s="255"/>
      <c r="AE1685" s="377"/>
      <c r="AF1685" s="366"/>
      <c r="AG1685" s="366"/>
      <c r="AH1685" s="366"/>
      <c r="AI1685" s="366"/>
      <c r="AJ1685" s="366"/>
      <c r="AK1685" s="366"/>
      <c r="AL1685" s="366"/>
      <c r="AM1685" s="366"/>
      <c r="AN1685" s="366"/>
      <c r="AO1685" s="366"/>
      <c r="AP1685" s="366"/>
      <c r="AQ1685" s="366"/>
      <c r="AR1685" s="366"/>
      <c r="AS1685" s="256">
        <f>SUM(AE1685:AR1685)</f>
        <v>0</v>
      </c>
    </row>
    <row r="1686" spans="1:45" ht="15" hidden="1" customHeight="1" outlineLevel="1">
      <c r="A1686" s="464"/>
      <c r="B1686" s="254" t="s">
        <v>949</v>
      </c>
      <c r="C1686" s="251" t="s">
        <v>163</v>
      </c>
      <c r="D1686" s="255"/>
      <c r="E1686" s="255"/>
      <c r="F1686" s="255"/>
      <c r="G1686" s="255"/>
      <c r="H1686" s="255"/>
      <c r="I1686" s="255"/>
      <c r="J1686" s="255"/>
      <c r="K1686" s="255"/>
      <c r="L1686" s="255"/>
      <c r="M1686" s="255"/>
      <c r="N1686" s="255"/>
      <c r="O1686" s="255"/>
      <c r="P1686" s="255"/>
      <c r="Q1686" s="255">
        <f>Q1685</f>
        <v>12</v>
      </c>
      <c r="R1686" s="255"/>
      <c r="S1686" s="255"/>
      <c r="T1686" s="255"/>
      <c r="U1686" s="255"/>
      <c r="V1686" s="255"/>
      <c r="W1686" s="255"/>
      <c r="X1686" s="255"/>
      <c r="Y1686" s="255"/>
      <c r="Z1686" s="255"/>
      <c r="AA1686" s="255"/>
      <c r="AB1686" s="255"/>
      <c r="AC1686" s="255"/>
      <c r="AD1686" s="255"/>
      <c r="AE1686" s="362">
        <f>AE1685</f>
        <v>0</v>
      </c>
      <c r="AF1686" s="362">
        <f t="shared" ref="AF1686:AR1686" si="3137">AF1685</f>
        <v>0</v>
      </c>
      <c r="AG1686" s="362">
        <f t="shared" si="3137"/>
        <v>0</v>
      </c>
      <c r="AH1686" s="362">
        <f t="shared" si="3137"/>
        <v>0</v>
      </c>
      <c r="AI1686" s="362">
        <f t="shared" si="3137"/>
        <v>0</v>
      </c>
      <c r="AJ1686" s="362">
        <f t="shared" si="3137"/>
        <v>0</v>
      </c>
      <c r="AK1686" s="362">
        <f t="shared" si="3137"/>
        <v>0</v>
      </c>
      <c r="AL1686" s="362">
        <f t="shared" si="3137"/>
        <v>0</v>
      </c>
      <c r="AM1686" s="362">
        <f t="shared" si="3137"/>
        <v>0</v>
      </c>
      <c r="AN1686" s="362">
        <f t="shared" si="3137"/>
        <v>0</v>
      </c>
      <c r="AO1686" s="362">
        <f t="shared" si="3137"/>
        <v>0</v>
      </c>
      <c r="AP1686" s="362">
        <f t="shared" si="3137"/>
        <v>0</v>
      </c>
      <c r="AQ1686" s="362">
        <f t="shared" si="3137"/>
        <v>0</v>
      </c>
      <c r="AR1686" s="362">
        <f t="shared" si="3137"/>
        <v>0</v>
      </c>
      <c r="AS1686" s="266"/>
    </row>
    <row r="1687" spans="1:45" ht="15" hidden="1" customHeight="1" outlineLevel="1">
      <c r="A1687" s="464"/>
      <c r="B1687" s="379"/>
      <c r="C1687" s="251"/>
      <c r="D1687" s="251"/>
      <c r="E1687" s="251"/>
      <c r="F1687" s="251"/>
      <c r="G1687" s="251"/>
      <c r="H1687" s="251"/>
      <c r="I1687" s="251"/>
      <c r="J1687" s="251"/>
      <c r="K1687" s="251"/>
      <c r="L1687" s="251"/>
      <c r="M1687" s="251"/>
      <c r="N1687" s="251"/>
      <c r="O1687" s="251"/>
      <c r="P1687" s="251"/>
      <c r="Q1687" s="251"/>
      <c r="R1687" s="251"/>
      <c r="S1687" s="251"/>
      <c r="T1687" s="251"/>
      <c r="U1687" s="251"/>
      <c r="V1687" s="251"/>
      <c r="W1687" s="251"/>
      <c r="X1687" s="251"/>
      <c r="Y1687" s="251"/>
      <c r="Z1687" s="251"/>
      <c r="AA1687" s="251"/>
      <c r="AB1687" s="251"/>
      <c r="AC1687" s="251"/>
      <c r="AD1687" s="251"/>
      <c r="AE1687" s="363"/>
      <c r="AF1687" s="376"/>
      <c r="AG1687" s="376"/>
      <c r="AH1687" s="376"/>
      <c r="AI1687" s="376"/>
      <c r="AJ1687" s="376"/>
      <c r="AK1687" s="376"/>
      <c r="AL1687" s="376"/>
      <c r="AM1687" s="376"/>
      <c r="AN1687" s="376"/>
      <c r="AO1687" s="376"/>
      <c r="AP1687" s="376"/>
      <c r="AQ1687" s="376"/>
      <c r="AR1687" s="376"/>
      <c r="AS1687" s="266"/>
    </row>
    <row r="1688" spans="1:45" ht="15" hidden="1" customHeight="1" outlineLevel="1">
      <c r="A1688" s="464">
        <v>32</v>
      </c>
      <c r="B1688" s="379" t="s">
        <v>124</v>
      </c>
      <c r="C1688" s="251" t="s">
        <v>25</v>
      </c>
      <c r="D1688" s="255"/>
      <c r="E1688" s="255"/>
      <c r="F1688" s="255"/>
      <c r="G1688" s="255"/>
      <c r="H1688" s="255"/>
      <c r="I1688" s="255"/>
      <c r="J1688" s="255"/>
      <c r="K1688" s="255"/>
      <c r="L1688" s="255"/>
      <c r="M1688" s="255"/>
      <c r="N1688" s="255"/>
      <c r="O1688" s="255"/>
      <c r="P1688" s="255"/>
      <c r="Q1688" s="255">
        <v>12</v>
      </c>
      <c r="R1688" s="255"/>
      <c r="S1688" s="255"/>
      <c r="T1688" s="255"/>
      <c r="U1688" s="255"/>
      <c r="V1688" s="255"/>
      <c r="W1688" s="255"/>
      <c r="X1688" s="255"/>
      <c r="Y1688" s="255"/>
      <c r="Z1688" s="255"/>
      <c r="AA1688" s="255"/>
      <c r="AB1688" s="255"/>
      <c r="AC1688" s="255"/>
      <c r="AD1688" s="255"/>
      <c r="AE1688" s="377"/>
      <c r="AF1688" s="366"/>
      <c r="AG1688" s="366"/>
      <c r="AH1688" s="366"/>
      <c r="AI1688" s="366"/>
      <c r="AJ1688" s="366"/>
      <c r="AK1688" s="366"/>
      <c r="AL1688" s="366"/>
      <c r="AM1688" s="366"/>
      <c r="AN1688" s="366"/>
      <c r="AO1688" s="366"/>
      <c r="AP1688" s="366"/>
      <c r="AQ1688" s="366"/>
      <c r="AR1688" s="366"/>
      <c r="AS1688" s="256">
        <f>SUM(AE1688:AR1688)</f>
        <v>0</v>
      </c>
    </row>
    <row r="1689" spans="1:45" ht="15" hidden="1" customHeight="1" outlineLevel="1">
      <c r="A1689" s="464"/>
      <c r="B1689" s="254" t="s">
        <v>949</v>
      </c>
      <c r="C1689" s="251" t="s">
        <v>163</v>
      </c>
      <c r="D1689" s="255"/>
      <c r="E1689" s="255"/>
      <c r="F1689" s="255"/>
      <c r="G1689" s="255"/>
      <c r="H1689" s="255"/>
      <c r="I1689" s="255"/>
      <c r="J1689" s="255"/>
      <c r="K1689" s="255"/>
      <c r="L1689" s="255"/>
      <c r="M1689" s="255"/>
      <c r="N1689" s="255"/>
      <c r="O1689" s="255"/>
      <c r="P1689" s="255"/>
      <c r="Q1689" s="255">
        <f>Q1688</f>
        <v>12</v>
      </c>
      <c r="R1689" s="255"/>
      <c r="S1689" s="255"/>
      <c r="T1689" s="255"/>
      <c r="U1689" s="255"/>
      <c r="V1689" s="255"/>
      <c r="W1689" s="255"/>
      <c r="X1689" s="255"/>
      <c r="Y1689" s="255"/>
      <c r="Z1689" s="255"/>
      <c r="AA1689" s="255"/>
      <c r="AB1689" s="255"/>
      <c r="AC1689" s="255"/>
      <c r="AD1689" s="255"/>
      <c r="AE1689" s="362">
        <f>AE1688</f>
        <v>0</v>
      </c>
      <c r="AF1689" s="362">
        <f t="shared" ref="AF1689:AR1689" si="3138">AF1688</f>
        <v>0</v>
      </c>
      <c r="AG1689" s="362">
        <f t="shared" si="3138"/>
        <v>0</v>
      </c>
      <c r="AH1689" s="362">
        <f t="shared" si="3138"/>
        <v>0</v>
      </c>
      <c r="AI1689" s="362">
        <f t="shared" si="3138"/>
        <v>0</v>
      </c>
      <c r="AJ1689" s="362">
        <f t="shared" si="3138"/>
        <v>0</v>
      </c>
      <c r="AK1689" s="362">
        <f t="shared" si="3138"/>
        <v>0</v>
      </c>
      <c r="AL1689" s="362">
        <f t="shared" si="3138"/>
        <v>0</v>
      </c>
      <c r="AM1689" s="362">
        <f t="shared" si="3138"/>
        <v>0</v>
      </c>
      <c r="AN1689" s="362">
        <f t="shared" si="3138"/>
        <v>0</v>
      </c>
      <c r="AO1689" s="362">
        <f t="shared" si="3138"/>
        <v>0</v>
      </c>
      <c r="AP1689" s="362">
        <f t="shared" si="3138"/>
        <v>0</v>
      </c>
      <c r="AQ1689" s="362">
        <f t="shared" si="3138"/>
        <v>0</v>
      </c>
      <c r="AR1689" s="362">
        <f t="shared" si="3138"/>
        <v>0</v>
      </c>
      <c r="AS1689" s="266"/>
    </row>
    <row r="1690" spans="1:45" ht="15" hidden="1" customHeight="1" outlineLevel="1">
      <c r="A1690" s="464"/>
      <c r="B1690" s="379"/>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15" hidden="1" customHeight="1" outlineLevel="1">
      <c r="A1691" s="464"/>
      <c r="B1691" s="248" t="s">
        <v>498</v>
      </c>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hidden="1" customHeight="1" outlineLevel="1">
      <c r="A1692" s="464">
        <v>33</v>
      </c>
      <c r="B1692" s="379" t="s">
        <v>125</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hidden="1"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3139">AF1692</f>
        <v>0</v>
      </c>
      <c r="AG1693" s="362">
        <f t="shared" si="3139"/>
        <v>0</v>
      </c>
      <c r="AH1693" s="362">
        <f t="shared" si="3139"/>
        <v>0</v>
      </c>
      <c r="AI1693" s="362">
        <f t="shared" si="3139"/>
        <v>0</v>
      </c>
      <c r="AJ1693" s="362">
        <f t="shared" si="3139"/>
        <v>0</v>
      </c>
      <c r="AK1693" s="362">
        <f t="shared" si="3139"/>
        <v>0</v>
      </c>
      <c r="AL1693" s="362">
        <f t="shared" si="3139"/>
        <v>0</v>
      </c>
      <c r="AM1693" s="362">
        <f t="shared" si="3139"/>
        <v>0</v>
      </c>
      <c r="AN1693" s="362">
        <f t="shared" si="3139"/>
        <v>0</v>
      </c>
      <c r="AO1693" s="362">
        <f t="shared" si="3139"/>
        <v>0</v>
      </c>
      <c r="AP1693" s="362">
        <f t="shared" si="3139"/>
        <v>0</v>
      </c>
      <c r="AQ1693" s="362">
        <f t="shared" si="3139"/>
        <v>0</v>
      </c>
      <c r="AR1693" s="362">
        <f t="shared" si="3139"/>
        <v>0</v>
      </c>
      <c r="AS1693" s="266"/>
    </row>
    <row r="1694" spans="1:45" ht="15" hidden="1" customHeight="1" outlineLevel="1">
      <c r="A1694" s="464"/>
      <c r="B1694" s="379"/>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hidden="1" customHeight="1" outlineLevel="1">
      <c r="A1695" s="464">
        <v>34</v>
      </c>
      <c r="B1695" s="379" t="s">
        <v>126</v>
      </c>
      <c r="C1695" s="251" t="s">
        <v>25</v>
      </c>
      <c r="D1695" s="255"/>
      <c r="E1695" s="255"/>
      <c r="F1695" s="255"/>
      <c r="G1695" s="255"/>
      <c r="H1695" s="255"/>
      <c r="I1695" s="255"/>
      <c r="J1695" s="255"/>
      <c r="K1695" s="255"/>
      <c r="L1695" s="255"/>
      <c r="M1695" s="255"/>
      <c r="N1695" s="255"/>
      <c r="O1695" s="255"/>
      <c r="P1695" s="255"/>
      <c r="Q1695" s="255">
        <v>0</v>
      </c>
      <c r="R1695" s="255"/>
      <c r="S1695" s="255"/>
      <c r="T1695" s="255"/>
      <c r="U1695" s="255"/>
      <c r="V1695" s="255"/>
      <c r="W1695" s="255"/>
      <c r="X1695" s="255"/>
      <c r="Y1695" s="255"/>
      <c r="Z1695" s="255"/>
      <c r="AA1695" s="255"/>
      <c r="AB1695" s="255"/>
      <c r="AC1695" s="255"/>
      <c r="AD1695" s="255"/>
      <c r="AE1695" s="377"/>
      <c r="AF1695" s="366"/>
      <c r="AG1695" s="366"/>
      <c r="AH1695" s="366"/>
      <c r="AI1695" s="366"/>
      <c r="AJ1695" s="366"/>
      <c r="AK1695" s="366"/>
      <c r="AL1695" s="366"/>
      <c r="AM1695" s="366"/>
      <c r="AN1695" s="366"/>
      <c r="AO1695" s="366"/>
      <c r="AP1695" s="366"/>
      <c r="AQ1695" s="366"/>
      <c r="AR1695" s="366"/>
      <c r="AS1695" s="256">
        <f>SUM(AE1695:AR1695)</f>
        <v>0</v>
      </c>
    </row>
    <row r="1696" spans="1:45" ht="15" hidden="1" customHeight="1" outlineLevel="1">
      <c r="A1696" s="464"/>
      <c r="B1696" s="254" t="s">
        <v>949</v>
      </c>
      <c r="C1696" s="251" t="s">
        <v>163</v>
      </c>
      <c r="D1696" s="255"/>
      <c r="E1696" s="255"/>
      <c r="F1696" s="255"/>
      <c r="G1696" s="255"/>
      <c r="H1696" s="255"/>
      <c r="I1696" s="255"/>
      <c r="J1696" s="255"/>
      <c r="K1696" s="255"/>
      <c r="L1696" s="255"/>
      <c r="M1696" s="255"/>
      <c r="N1696" s="255"/>
      <c r="O1696" s="255"/>
      <c r="P1696" s="255"/>
      <c r="Q1696" s="255">
        <f>Q1695</f>
        <v>0</v>
      </c>
      <c r="R1696" s="255"/>
      <c r="S1696" s="255"/>
      <c r="T1696" s="255"/>
      <c r="U1696" s="255"/>
      <c r="V1696" s="255"/>
      <c r="W1696" s="255"/>
      <c r="X1696" s="255"/>
      <c r="Y1696" s="255"/>
      <c r="Z1696" s="255"/>
      <c r="AA1696" s="255"/>
      <c r="AB1696" s="255"/>
      <c r="AC1696" s="255"/>
      <c r="AD1696" s="255"/>
      <c r="AE1696" s="362">
        <f>AE1695</f>
        <v>0</v>
      </c>
      <c r="AF1696" s="362">
        <f t="shared" ref="AF1696:AR1696" si="3140">AF1695</f>
        <v>0</v>
      </c>
      <c r="AG1696" s="362">
        <f t="shared" si="3140"/>
        <v>0</v>
      </c>
      <c r="AH1696" s="362">
        <f t="shared" si="3140"/>
        <v>0</v>
      </c>
      <c r="AI1696" s="362">
        <f t="shared" si="3140"/>
        <v>0</v>
      </c>
      <c r="AJ1696" s="362">
        <f t="shared" si="3140"/>
        <v>0</v>
      </c>
      <c r="AK1696" s="362">
        <f t="shared" si="3140"/>
        <v>0</v>
      </c>
      <c r="AL1696" s="362">
        <f t="shared" si="3140"/>
        <v>0</v>
      </c>
      <c r="AM1696" s="362">
        <f t="shared" si="3140"/>
        <v>0</v>
      </c>
      <c r="AN1696" s="362">
        <f t="shared" si="3140"/>
        <v>0</v>
      </c>
      <c r="AO1696" s="362">
        <f t="shared" si="3140"/>
        <v>0</v>
      </c>
      <c r="AP1696" s="362">
        <f t="shared" si="3140"/>
        <v>0</v>
      </c>
      <c r="AQ1696" s="362">
        <f t="shared" si="3140"/>
        <v>0</v>
      </c>
      <c r="AR1696" s="362">
        <f t="shared" si="3140"/>
        <v>0</v>
      </c>
      <c r="AS1696" s="266"/>
    </row>
    <row r="1697" spans="1:45" ht="15" hidden="1" customHeight="1" outlineLevel="1">
      <c r="A1697" s="464"/>
      <c r="B1697" s="379"/>
      <c r="C1697" s="251"/>
      <c r="D1697" s="251"/>
      <c r="E1697" s="251"/>
      <c r="F1697" s="251"/>
      <c r="G1697" s="251"/>
      <c r="H1697" s="251"/>
      <c r="I1697" s="251"/>
      <c r="J1697" s="251"/>
      <c r="K1697" s="251"/>
      <c r="L1697" s="251"/>
      <c r="M1697" s="251"/>
      <c r="N1697" s="251"/>
      <c r="O1697" s="251"/>
      <c r="P1697" s="251"/>
      <c r="Q1697" s="251"/>
      <c r="R1697" s="251"/>
      <c r="S1697" s="251"/>
      <c r="T1697" s="251"/>
      <c r="U1697" s="251"/>
      <c r="V1697" s="251"/>
      <c r="W1697" s="251"/>
      <c r="X1697" s="251"/>
      <c r="Y1697" s="251"/>
      <c r="Z1697" s="251"/>
      <c r="AA1697" s="251"/>
      <c r="AB1697" s="251"/>
      <c r="AC1697" s="251"/>
      <c r="AD1697" s="251"/>
      <c r="AE1697" s="363"/>
      <c r="AF1697" s="376"/>
      <c r="AG1697" s="376"/>
      <c r="AH1697" s="376"/>
      <c r="AI1697" s="376"/>
      <c r="AJ1697" s="376"/>
      <c r="AK1697" s="376"/>
      <c r="AL1697" s="376"/>
      <c r="AM1697" s="376"/>
      <c r="AN1697" s="376"/>
      <c r="AO1697" s="376"/>
      <c r="AP1697" s="376"/>
      <c r="AQ1697" s="376"/>
      <c r="AR1697" s="376"/>
      <c r="AS1697" s="266"/>
    </row>
    <row r="1698" spans="1:45" ht="15" hidden="1" customHeight="1" outlineLevel="1">
      <c r="A1698" s="464">
        <v>35</v>
      </c>
      <c r="B1698" s="379" t="s">
        <v>127</v>
      </c>
      <c r="C1698" s="251" t="s">
        <v>25</v>
      </c>
      <c r="D1698" s="255"/>
      <c r="E1698" s="255"/>
      <c r="F1698" s="255"/>
      <c r="G1698" s="255"/>
      <c r="H1698" s="255"/>
      <c r="I1698" s="255"/>
      <c r="J1698" s="255"/>
      <c r="K1698" s="255"/>
      <c r="L1698" s="255"/>
      <c r="M1698" s="255"/>
      <c r="N1698" s="255"/>
      <c r="O1698" s="255"/>
      <c r="P1698" s="255"/>
      <c r="Q1698" s="255">
        <v>0</v>
      </c>
      <c r="R1698" s="255"/>
      <c r="S1698" s="255"/>
      <c r="T1698" s="255"/>
      <c r="U1698" s="255"/>
      <c r="V1698" s="255"/>
      <c r="W1698" s="255"/>
      <c r="X1698" s="255"/>
      <c r="Y1698" s="255"/>
      <c r="Z1698" s="255"/>
      <c r="AA1698" s="255"/>
      <c r="AB1698" s="255"/>
      <c r="AC1698" s="255"/>
      <c r="AD1698" s="255"/>
      <c r="AE1698" s="377"/>
      <c r="AF1698" s="366"/>
      <c r="AG1698" s="366"/>
      <c r="AH1698" s="366"/>
      <c r="AI1698" s="366"/>
      <c r="AJ1698" s="366"/>
      <c r="AK1698" s="366"/>
      <c r="AL1698" s="366"/>
      <c r="AM1698" s="366"/>
      <c r="AN1698" s="366"/>
      <c r="AO1698" s="366"/>
      <c r="AP1698" s="366"/>
      <c r="AQ1698" s="366"/>
      <c r="AR1698" s="366"/>
      <c r="AS1698" s="256">
        <f>SUM(AE1698:AR1698)</f>
        <v>0</v>
      </c>
    </row>
    <row r="1699" spans="1:45" ht="15" hidden="1" customHeight="1" outlineLevel="1">
      <c r="A1699" s="464"/>
      <c r="B1699" s="254" t="s">
        <v>949</v>
      </c>
      <c r="C1699" s="251" t="s">
        <v>163</v>
      </c>
      <c r="D1699" s="255"/>
      <c r="E1699" s="255"/>
      <c r="F1699" s="255"/>
      <c r="G1699" s="255"/>
      <c r="H1699" s="255"/>
      <c r="I1699" s="255"/>
      <c r="J1699" s="255"/>
      <c r="K1699" s="255"/>
      <c r="L1699" s="255"/>
      <c r="M1699" s="255"/>
      <c r="N1699" s="255"/>
      <c r="O1699" s="255"/>
      <c r="P1699" s="255"/>
      <c r="Q1699" s="255">
        <f>Q1698</f>
        <v>0</v>
      </c>
      <c r="R1699" s="255"/>
      <c r="S1699" s="255"/>
      <c r="T1699" s="255"/>
      <c r="U1699" s="255"/>
      <c r="V1699" s="255"/>
      <c r="W1699" s="255"/>
      <c r="X1699" s="255"/>
      <c r="Y1699" s="255"/>
      <c r="Z1699" s="255"/>
      <c r="AA1699" s="255"/>
      <c r="AB1699" s="255"/>
      <c r="AC1699" s="255"/>
      <c r="AD1699" s="255"/>
      <c r="AE1699" s="362">
        <f>AE1698</f>
        <v>0</v>
      </c>
      <c r="AF1699" s="362">
        <f t="shared" ref="AF1699:AR1699" si="3141">AF1698</f>
        <v>0</v>
      </c>
      <c r="AG1699" s="362">
        <f t="shared" si="3141"/>
        <v>0</v>
      </c>
      <c r="AH1699" s="362">
        <f t="shared" si="3141"/>
        <v>0</v>
      </c>
      <c r="AI1699" s="362">
        <f t="shared" si="3141"/>
        <v>0</v>
      </c>
      <c r="AJ1699" s="362">
        <f t="shared" si="3141"/>
        <v>0</v>
      </c>
      <c r="AK1699" s="362">
        <f t="shared" si="3141"/>
        <v>0</v>
      </c>
      <c r="AL1699" s="362">
        <f t="shared" si="3141"/>
        <v>0</v>
      </c>
      <c r="AM1699" s="362">
        <f t="shared" si="3141"/>
        <v>0</v>
      </c>
      <c r="AN1699" s="362">
        <f t="shared" si="3141"/>
        <v>0</v>
      </c>
      <c r="AO1699" s="362">
        <f t="shared" si="3141"/>
        <v>0</v>
      </c>
      <c r="AP1699" s="362">
        <f t="shared" si="3141"/>
        <v>0</v>
      </c>
      <c r="AQ1699" s="362">
        <f t="shared" si="3141"/>
        <v>0</v>
      </c>
      <c r="AR1699" s="362">
        <f t="shared" si="3141"/>
        <v>0</v>
      </c>
      <c r="AS1699" s="266"/>
    </row>
    <row r="1700" spans="1:45" ht="15" hidden="1" customHeight="1" outlineLevel="1">
      <c r="A1700" s="464"/>
      <c r="B1700" s="382"/>
      <c r="C1700" s="251"/>
      <c r="D1700" s="251"/>
      <c r="E1700" s="251"/>
      <c r="F1700" s="251"/>
      <c r="G1700" s="251"/>
      <c r="H1700" s="251"/>
      <c r="I1700" s="251"/>
      <c r="J1700" s="251"/>
      <c r="K1700" s="251"/>
      <c r="L1700" s="251"/>
      <c r="M1700" s="251"/>
      <c r="N1700" s="251"/>
      <c r="O1700" s="251"/>
      <c r="P1700" s="251"/>
      <c r="Q1700" s="251"/>
      <c r="R1700" s="251"/>
      <c r="S1700" s="251"/>
      <c r="T1700" s="251"/>
      <c r="U1700" s="251"/>
      <c r="V1700" s="251"/>
      <c r="W1700" s="251"/>
      <c r="X1700" s="251"/>
      <c r="Y1700" s="251"/>
      <c r="Z1700" s="251"/>
      <c r="AA1700" s="251"/>
      <c r="AB1700" s="251"/>
      <c r="AC1700" s="251"/>
      <c r="AD1700" s="251"/>
      <c r="AE1700" s="363"/>
      <c r="AF1700" s="376"/>
      <c r="AG1700" s="376"/>
      <c r="AH1700" s="376"/>
      <c r="AI1700" s="376"/>
      <c r="AJ1700" s="376"/>
      <c r="AK1700" s="376"/>
      <c r="AL1700" s="376"/>
      <c r="AM1700" s="376"/>
      <c r="AN1700" s="376"/>
      <c r="AO1700" s="376"/>
      <c r="AP1700" s="376"/>
      <c r="AQ1700" s="376"/>
      <c r="AR1700" s="376"/>
      <c r="AS1700" s="266"/>
    </row>
    <row r="1701" spans="1:45" ht="15" hidden="1" customHeight="1" outlineLevel="1">
      <c r="A1701" s="464"/>
      <c r="B1701" s="248" t="s">
        <v>499</v>
      </c>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28.5" hidden="1" customHeight="1" outlineLevel="1">
      <c r="A1702" s="464">
        <v>36</v>
      </c>
      <c r="B1702" s="379" t="s">
        <v>128</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hidden="1"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3142">AF1702</f>
        <v>0</v>
      </c>
      <c r="AG1703" s="362">
        <f t="shared" si="3142"/>
        <v>0</v>
      </c>
      <c r="AH1703" s="362">
        <f t="shared" si="3142"/>
        <v>0</v>
      </c>
      <c r="AI1703" s="362">
        <f t="shared" si="3142"/>
        <v>0</v>
      </c>
      <c r="AJ1703" s="362">
        <f t="shared" si="3142"/>
        <v>0</v>
      </c>
      <c r="AK1703" s="362">
        <f t="shared" si="3142"/>
        <v>0</v>
      </c>
      <c r="AL1703" s="362">
        <f t="shared" si="3142"/>
        <v>0</v>
      </c>
      <c r="AM1703" s="362">
        <f t="shared" si="3142"/>
        <v>0</v>
      </c>
      <c r="AN1703" s="362">
        <f t="shared" si="3142"/>
        <v>0</v>
      </c>
      <c r="AO1703" s="362">
        <f t="shared" si="3142"/>
        <v>0</v>
      </c>
      <c r="AP1703" s="362">
        <f t="shared" si="3142"/>
        <v>0</v>
      </c>
      <c r="AQ1703" s="362">
        <f t="shared" si="3142"/>
        <v>0</v>
      </c>
      <c r="AR1703" s="362">
        <f t="shared" si="3142"/>
        <v>0</v>
      </c>
      <c r="AS1703" s="266"/>
    </row>
    <row r="1704" spans="1:45" ht="15" hidden="1"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hidden="1" customHeight="1" outlineLevel="1">
      <c r="A1705" s="464">
        <v>37</v>
      </c>
      <c r="B1705" s="379" t="s">
        <v>129</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hidden="1"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3143">AF1705</f>
        <v>0</v>
      </c>
      <c r="AG1706" s="362">
        <f t="shared" si="3143"/>
        <v>0</v>
      </c>
      <c r="AH1706" s="362">
        <f t="shared" si="3143"/>
        <v>0</v>
      </c>
      <c r="AI1706" s="362">
        <f t="shared" si="3143"/>
        <v>0</v>
      </c>
      <c r="AJ1706" s="362">
        <f t="shared" si="3143"/>
        <v>0</v>
      </c>
      <c r="AK1706" s="362">
        <f t="shared" si="3143"/>
        <v>0</v>
      </c>
      <c r="AL1706" s="362">
        <f t="shared" si="3143"/>
        <v>0</v>
      </c>
      <c r="AM1706" s="362">
        <f t="shared" si="3143"/>
        <v>0</v>
      </c>
      <c r="AN1706" s="362">
        <f t="shared" si="3143"/>
        <v>0</v>
      </c>
      <c r="AO1706" s="362">
        <f t="shared" si="3143"/>
        <v>0</v>
      </c>
      <c r="AP1706" s="362">
        <f t="shared" si="3143"/>
        <v>0</v>
      </c>
      <c r="AQ1706" s="362">
        <f t="shared" si="3143"/>
        <v>0</v>
      </c>
      <c r="AR1706" s="362">
        <f t="shared" si="3143"/>
        <v>0</v>
      </c>
      <c r="AS1706" s="266"/>
    </row>
    <row r="1707" spans="1:45" ht="15" hidden="1"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hidden="1" customHeight="1" outlineLevel="1">
      <c r="A1708" s="464">
        <v>38</v>
      </c>
      <c r="B1708" s="379" t="s">
        <v>130</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hidden="1"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3144">AF1708</f>
        <v>0</v>
      </c>
      <c r="AG1709" s="362">
        <f t="shared" si="3144"/>
        <v>0</v>
      </c>
      <c r="AH1709" s="362">
        <f t="shared" si="3144"/>
        <v>0</v>
      </c>
      <c r="AI1709" s="362">
        <f t="shared" si="3144"/>
        <v>0</v>
      </c>
      <c r="AJ1709" s="362">
        <f t="shared" si="3144"/>
        <v>0</v>
      </c>
      <c r="AK1709" s="362">
        <f t="shared" si="3144"/>
        <v>0</v>
      </c>
      <c r="AL1709" s="362">
        <f t="shared" si="3144"/>
        <v>0</v>
      </c>
      <c r="AM1709" s="362">
        <f t="shared" si="3144"/>
        <v>0</v>
      </c>
      <c r="AN1709" s="362">
        <f t="shared" si="3144"/>
        <v>0</v>
      </c>
      <c r="AO1709" s="362">
        <f t="shared" si="3144"/>
        <v>0</v>
      </c>
      <c r="AP1709" s="362">
        <f t="shared" si="3144"/>
        <v>0</v>
      </c>
      <c r="AQ1709" s="362">
        <f t="shared" si="3144"/>
        <v>0</v>
      </c>
      <c r="AR1709" s="362">
        <f t="shared" si="3144"/>
        <v>0</v>
      </c>
      <c r="AS1709" s="266"/>
    </row>
    <row r="1710" spans="1:45" ht="15" hidden="1"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15" hidden="1" customHeight="1" outlineLevel="1">
      <c r="A1711" s="464">
        <v>39</v>
      </c>
      <c r="B1711" s="379" t="s">
        <v>131</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hidden="1"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3145">AF1711</f>
        <v>0</v>
      </c>
      <c r="AG1712" s="362">
        <f t="shared" si="3145"/>
        <v>0</v>
      </c>
      <c r="AH1712" s="362">
        <f t="shared" si="3145"/>
        <v>0</v>
      </c>
      <c r="AI1712" s="362">
        <f t="shared" si="3145"/>
        <v>0</v>
      </c>
      <c r="AJ1712" s="362">
        <f t="shared" si="3145"/>
        <v>0</v>
      </c>
      <c r="AK1712" s="362">
        <f t="shared" si="3145"/>
        <v>0</v>
      </c>
      <c r="AL1712" s="362">
        <f t="shared" si="3145"/>
        <v>0</v>
      </c>
      <c r="AM1712" s="362">
        <f t="shared" si="3145"/>
        <v>0</v>
      </c>
      <c r="AN1712" s="362">
        <f t="shared" si="3145"/>
        <v>0</v>
      </c>
      <c r="AO1712" s="362">
        <f t="shared" si="3145"/>
        <v>0</v>
      </c>
      <c r="AP1712" s="362">
        <f t="shared" si="3145"/>
        <v>0</v>
      </c>
      <c r="AQ1712" s="362">
        <f t="shared" si="3145"/>
        <v>0</v>
      </c>
      <c r="AR1712" s="362">
        <f t="shared" si="3145"/>
        <v>0</v>
      </c>
      <c r="AS1712" s="266"/>
    </row>
    <row r="1713" spans="1:45" ht="15" hidden="1"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15" hidden="1" customHeight="1" outlineLevel="1">
      <c r="A1714" s="464">
        <v>40</v>
      </c>
      <c r="B1714" s="379" t="s">
        <v>132</v>
      </c>
      <c r="C1714" s="251" t="s">
        <v>25</v>
      </c>
      <c r="D1714" s="255"/>
      <c r="E1714" s="255"/>
      <c r="F1714" s="255"/>
      <c r="G1714" s="255"/>
      <c r="H1714" s="255"/>
      <c r="I1714" s="255"/>
      <c r="J1714" s="255"/>
      <c r="K1714" s="255"/>
      <c r="L1714" s="255"/>
      <c r="M1714" s="255"/>
      <c r="N1714" s="255"/>
      <c r="O1714" s="255"/>
      <c r="P1714" s="255"/>
      <c r="Q1714" s="255">
        <v>12</v>
      </c>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hidden="1"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255">
        <f>Q1714</f>
        <v>12</v>
      </c>
      <c r="R1715" s="255"/>
      <c r="S1715" s="255"/>
      <c r="T1715" s="255"/>
      <c r="U1715" s="255"/>
      <c r="V1715" s="255"/>
      <c r="W1715" s="255"/>
      <c r="X1715" s="255"/>
      <c r="Y1715" s="255"/>
      <c r="Z1715" s="255"/>
      <c r="AA1715" s="255"/>
      <c r="AB1715" s="255"/>
      <c r="AC1715" s="255"/>
      <c r="AD1715" s="255"/>
      <c r="AE1715" s="362">
        <f>AE1714</f>
        <v>0</v>
      </c>
      <c r="AF1715" s="362">
        <f t="shared" ref="AF1715:AR1715" si="3146">AF1714</f>
        <v>0</v>
      </c>
      <c r="AG1715" s="362">
        <f t="shared" si="3146"/>
        <v>0</v>
      </c>
      <c r="AH1715" s="362">
        <f t="shared" si="3146"/>
        <v>0</v>
      </c>
      <c r="AI1715" s="362">
        <f t="shared" si="3146"/>
        <v>0</v>
      </c>
      <c r="AJ1715" s="362">
        <f t="shared" si="3146"/>
        <v>0</v>
      </c>
      <c r="AK1715" s="362">
        <f t="shared" si="3146"/>
        <v>0</v>
      </c>
      <c r="AL1715" s="362">
        <f t="shared" si="3146"/>
        <v>0</v>
      </c>
      <c r="AM1715" s="362">
        <f t="shared" si="3146"/>
        <v>0</v>
      </c>
      <c r="AN1715" s="362">
        <f t="shared" si="3146"/>
        <v>0</v>
      </c>
      <c r="AO1715" s="362">
        <f t="shared" si="3146"/>
        <v>0</v>
      </c>
      <c r="AP1715" s="362">
        <f t="shared" si="3146"/>
        <v>0</v>
      </c>
      <c r="AQ1715" s="362">
        <f t="shared" si="3146"/>
        <v>0</v>
      </c>
      <c r="AR1715" s="362">
        <f t="shared" si="3146"/>
        <v>0</v>
      </c>
      <c r="AS1715" s="266"/>
    </row>
    <row r="1716" spans="1:45" ht="15" hidden="1"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28.5" hidden="1" customHeight="1" outlineLevel="1">
      <c r="A1717" s="464">
        <v>41</v>
      </c>
      <c r="B1717" s="379" t="s">
        <v>133</v>
      </c>
      <c r="C1717" s="251" t="s">
        <v>25</v>
      </c>
      <c r="D1717" s="255"/>
      <c r="E1717" s="255"/>
      <c r="F1717" s="255"/>
      <c r="G1717" s="255"/>
      <c r="H1717" s="255"/>
      <c r="I1717" s="255"/>
      <c r="J1717" s="255"/>
      <c r="K1717" s="255"/>
      <c r="L1717" s="255"/>
      <c r="M1717" s="255"/>
      <c r="N1717" s="255"/>
      <c r="O1717" s="255"/>
      <c r="P1717" s="255"/>
      <c r="Q1717" s="255">
        <v>12</v>
      </c>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hidden="1"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255">
        <f>Q1717</f>
        <v>12</v>
      </c>
      <c r="R1718" s="255"/>
      <c r="S1718" s="255"/>
      <c r="T1718" s="255"/>
      <c r="U1718" s="255"/>
      <c r="V1718" s="255"/>
      <c r="W1718" s="255"/>
      <c r="X1718" s="255"/>
      <c r="Y1718" s="255"/>
      <c r="Z1718" s="255"/>
      <c r="AA1718" s="255"/>
      <c r="AB1718" s="255"/>
      <c r="AC1718" s="255"/>
      <c r="AD1718" s="255"/>
      <c r="AE1718" s="362">
        <f>AE1717</f>
        <v>0</v>
      </c>
      <c r="AF1718" s="362">
        <f t="shared" ref="AF1718:AR1718" si="3147">AF1717</f>
        <v>0</v>
      </c>
      <c r="AG1718" s="362">
        <f t="shared" si="3147"/>
        <v>0</v>
      </c>
      <c r="AH1718" s="362">
        <f t="shared" si="3147"/>
        <v>0</v>
      </c>
      <c r="AI1718" s="362">
        <f t="shared" si="3147"/>
        <v>0</v>
      </c>
      <c r="AJ1718" s="362">
        <f t="shared" si="3147"/>
        <v>0</v>
      </c>
      <c r="AK1718" s="362">
        <f t="shared" si="3147"/>
        <v>0</v>
      </c>
      <c r="AL1718" s="362">
        <f t="shared" si="3147"/>
        <v>0</v>
      </c>
      <c r="AM1718" s="362">
        <f t="shared" si="3147"/>
        <v>0</v>
      </c>
      <c r="AN1718" s="362">
        <f t="shared" si="3147"/>
        <v>0</v>
      </c>
      <c r="AO1718" s="362">
        <f t="shared" si="3147"/>
        <v>0</v>
      </c>
      <c r="AP1718" s="362">
        <f t="shared" si="3147"/>
        <v>0</v>
      </c>
      <c r="AQ1718" s="362">
        <f t="shared" si="3147"/>
        <v>0</v>
      </c>
      <c r="AR1718" s="362">
        <f t="shared" si="3147"/>
        <v>0</v>
      </c>
      <c r="AS1718" s="266"/>
    </row>
    <row r="1719" spans="1:45" ht="15" hidden="1"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28.5" hidden="1" customHeight="1" outlineLevel="1">
      <c r="A1720" s="464">
        <v>42</v>
      </c>
      <c r="B1720" s="379" t="s">
        <v>134</v>
      </c>
      <c r="C1720" s="251" t="s">
        <v>25</v>
      </c>
      <c r="D1720" s="255"/>
      <c r="E1720" s="255"/>
      <c r="F1720" s="255"/>
      <c r="G1720" s="255"/>
      <c r="H1720" s="255"/>
      <c r="I1720" s="255"/>
      <c r="J1720" s="255"/>
      <c r="K1720" s="255"/>
      <c r="L1720" s="255"/>
      <c r="M1720" s="255"/>
      <c r="N1720" s="255"/>
      <c r="O1720" s="255"/>
      <c r="P1720" s="255"/>
      <c r="Q1720" s="251"/>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hidden="1"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414"/>
      <c r="R1721" s="255"/>
      <c r="S1721" s="255"/>
      <c r="T1721" s="255"/>
      <c r="U1721" s="255"/>
      <c r="V1721" s="255"/>
      <c r="W1721" s="255"/>
      <c r="X1721" s="255"/>
      <c r="Y1721" s="255"/>
      <c r="Z1721" s="255"/>
      <c r="AA1721" s="255"/>
      <c r="AB1721" s="255"/>
      <c r="AC1721" s="255"/>
      <c r="AD1721" s="255"/>
      <c r="AE1721" s="362">
        <f>AE1720</f>
        <v>0</v>
      </c>
      <c r="AF1721" s="362">
        <f t="shared" ref="AF1721:AR1721" si="3148">AF1720</f>
        <v>0</v>
      </c>
      <c r="AG1721" s="362">
        <f t="shared" si="3148"/>
        <v>0</v>
      </c>
      <c r="AH1721" s="362">
        <f t="shared" si="3148"/>
        <v>0</v>
      </c>
      <c r="AI1721" s="362">
        <f t="shared" si="3148"/>
        <v>0</v>
      </c>
      <c r="AJ1721" s="362">
        <f t="shared" si="3148"/>
        <v>0</v>
      </c>
      <c r="AK1721" s="362">
        <f t="shared" si="3148"/>
        <v>0</v>
      </c>
      <c r="AL1721" s="362">
        <f t="shared" si="3148"/>
        <v>0</v>
      </c>
      <c r="AM1721" s="362">
        <f t="shared" si="3148"/>
        <v>0</v>
      </c>
      <c r="AN1721" s="362">
        <f t="shared" si="3148"/>
        <v>0</v>
      </c>
      <c r="AO1721" s="362">
        <f t="shared" si="3148"/>
        <v>0</v>
      </c>
      <c r="AP1721" s="362">
        <f t="shared" si="3148"/>
        <v>0</v>
      </c>
      <c r="AQ1721" s="362">
        <f t="shared" si="3148"/>
        <v>0</v>
      </c>
      <c r="AR1721" s="362">
        <f t="shared" si="3148"/>
        <v>0</v>
      </c>
      <c r="AS1721" s="266"/>
    </row>
    <row r="1722" spans="1:45" ht="15" hidden="1"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15" hidden="1" customHeight="1" outlineLevel="1">
      <c r="A1723" s="464">
        <v>43</v>
      </c>
      <c r="B1723" s="379" t="s">
        <v>135</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hidden="1"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3149">AF1723</f>
        <v>0</v>
      </c>
      <c r="AG1724" s="362">
        <f t="shared" si="3149"/>
        <v>0</v>
      </c>
      <c r="AH1724" s="362">
        <f t="shared" si="3149"/>
        <v>0</v>
      </c>
      <c r="AI1724" s="362">
        <f t="shared" si="3149"/>
        <v>0</v>
      </c>
      <c r="AJ1724" s="362">
        <f t="shared" si="3149"/>
        <v>0</v>
      </c>
      <c r="AK1724" s="362">
        <f t="shared" si="3149"/>
        <v>0</v>
      </c>
      <c r="AL1724" s="362">
        <f t="shared" si="3149"/>
        <v>0</v>
      </c>
      <c r="AM1724" s="362">
        <f t="shared" si="3149"/>
        <v>0</v>
      </c>
      <c r="AN1724" s="362">
        <f t="shared" si="3149"/>
        <v>0</v>
      </c>
      <c r="AO1724" s="362">
        <f t="shared" si="3149"/>
        <v>0</v>
      </c>
      <c r="AP1724" s="362">
        <f t="shared" si="3149"/>
        <v>0</v>
      </c>
      <c r="AQ1724" s="362">
        <f t="shared" si="3149"/>
        <v>0</v>
      </c>
      <c r="AR1724" s="362">
        <f t="shared" si="3149"/>
        <v>0</v>
      </c>
      <c r="AS1724" s="266"/>
    </row>
    <row r="1725" spans="1:45" ht="15" hidden="1"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28.5" hidden="1" customHeight="1" outlineLevel="1">
      <c r="A1726" s="464">
        <v>44</v>
      </c>
      <c r="B1726" s="379" t="s">
        <v>136</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hidden="1"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3150">AF1726</f>
        <v>0</v>
      </c>
      <c r="AG1727" s="362">
        <f t="shared" si="3150"/>
        <v>0</v>
      </c>
      <c r="AH1727" s="362">
        <f t="shared" si="3150"/>
        <v>0</v>
      </c>
      <c r="AI1727" s="362">
        <f t="shared" si="3150"/>
        <v>0</v>
      </c>
      <c r="AJ1727" s="362">
        <f t="shared" si="3150"/>
        <v>0</v>
      </c>
      <c r="AK1727" s="362">
        <f t="shared" si="3150"/>
        <v>0</v>
      </c>
      <c r="AL1727" s="362">
        <f t="shared" si="3150"/>
        <v>0</v>
      </c>
      <c r="AM1727" s="362">
        <f t="shared" si="3150"/>
        <v>0</v>
      </c>
      <c r="AN1727" s="362">
        <f t="shared" si="3150"/>
        <v>0</v>
      </c>
      <c r="AO1727" s="362">
        <f t="shared" si="3150"/>
        <v>0</v>
      </c>
      <c r="AP1727" s="362">
        <f t="shared" si="3150"/>
        <v>0</v>
      </c>
      <c r="AQ1727" s="362">
        <f t="shared" si="3150"/>
        <v>0</v>
      </c>
      <c r="AR1727" s="362">
        <f t="shared" si="3150"/>
        <v>0</v>
      </c>
      <c r="AS1727" s="266"/>
    </row>
    <row r="1728" spans="1:45" ht="15" hidden="1"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2.450000000000003" hidden="1" customHeight="1" outlineLevel="1">
      <c r="A1729" s="464">
        <v>45</v>
      </c>
      <c r="B1729" s="379" t="s">
        <v>137</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hidden="1"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3151">AF1729</f>
        <v>0</v>
      </c>
      <c r="AG1730" s="362">
        <f t="shared" si="3151"/>
        <v>0</v>
      </c>
      <c r="AH1730" s="362">
        <f t="shared" si="3151"/>
        <v>0</v>
      </c>
      <c r="AI1730" s="362">
        <f t="shared" si="3151"/>
        <v>0</v>
      </c>
      <c r="AJ1730" s="362">
        <f t="shared" si="3151"/>
        <v>0</v>
      </c>
      <c r="AK1730" s="362">
        <f t="shared" si="3151"/>
        <v>0</v>
      </c>
      <c r="AL1730" s="362">
        <f t="shared" si="3151"/>
        <v>0</v>
      </c>
      <c r="AM1730" s="362">
        <f t="shared" si="3151"/>
        <v>0</v>
      </c>
      <c r="AN1730" s="362">
        <f t="shared" si="3151"/>
        <v>0</v>
      </c>
      <c r="AO1730" s="362">
        <f t="shared" si="3151"/>
        <v>0</v>
      </c>
      <c r="AP1730" s="362">
        <f t="shared" si="3151"/>
        <v>0</v>
      </c>
      <c r="AQ1730" s="362">
        <f t="shared" si="3151"/>
        <v>0</v>
      </c>
      <c r="AR1730" s="362">
        <f t="shared" si="3151"/>
        <v>0</v>
      </c>
      <c r="AS1730" s="266"/>
    </row>
    <row r="1731" spans="1:45" ht="15" hidden="1"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2.1" hidden="1" customHeight="1" outlineLevel="1">
      <c r="A1732" s="464">
        <v>46</v>
      </c>
      <c r="B1732" s="379" t="s">
        <v>138</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hidden="1"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3152">AF1732</f>
        <v>0</v>
      </c>
      <c r="AG1733" s="362">
        <f t="shared" si="3152"/>
        <v>0</v>
      </c>
      <c r="AH1733" s="362">
        <f t="shared" si="3152"/>
        <v>0</v>
      </c>
      <c r="AI1733" s="362">
        <f t="shared" si="3152"/>
        <v>0</v>
      </c>
      <c r="AJ1733" s="362">
        <f t="shared" si="3152"/>
        <v>0</v>
      </c>
      <c r="AK1733" s="362">
        <f t="shared" si="3152"/>
        <v>0</v>
      </c>
      <c r="AL1733" s="362">
        <f t="shared" si="3152"/>
        <v>0</v>
      </c>
      <c r="AM1733" s="362">
        <f t="shared" si="3152"/>
        <v>0</v>
      </c>
      <c r="AN1733" s="362">
        <f t="shared" si="3152"/>
        <v>0</v>
      </c>
      <c r="AO1733" s="362">
        <f t="shared" si="3152"/>
        <v>0</v>
      </c>
      <c r="AP1733" s="362">
        <f t="shared" si="3152"/>
        <v>0</v>
      </c>
      <c r="AQ1733" s="362">
        <f t="shared" si="3152"/>
        <v>0</v>
      </c>
      <c r="AR1733" s="362">
        <f t="shared" si="3152"/>
        <v>0</v>
      </c>
      <c r="AS1733" s="266"/>
    </row>
    <row r="1734" spans="1:45" ht="15" hidden="1"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5.450000000000003" hidden="1" customHeight="1" outlineLevel="1">
      <c r="A1735" s="464">
        <v>47</v>
      </c>
      <c r="B1735" s="379" t="s">
        <v>139</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hidden="1"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153">AF1735</f>
        <v>0</v>
      </c>
      <c r="AG1736" s="362">
        <f t="shared" si="3153"/>
        <v>0</v>
      </c>
      <c r="AH1736" s="362">
        <f t="shared" si="3153"/>
        <v>0</v>
      </c>
      <c r="AI1736" s="362">
        <f t="shared" si="3153"/>
        <v>0</v>
      </c>
      <c r="AJ1736" s="362">
        <f t="shared" si="3153"/>
        <v>0</v>
      </c>
      <c r="AK1736" s="362">
        <f t="shared" si="3153"/>
        <v>0</v>
      </c>
      <c r="AL1736" s="362">
        <f t="shared" si="3153"/>
        <v>0</v>
      </c>
      <c r="AM1736" s="362">
        <f t="shared" si="3153"/>
        <v>0</v>
      </c>
      <c r="AN1736" s="362">
        <f t="shared" si="3153"/>
        <v>0</v>
      </c>
      <c r="AO1736" s="362">
        <f t="shared" si="3153"/>
        <v>0</v>
      </c>
      <c r="AP1736" s="362">
        <f t="shared" si="3153"/>
        <v>0</v>
      </c>
      <c r="AQ1736" s="362">
        <f t="shared" si="3153"/>
        <v>0</v>
      </c>
      <c r="AR1736" s="362">
        <f t="shared" si="3153"/>
        <v>0</v>
      </c>
      <c r="AS1736" s="266"/>
    </row>
    <row r="1737" spans="1:45" ht="15" hidden="1" customHeight="1" outlineLevel="1">
      <c r="A1737" s="464"/>
      <c r="B1737" s="379"/>
      <c r="C1737" s="251"/>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363"/>
      <c r="AF1737" s="376"/>
      <c r="AG1737" s="376"/>
      <c r="AH1737" s="376"/>
      <c r="AI1737" s="376"/>
      <c r="AJ1737" s="376"/>
      <c r="AK1737" s="376"/>
      <c r="AL1737" s="376"/>
      <c r="AM1737" s="376"/>
      <c r="AN1737" s="376"/>
      <c r="AO1737" s="376"/>
      <c r="AP1737" s="376"/>
      <c r="AQ1737" s="376"/>
      <c r="AR1737" s="376"/>
      <c r="AS1737" s="266"/>
    </row>
    <row r="1738" spans="1:45" ht="39.75" hidden="1" customHeight="1" outlineLevel="1">
      <c r="A1738" s="464">
        <v>48</v>
      </c>
      <c r="B1738" s="379" t="s">
        <v>140</v>
      </c>
      <c r="C1738" s="251" t="s">
        <v>25</v>
      </c>
      <c r="D1738" s="255"/>
      <c r="E1738" s="255"/>
      <c r="F1738" s="255"/>
      <c r="G1738" s="255"/>
      <c r="H1738" s="255"/>
      <c r="I1738" s="255"/>
      <c r="J1738" s="255"/>
      <c r="K1738" s="255"/>
      <c r="L1738" s="255"/>
      <c r="M1738" s="255"/>
      <c r="N1738" s="255"/>
      <c r="O1738" s="255"/>
      <c r="P1738" s="255"/>
      <c r="Q1738" s="255">
        <v>12</v>
      </c>
      <c r="R1738" s="255"/>
      <c r="S1738" s="255"/>
      <c r="T1738" s="255"/>
      <c r="U1738" s="255"/>
      <c r="V1738" s="255"/>
      <c r="W1738" s="255"/>
      <c r="X1738" s="255"/>
      <c r="Y1738" s="255"/>
      <c r="Z1738" s="255"/>
      <c r="AA1738" s="255"/>
      <c r="AB1738" s="255"/>
      <c r="AC1738" s="255"/>
      <c r="AD1738" s="255"/>
      <c r="AE1738" s="377"/>
      <c r="AF1738" s="366"/>
      <c r="AG1738" s="366"/>
      <c r="AH1738" s="366"/>
      <c r="AI1738" s="366"/>
      <c r="AJ1738" s="366"/>
      <c r="AK1738" s="366"/>
      <c r="AL1738" s="366"/>
      <c r="AM1738" s="366"/>
      <c r="AN1738" s="366"/>
      <c r="AO1738" s="366"/>
      <c r="AP1738" s="366"/>
      <c r="AQ1738" s="366"/>
      <c r="AR1738" s="366"/>
      <c r="AS1738" s="256">
        <f>SUM(AE1738:AR1738)</f>
        <v>0</v>
      </c>
    </row>
    <row r="1739" spans="1:45" ht="15" hidden="1" customHeight="1" outlineLevel="1">
      <c r="A1739" s="464"/>
      <c r="B1739" s="254" t="s">
        <v>949</v>
      </c>
      <c r="C1739" s="251" t="s">
        <v>163</v>
      </c>
      <c r="D1739" s="255"/>
      <c r="E1739" s="255"/>
      <c r="F1739" s="255"/>
      <c r="G1739" s="255"/>
      <c r="H1739" s="255"/>
      <c r="I1739" s="255"/>
      <c r="J1739" s="255"/>
      <c r="K1739" s="255"/>
      <c r="L1739" s="255"/>
      <c r="M1739" s="255"/>
      <c r="N1739" s="255"/>
      <c r="O1739" s="255"/>
      <c r="P1739" s="255"/>
      <c r="Q1739" s="255">
        <f>Q1738</f>
        <v>12</v>
      </c>
      <c r="R1739" s="255"/>
      <c r="S1739" s="255"/>
      <c r="T1739" s="255"/>
      <c r="U1739" s="255"/>
      <c r="V1739" s="255"/>
      <c r="W1739" s="255"/>
      <c r="X1739" s="255"/>
      <c r="Y1739" s="255"/>
      <c r="Z1739" s="255"/>
      <c r="AA1739" s="255"/>
      <c r="AB1739" s="255"/>
      <c r="AC1739" s="255"/>
      <c r="AD1739" s="255"/>
      <c r="AE1739" s="362">
        <f>AE1738</f>
        <v>0</v>
      </c>
      <c r="AF1739" s="362">
        <f t="shared" ref="AF1739:AR1739" si="3154">AF1738</f>
        <v>0</v>
      </c>
      <c r="AG1739" s="362">
        <f t="shared" si="3154"/>
        <v>0</v>
      </c>
      <c r="AH1739" s="362">
        <f t="shared" si="3154"/>
        <v>0</v>
      </c>
      <c r="AI1739" s="362">
        <f t="shared" si="3154"/>
        <v>0</v>
      </c>
      <c r="AJ1739" s="362">
        <f t="shared" si="3154"/>
        <v>0</v>
      </c>
      <c r="AK1739" s="362">
        <f t="shared" si="3154"/>
        <v>0</v>
      </c>
      <c r="AL1739" s="362">
        <f t="shared" si="3154"/>
        <v>0</v>
      </c>
      <c r="AM1739" s="362">
        <f t="shared" si="3154"/>
        <v>0</v>
      </c>
      <c r="AN1739" s="362">
        <f t="shared" si="3154"/>
        <v>0</v>
      </c>
      <c r="AO1739" s="362">
        <f t="shared" si="3154"/>
        <v>0</v>
      </c>
      <c r="AP1739" s="362">
        <f t="shared" si="3154"/>
        <v>0</v>
      </c>
      <c r="AQ1739" s="362">
        <f t="shared" si="3154"/>
        <v>0</v>
      </c>
      <c r="AR1739" s="362">
        <f t="shared" si="3154"/>
        <v>0</v>
      </c>
      <c r="AS1739" s="266"/>
    </row>
    <row r="1740" spans="1:45" ht="15" hidden="1" customHeight="1" outlineLevel="1">
      <c r="A1740" s="464"/>
      <c r="B1740" s="379"/>
      <c r="C1740" s="251"/>
      <c r="D1740" s="251"/>
      <c r="E1740" s="251"/>
      <c r="F1740" s="251"/>
      <c r="G1740" s="251"/>
      <c r="H1740" s="251"/>
      <c r="I1740" s="251"/>
      <c r="J1740" s="251"/>
      <c r="K1740" s="251"/>
      <c r="L1740" s="251"/>
      <c r="M1740" s="251"/>
      <c r="N1740" s="251"/>
      <c r="O1740" s="251"/>
      <c r="P1740" s="251"/>
      <c r="Q1740" s="251"/>
      <c r="R1740" s="251"/>
      <c r="S1740" s="251"/>
      <c r="T1740" s="251"/>
      <c r="U1740" s="251"/>
      <c r="V1740" s="251"/>
      <c r="W1740" s="251"/>
      <c r="X1740" s="251"/>
      <c r="Y1740" s="251"/>
      <c r="Z1740" s="251"/>
      <c r="AA1740" s="251"/>
      <c r="AB1740" s="251"/>
      <c r="AC1740" s="251"/>
      <c r="AD1740" s="251"/>
      <c r="AE1740" s="363"/>
      <c r="AF1740" s="376"/>
      <c r="AG1740" s="376"/>
      <c r="AH1740" s="376"/>
      <c r="AI1740" s="376"/>
      <c r="AJ1740" s="376"/>
      <c r="AK1740" s="376"/>
      <c r="AL1740" s="376"/>
      <c r="AM1740" s="376"/>
      <c r="AN1740" s="376"/>
      <c r="AO1740" s="376"/>
      <c r="AP1740" s="376"/>
      <c r="AQ1740" s="376"/>
      <c r="AR1740" s="376"/>
      <c r="AS1740" s="266"/>
    </row>
    <row r="1741" spans="1:45" ht="33" hidden="1" customHeight="1" outlineLevel="1">
      <c r="A1741" s="464">
        <v>49</v>
      </c>
      <c r="B1741" s="379" t="s">
        <v>141</v>
      </c>
      <c r="C1741" s="251" t="s">
        <v>25</v>
      </c>
      <c r="D1741" s="255"/>
      <c r="E1741" s="255"/>
      <c r="F1741" s="255"/>
      <c r="G1741" s="255"/>
      <c r="H1741" s="255"/>
      <c r="I1741" s="255"/>
      <c r="J1741" s="255"/>
      <c r="K1741" s="255"/>
      <c r="L1741" s="255"/>
      <c r="M1741" s="255"/>
      <c r="N1741" s="255"/>
      <c r="O1741" s="255"/>
      <c r="P1741" s="255"/>
      <c r="Q1741" s="255">
        <v>12</v>
      </c>
      <c r="R1741" s="255"/>
      <c r="S1741" s="255"/>
      <c r="T1741" s="255"/>
      <c r="U1741" s="255"/>
      <c r="V1741" s="255"/>
      <c r="W1741" s="255"/>
      <c r="X1741" s="255"/>
      <c r="Y1741" s="255"/>
      <c r="Z1741" s="255"/>
      <c r="AA1741" s="255"/>
      <c r="AB1741" s="255"/>
      <c r="AC1741" s="255"/>
      <c r="AD1741" s="255"/>
      <c r="AE1741" s="377"/>
      <c r="AF1741" s="366"/>
      <c r="AG1741" s="366"/>
      <c r="AH1741" s="366"/>
      <c r="AI1741" s="366"/>
      <c r="AJ1741" s="366"/>
      <c r="AK1741" s="366"/>
      <c r="AL1741" s="366"/>
      <c r="AM1741" s="366"/>
      <c r="AN1741" s="366"/>
      <c r="AO1741" s="366"/>
      <c r="AP1741" s="366"/>
      <c r="AQ1741" s="366"/>
      <c r="AR1741" s="366"/>
      <c r="AS1741" s="256">
        <f>SUM(AE1741:AR1741)</f>
        <v>0</v>
      </c>
    </row>
    <row r="1742" spans="1:45" ht="15" hidden="1" customHeight="1" outlineLevel="1">
      <c r="A1742" s="464"/>
      <c r="B1742" s="254" t="s">
        <v>949</v>
      </c>
      <c r="C1742" s="251" t="s">
        <v>163</v>
      </c>
      <c r="D1742" s="255"/>
      <c r="E1742" s="255"/>
      <c r="F1742" s="255"/>
      <c r="G1742" s="255"/>
      <c r="H1742" s="255"/>
      <c r="I1742" s="255"/>
      <c r="J1742" s="255"/>
      <c r="K1742" s="255"/>
      <c r="L1742" s="255"/>
      <c r="M1742" s="255"/>
      <c r="N1742" s="255"/>
      <c r="O1742" s="255"/>
      <c r="P1742" s="255"/>
      <c r="Q1742" s="255">
        <f>Q1741</f>
        <v>12</v>
      </c>
      <c r="R1742" s="255"/>
      <c r="S1742" s="255"/>
      <c r="T1742" s="255"/>
      <c r="U1742" s="255"/>
      <c r="V1742" s="255"/>
      <c r="W1742" s="255"/>
      <c r="X1742" s="255"/>
      <c r="Y1742" s="255"/>
      <c r="Z1742" s="255"/>
      <c r="AA1742" s="255"/>
      <c r="AB1742" s="255"/>
      <c r="AC1742" s="255"/>
      <c r="AD1742" s="255"/>
      <c r="AE1742" s="362">
        <f>AE1741</f>
        <v>0</v>
      </c>
      <c r="AF1742" s="362">
        <f t="shared" ref="AF1742:AR1742" si="3155">AF1741</f>
        <v>0</v>
      </c>
      <c r="AG1742" s="362">
        <f t="shared" si="3155"/>
        <v>0</v>
      </c>
      <c r="AH1742" s="362">
        <f t="shared" si="3155"/>
        <v>0</v>
      </c>
      <c r="AI1742" s="362">
        <f t="shared" si="3155"/>
        <v>0</v>
      </c>
      <c r="AJ1742" s="362">
        <f t="shared" si="3155"/>
        <v>0</v>
      </c>
      <c r="AK1742" s="362">
        <f t="shared" si="3155"/>
        <v>0</v>
      </c>
      <c r="AL1742" s="362">
        <f t="shared" si="3155"/>
        <v>0</v>
      </c>
      <c r="AM1742" s="362">
        <f t="shared" si="3155"/>
        <v>0</v>
      </c>
      <c r="AN1742" s="362">
        <f t="shared" si="3155"/>
        <v>0</v>
      </c>
      <c r="AO1742" s="362">
        <f t="shared" si="3155"/>
        <v>0</v>
      </c>
      <c r="AP1742" s="362">
        <f t="shared" si="3155"/>
        <v>0</v>
      </c>
      <c r="AQ1742" s="362">
        <f t="shared" si="3155"/>
        <v>0</v>
      </c>
      <c r="AR1742" s="362">
        <f t="shared" si="3155"/>
        <v>0</v>
      </c>
      <c r="AS1742" s="266"/>
    </row>
    <row r="1743" spans="1:45" ht="15" hidden="1" customHeight="1" outlineLevel="1">
      <c r="A1743" s="464"/>
      <c r="B1743" s="254"/>
      <c r="C1743" s="251"/>
      <c r="D1743" s="671"/>
      <c r="E1743" s="671"/>
      <c r="F1743" s="671"/>
      <c r="G1743" s="671"/>
      <c r="H1743" s="671"/>
      <c r="I1743" s="671"/>
      <c r="J1743" s="671"/>
      <c r="K1743" s="671"/>
      <c r="L1743" s="671"/>
      <c r="M1743" s="671"/>
      <c r="N1743" s="671"/>
      <c r="O1743" s="671"/>
      <c r="P1743" s="671"/>
      <c r="Q1743" s="671"/>
      <c r="R1743" s="671"/>
      <c r="S1743" s="671"/>
      <c r="T1743" s="671"/>
      <c r="U1743" s="671"/>
      <c r="V1743" s="671"/>
      <c r="W1743" s="671"/>
      <c r="X1743" s="671"/>
      <c r="Y1743" s="671"/>
      <c r="Z1743" s="671"/>
      <c r="AA1743" s="671"/>
      <c r="AB1743" s="671"/>
      <c r="AC1743" s="671"/>
      <c r="AD1743" s="671"/>
      <c r="AE1743" s="362"/>
      <c r="AF1743" s="362"/>
      <c r="AG1743" s="362"/>
      <c r="AH1743" s="362"/>
      <c r="AI1743" s="362"/>
      <c r="AJ1743" s="362"/>
      <c r="AK1743" s="362"/>
      <c r="AL1743" s="362"/>
      <c r="AM1743" s="362"/>
      <c r="AN1743" s="362"/>
      <c r="AO1743" s="362"/>
      <c r="AP1743" s="362"/>
      <c r="AQ1743" s="362"/>
      <c r="AR1743" s="362"/>
      <c r="AS1743" s="266"/>
    </row>
    <row r="1744" spans="1:45" ht="15.75" hidden="1" outlineLevel="1">
      <c r="A1744" s="464"/>
      <c r="B1744" s="676" t="s">
        <v>909</v>
      </c>
      <c r="AS1744" s="672"/>
    </row>
    <row r="1745" spans="1:45" hidden="1" outlineLevel="1">
      <c r="A1745" s="464">
        <v>50</v>
      </c>
      <c r="B1745" s="254"/>
      <c r="AS1745" s="672"/>
    </row>
    <row r="1746" spans="1:45" ht="15.75" hidden="1" outlineLevel="1">
      <c r="A1746" s="464"/>
      <c r="B1746" s="379" t="s">
        <v>908</v>
      </c>
      <c r="C1746" s="251" t="s">
        <v>25</v>
      </c>
      <c r="D1746" s="255"/>
      <c r="E1746" s="255"/>
      <c r="F1746" s="255"/>
      <c r="G1746" s="255"/>
      <c r="H1746" s="255"/>
      <c r="I1746" s="255"/>
      <c r="J1746" s="255"/>
      <c r="K1746" s="255"/>
      <c r="L1746" s="255"/>
      <c r="M1746" s="255"/>
      <c r="N1746" s="255"/>
      <c r="O1746" s="255"/>
      <c r="P1746" s="255"/>
      <c r="Q1746" s="255">
        <v>12</v>
      </c>
      <c r="R1746" s="255"/>
      <c r="S1746" s="255"/>
      <c r="T1746" s="255"/>
      <c r="U1746" s="255"/>
      <c r="V1746" s="255"/>
      <c r="W1746" s="255"/>
      <c r="X1746" s="255"/>
      <c r="Y1746" s="255"/>
      <c r="Z1746" s="255"/>
      <c r="AA1746" s="255"/>
      <c r="AB1746" s="255"/>
      <c r="AC1746" s="255"/>
      <c r="AD1746" s="255"/>
      <c r="AE1746" s="377"/>
      <c r="AF1746" s="366"/>
      <c r="AG1746" s="366"/>
      <c r="AH1746" s="366"/>
      <c r="AI1746" s="366"/>
      <c r="AJ1746" s="366"/>
      <c r="AK1746" s="366"/>
      <c r="AL1746" s="366"/>
      <c r="AM1746" s="366"/>
      <c r="AN1746" s="366"/>
      <c r="AO1746" s="366"/>
      <c r="AP1746" s="366"/>
      <c r="AQ1746" s="366"/>
      <c r="AR1746" s="366"/>
      <c r="AS1746" s="256">
        <f>SUM(AE1746:AR1746)</f>
        <v>0</v>
      </c>
    </row>
    <row r="1747" spans="1:45" hidden="1" outlineLevel="1">
      <c r="A1747" s="464"/>
      <c r="B1747" s="254" t="s">
        <v>949</v>
      </c>
      <c r="C1747" s="251" t="s">
        <v>163</v>
      </c>
      <c r="D1747" s="255"/>
      <c r="E1747" s="255"/>
      <c r="F1747" s="255"/>
      <c r="G1747" s="255"/>
      <c r="H1747" s="255"/>
      <c r="I1747" s="255"/>
      <c r="J1747" s="255"/>
      <c r="K1747" s="255"/>
      <c r="L1747" s="255"/>
      <c r="M1747" s="255"/>
      <c r="N1747" s="255"/>
      <c r="O1747" s="255"/>
      <c r="P1747" s="255"/>
      <c r="Q1747" s="255">
        <f>Q1746</f>
        <v>12</v>
      </c>
      <c r="R1747" s="255"/>
      <c r="S1747" s="255"/>
      <c r="T1747" s="255"/>
      <c r="U1747" s="255"/>
      <c r="V1747" s="255"/>
      <c r="W1747" s="255"/>
      <c r="X1747" s="255"/>
      <c r="Y1747" s="255"/>
      <c r="Z1747" s="255"/>
      <c r="AA1747" s="255"/>
      <c r="AB1747" s="255"/>
      <c r="AC1747" s="255"/>
      <c r="AD1747" s="255"/>
      <c r="AE1747" s="362">
        <f>AE1746</f>
        <v>0</v>
      </c>
      <c r="AF1747" s="362">
        <f t="shared" ref="AF1747:AR1747" si="3156">AF1746</f>
        <v>0</v>
      </c>
      <c r="AG1747" s="362">
        <f t="shared" si="3156"/>
        <v>0</v>
      </c>
      <c r="AH1747" s="362">
        <f t="shared" si="3156"/>
        <v>0</v>
      </c>
      <c r="AI1747" s="362">
        <f t="shared" si="3156"/>
        <v>0</v>
      </c>
      <c r="AJ1747" s="362">
        <f t="shared" si="3156"/>
        <v>0</v>
      </c>
      <c r="AK1747" s="362">
        <f t="shared" si="3156"/>
        <v>0</v>
      </c>
      <c r="AL1747" s="362">
        <f t="shared" si="3156"/>
        <v>0</v>
      </c>
      <c r="AM1747" s="362">
        <f t="shared" si="3156"/>
        <v>0</v>
      </c>
      <c r="AN1747" s="362">
        <f t="shared" si="3156"/>
        <v>0</v>
      </c>
      <c r="AO1747" s="362">
        <f t="shared" si="3156"/>
        <v>0</v>
      </c>
      <c r="AP1747" s="362">
        <f t="shared" si="3156"/>
        <v>0</v>
      </c>
      <c r="AQ1747" s="362">
        <f t="shared" si="3156"/>
        <v>0</v>
      </c>
      <c r="AR1747" s="362">
        <f t="shared" si="3156"/>
        <v>0</v>
      </c>
      <c r="AS1747" s="266"/>
    </row>
    <row r="1748" spans="1:45" ht="15.75" hidden="1" customHeight="1" outlineLevel="1">
      <c r="A1748" s="464"/>
      <c r="B1748" s="254"/>
      <c r="C1748" s="265"/>
      <c r="D1748" s="251"/>
      <c r="E1748" s="251"/>
      <c r="F1748" s="251"/>
      <c r="G1748" s="251"/>
      <c r="H1748" s="251"/>
      <c r="I1748" s="251"/>
      <c r="J1748" s="251"/>
      <c r="K1748" s="251"/>
      <c r="L1748" s="251"/>
      <c r="M1748" s="251"/>
      <c r="N1748" s="251"/>
      <c r="O1748" s="251"/>
      <c r="P1748" s="251"/>
      <c r="Q1748" s="251"/>
      <c r="R1748" s="251"/>
      <c r="S1748" s="251"/>
      <c r="T1748" s="251"/>
      <c r="U1748" s="251"/>
      <c r="V1748" s="251"/>
      <c r="W1748" s="251"/>
      <c r="X1748" s="251"/>
      <c r="Y1748" s="251"/>
      <c r="Z1748" s="251"/>
      <c r="AA1748" s="251"/>
      <c r="AB1748" s="251"/>
      <c r="AC1748" s="251"/>
      <c r="AD1748" s="251"/>
      <c r="AE1748" s="261"/>
      <c r="AF1748" s="261"/>
      <c r="AG1748" s="261"/>
      <c r="AH1748" s="261"/>
      <c r="AI1748" s="261"/>
      <c r="AJ1748" s="261"/>
      <c r="AK1748" s="261"/>
      <c r="AL1748" s="261"/>
      <c r="AM1748" s="261"/>
      <c r="AN1748" s="261"/>
      <c r="AO1748" s="261"/>
      <c r="AP1748" s="261"/>
      <c r="AQ1748" s="261"/>
      <c r="AR1748" s="261"/>
      <c r="AS1748" s="266"/>
    </row>
    <row r="1749" spans="1:45" ht="15.75" collapsed="1">
      <c r="B1749" s="286" t="s">
        <v>950</v>
      </c>
      <c r="C1749" s="288"/>
      <c r="D1749" s="288">
        <f>SUM(D1587:D1742)</f>
        <v>0</v>
      </c>
      <c r="E1749" s="288"/>
      <c r="F1749" s="288"/>
      <c r="G1749" s="288"/>
      <c r="H1749" s="288"/>
      <c r="I1749" s="288"/>
      <c r="J1749" s="288"/>
      <c r="K1749" s="288"/>
      <c r="L1749" s="288"/>
      <c r="M1749" s="288"/>
      <c r="N1749" s="288"/>
      <c r="O1749" s="288"/>
      <c r="P1749" s="288"/>
      <c r="Q1749" s="288"/>
      <c r="R1749" s="288">
        <f>SUM(R1587:R1742)</f>
        <v>0</v>
      </c>
      <c r="S1749" s="288"/>
      <c r="T1749" s="288"/>
      <c r="U1749" s="288"/>
      <c r="V1749" s="288"/>
      <c r="W1749" s="288"/>
      <c r="X1749" s="288"/>
      <c r="Y1749" s="288"/>
      <c r="Z1749" s="288"/>
      <c r="AA1749" s="288"/>
      <c r="AB1749" s="288"/>
      <c r="AC1749" s="288"/>
      <c r="AD1749" s="288"/>
      <c r="AE1749" s="288">
        <f>IF(AE1585="kWh",SUMPRODUCT(D1587:D1742,AE1587:AE1742))</f>
        <v>0</v>
      </c>
      <c r="AF1749" s="288">
        <f>IF(AF1585="kWh",SUMPRODUCT(D1587:D1742,AF1587:AF1742))</f>
        <v>0</v>
      </c>
      <c r="AG1749" s="288">
        <f>IF(AG1585="kw",SUMPRODUCT(Q1587:Q1742,R1587:R1742,AG1587:AG1742),SUMPRODUCT(D1587:D1742,AG1587:AG1742))</f>
        <v>0</v>
      </c>
      <c r="AH1749" s="288">
        <f>IF(AH1585="kw",SUMPRODUCT(Q1587:Q1742,R1587:R1742,AH1587:AH1742),SUMPRODUCT(D1587:D1742,AH1587:AH1742))</f>
        <v>0</v>
      </c>
      <c r="AI1749" s="288">
        <f>IF(AI1585="kw",SUMPRODUCT(Q1587:Q1742,R1587:R1742,AI1587:AI1742),SUMPRODUCT(D1587:D1742,AI1587:AI1742))</f>
        <v>0</v>
      </c>
      <c r="AJ1749" s="288">
        <f>IF(AJ1585="kw",SUMPRODUCT(Q1587:Q1742,R1587:R1742,AJ1587:AJ1742),SUMPRODUCT(D1587:D1742,AJ1587:AJ1742))</f>
        <v>0</v>
      </c>
      <c r="AK1749" s="288">
        <f>IF(AK1585="kw",SUMPRODUCT(Q1587:Q1742,R1587:R1742,AK1587:AK1742),SUMPRODUCT(D1587:D1742,AK1587:AK1742))</f>
        <v>0</v>
      </c>
      <c r="AL1749" s="288">
        <f>IF(AL1585="kw",SUMPRODUCT(Q1587:Q1742,R1587:R1742,AL1587:AL1742),SUMPRODUCT(D1587:D1742,AL1587:AL1742))</f>
        <v>0</v>
      </c>
      <c r="AM1749" s="288">
        <f>IF(AM1585="kw",SUMPRODUCT(Q1587:Q1742,R1587:R1742,AM1587:AM1742),SUMPRODUCT(D1587:D1742,AM1587:AM1742))</f>
        <v>0</v>
      </c>
      <c r="AN1749" s="288">
        <f>IF(AN1585="kw",SUMPRODUCT(Q1587:Q1742,R1587:R1742,AN1587:AN1742),SUMPRODUCT(D1587:D1742,AN1587:AN1742))</f>
        <v>0</v>
      </c>
      <c r="AO1749" s="288">
        <f>IF(AO1585="kw",SUMPRODUCT(Q1587:Q1742,R1587:R1742,AO1587:AO1742),SUMPRODUCT(D1587:D1742,AO1587:AO1742))</f>
        <v>0</v>
      </c>
      <c r="AP1749" s="288">
        <f>IF(AP1585="kw",SUMPRODUCT(Q1587:Q1742,R1587:R1742,AP1587:AP1742),SUMPRODUCT(D1587:D1742,AP1587:AP1742))</f>
        <v>0</v>
      </c>
      <c r="AQ1749" s="288">
        <f>IF(AQ1585="kw",SUMPRODUCT(Q1587:Q1742,R1587:R1742,AQ1587:AQ1742),SUMPRODUCT(D1587:D1742,AQ1587:AQ1742))</f>
        <v>0</v>
      </c>
      <c r="AR1749" s="288">
        <f>IF(AR1585="kw",SUMPRODUCT(Q1587:Q1742,R1587:R1742,AR1587:AR1742),SUMPRODUCT(D1587:D1742,AR1587:AR1742))</f>
        <v>0</v>
      </c>
      <c r="AS1749" s="289"/>
    </row>
    <row r="1750" spans="1:45" ht="15.75">
      <c r="B1750" s="343" t="s">
        <v>750</v>
      </c>
      <c r="C1750" s="344"/>
      <c r="D1750" s="344"/>
      <c r="E1750" s="344"/>
      <c r="F1750" s="344"/>
      <c r="G1750" s="344"/>
      <c r="H1750" s="344"/>
      <c r="I1750" s="344"/>
      <c r="J1750" s="344"/>
      <c r="K1750" s="344"/>
      <c r="L1750" s="344"/>
      <c r="M1750" s="344"/>
      <c r="N1750" s="344"/>
      <c r="O1750" s="344"/>
      <c r="P1750" s="344"/>
      <c r="Q1750" s="344"/>
      <c r="R1750" s="344"/>
      <c r="S1750" s="344"/>
      <c r="T1750" s="344"/>
      <c r="U1750" s="344"/>
      <c r="V1750" s="344"/>
      <c r="W1750" s="344"/>
      <c r="X1750" s="344"/>
      <c r="Y1750" s="344"/>
      <c r="Z1750" s="344"/>
      <c r="AA1750" s="344"/>
      <c r="AB1750" s="344"/>
      <c r="AC1750" s="344"/>
      <c r="AD1750" s="344"/>
      <c r="AE1750" s="344">
        <f>HLOOKUP(AE1584,'2. LRAMVA Threshold'!$B$42:$Q$60,14,FALSE)</f>
        <v>25640593</v>
      </c>
      <c r="AF1750" s="344">
        <f>HLOOKUP(AF1584,'2. LRAMVA Threshold'!$B$42:$Q$60,14,FALSE)</f>
        <v>8037776</v>
      </c>
      <c r="AG1750" s="344">
        <f>HLOOKUP(AG1584,'2. LRAMVA Threshold'!$B$42:$Q$60,14,FALSE)</f>
        <v>207346</v>
      </c>
      <c r="AH1750" s="344">
        <f>HLOOKUP(AH1584,'2. LRAMVA Threshold'!$B$42:$Q$60,14,FALSE)</f>
        <v>0</v>
      </c>
      <c r="AI1750" s="344">
        <f>HLOOKUP(AI1584,'2. LRAMVA Threshold'!$B$42:$Q$60,14,FALSE)</f>
        <v>0</v>
      </c>
      <c r="AJ1750" s="344">
        <f>HLOOKUP(AJ1584,'2. LRAMVA Threshold'!$B$42:$Q$60,14,FALSE)</f>
        <v>0</v>
      </c>
      <c r="AK1750" s="344">
        <f>HLOOKUP(AK1584,'2. LRAMVA Threshold'!$B$42:$Q$60,14,FALSE)</f>
        <v>0</v>
      </c>
      <c r="AL1750" s="344">
        <f>HLOOKUP(AL1584,'2. LRAMVA Threshold'!$B$42:$Q$60,14,FALSE)</f>
        <v>0</v>
      </c>
      <c r="AM1750" s="344">
        <f>HLOOKUP(AM1584,'2. LRAMVA Threshold'!$B$42:$Q$60,14,FALSE)</f>
        <v>0</v>
      </c>
      <c r="AN1750" s="344">
        <f>HLOOKUP(AN1584,'2. LRAMVA Threshold'!$B$42:$Q$60,14,FALSE)</f>
        <v>0</v>
      </c>
      <c r="AO1750" s="344">
        <f>HLOOKUP(AO1584,'2. LRAMVA Threshold'!$B$42:$Q$60,14,FALSE)</f>
        <v>0</v>
      </c>
      <c r="AP1750" s="344">
        <f>HLOOKUP(AP1584,'2. LRAMVA Threshold'!$B$42:$Q$60,14,FALSE)</f>
        <v>0</v>
      </c>
      <c r="AQ1750" s="344">
        <f>HLOOKUP(AQ1584,'2. LRAMVA Threshold'!$B$42:$Q$60,14,FALSE)</f>
        <v>0</v>
      </c>
      <c r="AR1750" s="344">
        <f>HLOOKUP(AR1584,'2. LRAMVA Threshold'!$B$42:$Q$60,14,FALSE)</f>
        <v>0</v>
      </c>
      <c r="AS1750" s="393"/>
    </row>
    <row r="1751" spans="1:45">
      <c r="B1751" s="346"/>
      <c r="C1751" s="383"/>
      <c r="D1751" s="384"/>
      <c r="E1751" s="384"/>
      <c r="F1751" s="384"/>
      <c r="G1751" s="384"/>
      <c r="H1751" s="384"/>
      <c r="I1751" s="384"/>
      <c r="J1751" s="384"/>
      <c r="K1751" s="384"/>
      <c r="L1751" s="384"/>
      <c r="M1751" s="384"/>
      <c r="N1751" s="348"/>
      <c r="O1751" s="348"/>
      <c r="P1751" s="348"/>
      <c r="Q1751" s="384"/>
      <c r="R1751" s="385"/>
      <c r="S1751" s="384"/>
      <c r="T1751" s="384"/>
      <c r="U1751" s="384"/>
      <c r="V1751" s="386"/>
      <c r="W1751" s="386"/>
      <c r="X1751" s="386"/>
      <c r="Y1751" s="386"/>
      <c r="Z1751" s="384"/>
      <c r="AA1751" s="384"/>
      <c r="AB1751" s="348"/>
      <c r="AC1751" s="348"/>
      <c r="AD1751" s="348"/>
      <c r="AE1751" s="387"/>
      <c r="AF1751" s="387"/>
      <c r="AG1751" s="387"/>
      <c r="AH1751" s="387"/>
      <c r="AI1751" s="387"/>
      <c r="AJ1751" s="387"/>
      <c r="AK1751" s="387"/>
      <c r="AL1751" s="351"/>
      <c r="AM1751" s="351"/>
      <c r="AN1751" s="351"/>
      <c r="AO1751" s="351"/>
      <c r="AP1751" s="351"/>
      <c r="AQ1751" s="351"/>
      <c r="AR1751" s="351"/>
      <c r="AS1751" s="352"/>
    </row>
    <row r="1752" spans="1:45">
      <c r="B1752" s="283" t="s">
        <v>951</v>
      </c>
      <c r="C1752" s="296"/>
      <c r="D1752" s="296"/>
      <c r="E1752" s="329"/>
      <c r="F1752" s="329"/>
      <c r="G1752" s="329"/>
      <c r="H1752" s="329"/>
      <c r="I1752" s="329"/>
      <c r="J1752" s="329"/>
      <c r="K1752" s="329"/>
      <c r="L1752" s="329"/>
      <c r="M1752" s="329"/>
      <c r="N1752" s="329"/>
      <c r="O1752" s="329"/>
      <c r="P1752" s="329"/>
      <c r="Q1752" s="329"/>
      <c r="R1752" s="251"/>
      <c r="S1752" s="298"/>
      <c r="T1752" s="298"/>
      <c r="U1752" s="298"/>
      <c r="V1752" s="297"/>
      <c r="W1752" s="297"/>
      <c r="X1752" s="297"/>
      <c r="Y1752" s="297"/>
      <c r="Z1752" s="298"/>
      <c r="AA1752" s="298"/>
      <c r="AB1752" s="298"/>
      <c r="AC1752" s="298"/>
      <c r="AD1752" s="298"/>
      <c r="AE1752" s="299">
        <f>HLOOKUP(AE$35,'3.  Distribution Rates'!$C$122:$P$136,15,FALSE)</f>
        <v>0</v>
      </c>
      <c r="AF1752" s="299">
        <f>HLOOKUP(AF$35,'3.  Distribution Rates'!$C$122:$P$136,15,FALSE)</f>
        <v>1.2E-2</v>
      </c>
      <c r="AG1752" s="299">
        <f>HLOOKUP(AG$35,'3.  Distribution Rates'!$C$122:$P$136,15,FALSE)</f>
        <v>2.8862000000000001</v>
      </c>
      <c r="AH1752" s="299">
        <f>HLOOKUP(AH$35,'3.  Distribution Rates'!$C$122:$P$136,15,FALSE)</f>
        <v>1.5810999999999999</v>
      </c>
      <c r="AI1752" s="299">
        <f>HLOOKUP(AI$35,'3.  Distribution Rates'!$C$122:$P$136,15,FALSE)</f>
        <v>0.37490000000000001</v>
      </c>
      <c r="AJ1752" s="299">
        <f>HLOOKUP(AJ$35,'3.  Distribution Rates'!$C$122:$P$136,15,FALSE)</f>
        <v>5.7119</v>
      </c>
      <c r="AK1752" s="299">
        <f>HLOOKUP(AK$35,'3.  Distribution Rates'!$C$122:$P$136,15,FALSE)</f>
        <v>1.4800000000000001E-2</v>
      </c>
      <c r="AL1752" s="299">
        <f>HLOOKUP(AL$35,'3.  Distribution Rates'!$C$122:$P$136,15,FALSE)</f>
        <v>0</v>
      </c>
      <c r="AM1752" s="299">
        <f>HLOOKUP(AM$35,'3.  Distribution Rates'!$C$122:$P$136,15,FALSE)</f>
        <v>0</v>
      </c>
      <c r="AN1752" s="299">
        <f>HLOOKUP(AN$35,'3.  Distribution Rates'!$C$122:$P$136,15,FALSE)</f>
        <v>0</v>
      </c>
      <c r="AO1752" s="299">
        <f>HLOOKUP(AO$35,'3.  Distribution Rates'!$C$122:$P$136,15,FALSE)</f>
        <v>0</v>
      </c>
      <c r="AP1752" s="299">
        <f>HLOOKUP(AP$35,'3.  Distribution Rates'!$C$122:$P$136,15,FALSE)</f>
        <v>0</v>
      </c>
      <c r="AQ1752" s="299">
        <f>HLOOKUP(AQ$35,'3.  Distribution Rates'!$C$122:$P$136,15,FALSE)</f>
        <v>0</v>
      </c>
      <c r="AR1752" s="299">
        <f>HLOOKUP(AR$35,'3.  Distribution Rates'!$C$122:$P$136,15,FALSE)</f>
        <v>0</v>
      </c>
      <c r="AS1752" s="395"/>
    </row>
    <row r="1753" spans="1:45">
      <c r="B1753" s="283" t="s">
        <v>751</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'4.  2011-2014 LRAM'!AM146*AE146</f>
        <v>0</v>
      </c>
      <c r="AF1753" s="331">
        <f>'4.  2011-2014 LRAM'!AN339*AF146</f>
        <v>0</v>
      </c>
      <c r="AG1753" s="331">
        <f>'4.  2011-2014 LRAM'!AO339*AG146</f>
        <v>0</v>
      </c>
      <c r="AH1753" s="331">
        <f>'4.  2011-2014 LRAM'!AP339*AH146</f>
        <v>0</v>
      </c>
      <c r="AI1753" s="331">
        <f>'4.  2011-2014 LRAM'!AQ339*AI146</f>
        <v>0</v>
      </c>
      <c r="AJ1753" s="331">
        <f>'4.  2011-2014 LRAM'!AR339*AJ146</f>
        <v>0</v>
      </c>
      <c r="AK1753" s="331">
        <f>'4.  2011-2014 LRAM'!AS339*AK146</f>
        <v>0</v>
      </c>
      <c r="AL1753" s="331">
        <f>'4.  2011-2014 LRAM'!AT339*AL146</f>
        <v>0</v>
      </c>
      <c r="AM1753" s="331">
        <f>'4.  2011-2014 LRAM'!AU339*AM146</f>
        <v>0</v>
      </c>
      <c r="AN1753" s="331">
        <f>'4.  2011-2014 LRAM'!AV339*AN146</f>
        <v>0</v>
      </c>
      <c r="AO1753" s="331">
        <f>'4.  2011-2014 LRAM'!AW339*AO146</f>
        <v>0</v>
      </c>
      <c r="AP1753" s="331">
        <f>'4.  2011-2014 LRAM'!AX339*AP146</f>
        <v>0</v>
      </c>
      <c r="AQ1753" s="331">
        <f>'4.  2011-2014 LRAM'!AY339*AQ146</f>
        <v>0</v>
      </c>
      <c r="AR1753" s="331">
        <f>'4.  2011-2014 LRAM'!AZ339*AR146</f>
        <v>0</v>
      </c>
      <c r="AS1753" s="543">
        <f>SUM(AE1753:AR1753)</f>
        <v>0</v>
      </c>
    </row>
    <row r="1754" spans="1:45">
      <c r="B1754" s="283" t="s">
        <v>752</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'4.  2011-2014 LRAM'!AM285*AE1752</f>
        <v>0</v>
      </c>
      <c r="AF1754" s="331">
        <f>'4.  2011-2014 LRAM'!AN285*AF1752</f>
        <v>0</v>
      </c>
      <c r="AG1754" s="331">
        <f>'4.  2011-2014 LRAM'!AO285*AG1752</f>
        <v>0</v>
      </c>
      <c r="AH1754" s="331">
        <f>'4.  2011-2014 LRAM'!AP285*AH1752</f>
        <v>0</v>
      </c>
      <c r="AI1754" s="331">
        <f>'4.  2011-2014 LRAM'!AQ285*AI1752</f>
        <v>0</v>
      </c>
      <c r="AJ1754" s="331">
        <f>'4.  2011-2014 LRAM'!AR285*AJ1752</f>
        <v>0</v>
      </c>
      <c r="AK1754" s="331">
        <f>'4.  2011-2014 LRAM'!AS285*AK1752</f>
        <v>0</v>
      </c>
      <c r="AL1754" s="331">
        <f>'4.  2011-2014 LRAM'!AT285*AL1752</f>
        <v>0</v>
      </c>
      <c r="AM1754" s="331">
        <f>'4.  2011-2014 LRAM'!AU285*AM1752</f>
        <v>0</v>
      </c>
      <c r="AN1754" s="331">
        <f>'4.  2011-2014 LRAM'!AV285*AN1752</f>
        <v>0</v>
      </c>
      <c r="AO1754" s="331">
        <f>'4.  2011-2014 LRAM'!AW285*AO1752</f>
        <v>0</v>
      </c>
      <c r="AP1754" s="331">
        <f>'4.  2011-2014 LRAM'!AX285*AP1752</f>
        <v>0</v>
      </c>
      <c r="AQ1754" s="331">
        <f>'4.  2011-2014 LRAM'!AY285*AQ1752</f>
        <v>0</v>
      </c>
      <c r="AR1754" s="331">
        <f>'4.  2011-2014 LRAM'!AZ285*AR1752</f>
        <v>0</v>
      </c>
      <c r="AS1754" s="543">
        <f t="shared" ref="AS1754" si="3157">SUM(AE1754:AR1754)</f>
        <v>0</v>
      </c>
    </row>
    <row r="1755" spans="1:45">
      <c r="B1755" s="283" t="s">
        <v>753</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'4.  2011-2014 LRAM'!AM421*AE1752</f>
        <v>0</v>
      </c>
      <c r="AF1755" s="331">
        <f>'4.  2011-2014 LRAM'!AN421*AF1752</f>
        <v>0</v>
      </c>
      <c r="AG1755" s="331">
        <f>'4.  2011-2014 LRAM'!AO421*AG1752</f>
        <v>0</v>
      </c>
      <c r="AH1755" s="331">
        <f>'4.  2011-2014 LRAM'!AP421*AH1752</f>
        <v>0</v>
      </c>
      <c r="AI1755" s="331">
        <f>'4.  2011-2014 LRAM'!AQ421*AI1752</f>
        <v>0</v>
      </c>
      <c r="AJ1755" s="331">
        <f>'4.  2011-2014 LRAM'!AR421*AJ1752</f>
        <v>0</v>
      </c>
      <c r="AK1755" s="331">
        <f>'4.  2011-2014 LRAM'!AS421*AK1752</f>
        <v>0</v>
      </c>
      <c r="AL1755" s="331">
        <f>'4.  2011-2014 LRAM'!AT421*AL1752</f>
        <v>0</v>
      </c>
      <c r="AM1755" s="331">
        <f>'4.  2011-2014 LRAM'!AU421*AM1752</f>
        <v>0</v>
      </c>
      <c r="AN1755" s="331">
        <f>'4.  2011-2014 LRAM'!AV421*AN1752</f>
        <v>0</v>
      </c>
      <c r="AO1755" s="331">
        <f>'4.  2011-2014 LRAM'!AW421*AO1752</f>
        <v>0</v>
      </c>
      <c r="AP1755" s="331">
        <f>'4.  2011-2014 LRAM'!AX421*AP1752</f>
        <v>0</v>
      </c>
      <c r="AQ1755" s="331">
        <f>'4.  2011-2014 LRAM'!AY421*AQ1752</f>
        <v>0</v>
      </c>
      <c r="AR1755" s="331">
        <f>'4.  2011-2014 LRAM'!AZ421*AR1752</f>
        <v>0</v>
      </c>
      <c r="AS1755" s="543">
        <f>SUM(AE1755:AR1755)</f>
        <v>0</v>
      </c>
    </row>
    <row r="1756" spans="1:45">
      <c r="B1756" s="283" t="s">
        <v>754</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'4.  2011-2014 LRAM'!AM558*AE1752</f>
        <v>0</v>
      </c>
      <c r="AF1756" s="331">
        <f>'4.  2011-2014 LRAM'!AN558*AF1752</f>
        <v>27557.161799999998</v>
      </c>
      <c r="AG1756" s="331">
        <f>'4.  2011-2014 LRAM'!AO558*AG1752</f>
        <v>52543.30794336</v>
      </c>
      <c r="AH1756" s="331">
        <f>'4.  2011-2014 LRAM'!AP558*AH1752</f>
        <v>7651.4286139200003</v>
      </c>
      <c r="AI1756" s="331">
        <f>'4.  2011-2014 LRAM'!AQ558*AI1752</f>
        <v>0</v>
      </c>
      <c r="AJ1756" s="331">
        <f>'4.  2011-2014 LRAM'!AR558*AJ1752</f>
        <v>0</v>
      </c>
      <c r="AK1756" s="331">
        <f>'4.  2011-2014 LRAM'!AS558*AK1752</f>
        <v>0</v>
      </c>
      <c r="AL1756" s="331">
        <f>'4.  2011-2014 LRAM'!AT558*AL1752</f>
        <v>0</v>
      </c>
      <c r="AM1756" s="331">
        <f>'4.  2011-2014 LRAM'!AU558*AM1752</f>
        <v>0</v>
      </c>
      <c r="AN1756" s="331">
        <f>'4.  2011-2014 LRAM'!AV558*AN1752</f>
        <v>0</v>
      </c>
      <c r="AO1756" s="331">
        <f>'4.  2011-2014 LRAM'!AW558*AO1752</f>
        <v>0</v>
      </c>
      <c r="AP1756" s="331">
        <f>'4.  2011-2014 LRAM'!AX558*AP1752</f>
        <v>0</v>
      </c>
      <c r="AQ1756" s="331">
        <f>'4.  2011-2014 LRAM'!AY558*AQ1752</f>
        <v>0</v>
      </c>
      <c r="AR1756" s="331">
        <f>'4.  2011-2014 LRAM'!AZ558*AR1752</f>
        <v>0</v>
      </c>
      <c r="AS1756" s="543">
        <f>SUM(AE1756:AR1756)</f>
        <v>87751.898357279992</v>
      </c>
    </row>
    <row r="1757" spans="1:45">
      <c r="B1757" s="283" t="s">
        <v>755</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AE215*AE1752</f>
        <v>0</v>
      </c>
      <c r="AF1757" s="331">
        <f t="shared" ref="AF1757:AR1757" si="3158">AF215*AF1752</f>
        <v>203096.58225754666</v>
      </c>
      <c r="AG1757" s="331">
        <f t="shared" si="3158"/>
        <v>64497.218712000009</v>
      </c>
      <c r="AH1757" s="331">
        <f t="shared" si="3158"/>
        <v>1897.32</v>
      </c>
      <c r="AI1757" s="331">
        <f t="shared" si="3158"/>
        <v>15061.982400000001</v>
      </c>
      <c r="AJ1757" s="331">
        <f t="shared" si="3158"/>
        <v>96737.897952590894</v>
      </c>
      <c r="AK1757" s="331">
        <f t="shared" si="3158"/>
        <v>0</v>
      </c>
      <c r="AL1757" s="331">
        <f t="shared" si="3158"/>
        <v>0</v>
      </c>
      <c r="AM1757" s="331">
        <f t="shared" si="3158"/>
        <v>0</v>
      </c>
      <c r="AN1757" s="331">
        <f t="shared" si="3158"/>
        <v>0</v>
      </c>
      <c r="AO1757" s="331">
        <f t="shared" si="3158"/>
        <v>0</v>
      </c>
      <c r="AP1757" s="331">
        <f t="shared" si="3158"/>
        <v>0</v>
      </c>
      <c r="AQ1757" s="331">
        <f t="shared" si="3158"/>
        <v>0</v>
      </c>
      <c r="AR1757" s="331">
        <f t="shared" si="3158"/>
        <v>0</v>
      </c>
      <c r="AS1757" s="543">
        <f t="shared" ref="AS1757" si="3159">SUM(AE1757:AR1757)</f>
        <v>381291.00132213754</v>
      </c>
    </row>
    <row r="1758" spans="1:45">
      <c r="B1758" s="283" t="s">
        <v>756</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AE405*AE1752</f>
        <v>0</v>
      </c>
      <c r="AF1758" s="331">
        <f t="shared" ref="AF1758:AR1758" si="3160">AF405*AF1752</f>
        <v>111774.16193673594</v>
      </c>
      <c r="AG1758" s="331">
        <f t="shared" si="3160"/>
        <v>58710.547525386959</v>
      </c>
      <c r="AH1758" s="331">
        <f t="shared" si="3160"/>
        <v>6800.946258299643</v>
      </c>
      <c r="AI1758" s="331">
        <f t="shared" si="3160"/>
        <v>1313.8133937165687</v>
      </c>
      <c r="AJ1758" s="331">
        <f t="shared" si="3160"/>
        <v>7115.4437136982542</v>
      </c>
      <c r="AK1758" s="331">
        <f t="shared" si="3160"/>
        <v>0</v>
      </c>
      <c r="AL1758" s="331">
        <f t="shared" si="3160"/>
        <v>0</v>
      </c>
      <c r="AM1758" s="331">
        <f t="shared" si="3160"/>
        <v>0</v>
      </c>
      <c r="AN1758" s="331">
        <f t="shared" si="3160"/>
        <v>0</v>
      </c>
      <c r="AO1758" s="331">
        <f t="shared" si="3160"/>
        <v>0</v>
      </c>
      <c r="AP1758" s="331">
        <f t="shared" si="3160"/>
        <v>0</v>
      </c>
      <c r="AQ1758" s="331">
        <f t="shared" si="3160"/>
        <v>0</v>
      </c>
      <c r="AR1758" s="331">
        <f t="shared" si="3160"/>
        <v>0</v>
      </c>
      <c r="AS1758" s="543">
        <f t="shared" ref="AS1758:AS1759" si="3161">SUM(AE1758:AR1758)</f>
        <v>185714.91282783734</v>
      </c>
    </row>
    <row r="1759" spans="1:45">
      <c r="B1759" s="283" t="s">
        <v>757</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AE601*AE1752</f>
        <v>0</v>
      </c>
      <c r="AF1759" s="331">
        <f t="shared" ref="AF1759:AR1759" si="3162">AF601*AF1752</f>
        <v>71408.595959749131</v>
      </c>
      <c r="AG1759" s="331">
        <f t="shared" si="3162"/>
        <v>73564.842345995639</v>
      </c>
      <c r="AH1759" s="331">
        <f t="shared" si="3162"/>
        <v>3388.7807618636689</v>
      </c>
      <c r="AI1759" s="331">
        <f t="shared" si="3162"/>
        <v>3528.5551769278259</v>
      </c>
      <c r="AJ1759" s="331">
        <f t="shared" si="3162"/>
        <v>0</v>
      </c>
      <c r="AK1759" s="331">
        <f t="shared" si="3162"/>
        <v>30390.888003905766</v>
      </c>
      <c r="AL1759" s="331">
        <f t="shared" si="3162"/>
        <v>0</v>
      </c>
      <c r="AM1759" s="331">
        <f t="shared" si="3162"/>
        <v>0</v>
      </c>
      <c r="AN1759" s="331">
        <f>AN601*AN1752</f>
        <v>0</v>
      </c>
      <c r="AO1759" s="331">
        <f t="shared" si="3162"/>
        <v>0</v>
      </c>
      <c r="AP1759" s="331">
        <f t="shared" si="3162"/>
        <v>0</v>
      </c>
      <c r="AQ1759" s="331">
        <f t="shared" si="3162"/>
        <v>0</v>
      </c>
      <c r="AR1759" s="331">
        <f t="shared" si="3162"/>
        <v>0</v>
      </c>
      <c r="AS1759" s="543">
        <f t="shared" si="3161"/>
        <v>182281.66224844204</v>
      </c>
    </row>
    <row r="1760" spans="1:45">
      <c r="B1760" s="283" t="s">
        <v>758</v>
      </c>
      <c r="C1760" s="301"/>
      <c r="D1760" s="243"/>
      <c r="E1760" s="240"/>
      <c r="F1760" s="240"/>
      <c r="G1760" s="240"/>
      <c r="H1760" s="240"/>
      <c r="I1760" s="240"/>
      <c r="J1760" s="240"/>
      <c r="K1760" s="240"/>
      <c r="L1760" s="240"/>
      <c r="M1760" s="240"/>
      <c r="N1760" s="240"/>
      <c r="O1760" s="240"/>
      <c r="P1760" s="240"/>
      <c r="Q1760" s="240"/>
      <c r="R1760" s="251"/>
      <c r="S1760" s="240"/>
      <c r="T1760" s="240"/>
      <c r="U1760" s="240"/>
      <c r="V1760" s="243"/>
      <c r="W1760" s="243"/>
      <c r="X1760" s="243"/>
      <c r="Y1760" s="243"/>
      <c r="Z1760" s="240"/>
      <c r="AA1760" s="240"/>
      <c r="AB1760" s="240"/>
      <c r="AC1760" s="240"/>
      <c r="AD1760" s="240"/>
      <c r="AE1760" s="331">
        <f>AE794*AE1752</f>
        <v>0</v>
      </c>
      <c r="AF1760" s="331">
        <f t="shared" ref="AF1760:AR1760" si="3163">AF794*AF1752</f>
        <v>99931.630901468889</v>
      </c>
      <c r="AG1760" s="331">
        <f t="shared" si="3163"/>
        <v>179334.92875002392</v>
      </c>
      <c r="AH1760" s="331">
        <f t="shared" si="3163"/>
        <v>5173.1642111767551</v>
      </c>
      <c r="AI1760" s="331">
        <f t="shared" si="3163"/>
        <v>6405.6246624737641</v>
      </c>
      <c r="AJ1760" s="331">
        <f t="shared" si="3163"/>
        <v>23174.60302581744</v>
      </c>
      <c r="AK1760" s="331">
        <f t="shared" si="3163"/>
        <v>17977.456655119138</v>
      </c>
      <c r="AL1760" s="331">
        <f t="shared" si="3163"/>
        <v>0</v>
      </c>
      <c r="AM1760" s="331">
        <f t="shared" si="3163"/>
        <v>0</v>
      </c>
      <c r="AN1760" s="331">
        <f t="shared" si="3163"/>
        <v>0</v>
      </c>
      <c r="AO1760" s="331">
        <f t="shared" si="3163"/>
        <v>0</v>
      </c>
      <c r="AP1760" s="331">
        <f t="shared" si="3163"/>
        <v>0</v>
      </c>
      <c r="AQ1760" s="331">
        <f t="shared" si="3163"/>
        <v>0</v>
      </c>
      <c r="AR1760" s="331">
        <f t="shared" si="3163"/>
        <v>0</v>
      </c>
      <c r="AS1760" s="543">
        <f>SUM(AE1760:AR1760)</f>
        <v>331997.40820607985</v>
      </c>
    </row>
    <row r="1761" spans="2:45">
      <c r="B1761" s="283" t="s">
        <v>759</v>
      </c>
      <c r="C1761" s="301"/>
      <c r="D1761" s="243"/>
      <c r="E1761" s="240"/>
      <c r="F1761" s="240"/>
      <c r="G1761" s="240"/>
      <c r="H1761" s="240"/>
      <c r="I1761" s="240"/>
      <c r="J1761" s="240"/>
      <c r="K1761" s="240"/>
      <c r="L1761" s="240"/>
      <c r="M1761" s="240"/>
      <c r="N1761" s="240"/>
      <c r="O1761" s="240"/>
      <c r="P1761" s="240"/>
      <c r="Q1761" s="240"/>
      <c r="R1761" s="251"/>
      <c r="S1761" s="240"/>
      <c r="T1761" s="240"/>
      <c r="U1761" s="240"/>
      <c r="V1761" s="243"/>
      <c r="W1761" s="243"/>
      <c r="X1761" s="243"/>
      <c r="Y1761" s="243"/>
      <c r="Z1761" s="240"/>
      <c r="AA1761" s="240"/>
      <c r="AB1761" s="240"/>
      <c r="AC1761" s="240"/>
      <c r="AD1761" s="240"/>
      <c r="AE1761" s="331">
        <f>AE991*AE1752</f>
        <v>0</v>
      </c>
      <c r="AF1761" s="331">
        <f t="shared" ref="AF1761:AR1761" si="3164">AF991*AF1752</f>
        <v>40243.971730251324</v>
      </c>
      <c r="AG1761" s="331">
        <f t="shared" si="3164"/>
        <v>77042.640181594194</v>
      </c>
      <c r="AH1761" s="331">
        <f t="shared" si="3164"/>
        <v>4320.2168256522209</v>
      </c>
      <c r="AI1761" s="331">
        <f t="shared" si="3164"/>
        <v>2326.9181731762442</v>
      </c>
      <c r="AJ1761" s="331">
        <f t="shared" si="3164"/>
        <v>81144.953585378258</v>
      </c>
      <c r="AK1761" s="331">
        <f t="shared" si="3164"/>
        <v>2429.3869585117936</v>
      </c>
      <c r="AL1761" s="331">
        <f t="shared" si="3164"/>
        <v>0</v>
      </c>
      <c r="AM1761" s="331">
        <f t="shared" si="3164"/>
        <v>0</v>
      </c>
      <c r="AN1761" s="331">
        <f t="shared" si="3164"/>
        <v>0</v>
      </c>
      <c r="AO1761" s="331">
        <f t="shared" si="3164"/>
        <v>0</v>
      </c>
      <c r="AP1761" s="331">
        <f t="shared" si="3164"/>
        <v>0</v>
      </c>
      <c r="AQ1761" s="331">
        <f t="shared" si="3164"/>
        <v>0</v>
      </c>
      <c r="AR1761" s="331">
        <f t="shared" si="3164"/>
        <v>0</v>
      </c>
      <c r="AS1761" s="543">
        <f t="shared" ref="AS1761:AS1763" si="3165">SUM(AE1761:AR1761)</f>
        <v>207508.08745456405</v>
      </c>
    </row>
    <row r="1762" spans="2:45">
      <c r="B1762" s="283" t="s">
        <v>760</v>
      </c>
      <c r="C1762" s="301"/>
      <c r="D1762" s="243"/>
      <c r="E1762" s="240"/>
      <c r="F1762" s="240"/>
      <c r="G1762" s="240"/>
      <c r="H1762" s="240"/>
      <c r="I1762" s="240"/>
      <c r="J1762" s="240"/>
      <c r="K1762" s="240"/>
      <c r="L1762" s="240"/>
      <c r="M1762" s="240"/>
      <c r="N1762" s="240"/>
      <c r="O1762" s="240"/>
      <c r="P1762" s="240"/>
      <c r="Q1762" s="240"/>
      <c r="R1762" s="251"/>
      <c r="S1762" s="240"/>
      <c r="T1762" s="240"/>
      <c r="U1762" s="240"/>
      <c r="V1762" s="243"/>
      <c r="W1762" s="243"/>
      <c r="X1762" s="243"/>
      <c r="Y1762" s="243"/>
      <c r="Z1762" s="240"/>
      <c r="AA1762" s="240"/>
      <c r="AB1762" s="240"/>
      <c r="AC1762" s="240"/>
      <c r="AD1762" s="240"/>
      <c r="AE1762" s="331">
        <f>AE1186*AE1752</f>
        <v>0</v>
      </c>
      <c r="AF1762" s="331">
        <f t="shared" ref="AF1762:AR1762" si="3166">AF1186*AF1752</f>
        <v>778.82203924372538</v>
      </c>
      <c r="AG1762" s="331">
        <f t="shared" si="3166"/>
        <v>19322.420057875293</v>
      </c>
      <c r="AH1762" s="331">
        <f t="shared" si="3166"/>
        <v>738.99288666176471</v>
      </c>
      <c r="AI1762" s="331">
        <f t="shared" si="3166"/>
        <v>4611.0372552862354</v>
      </c>
      <c r="AJ1762" s="331">
        <f t="shared" si="3166"/>
        <v>0</v>
      </c>
      <c r="AK1762" s="331">
        <f t="shared" si="3166"/>
        <v>0</v>
      </c>
      <c r="AL1762" s="331">
        <f t="shared" si="3166"/>
        <v>0</v>
      </c>
      <c r="AM1762" s="331">
        <f t="shared" si="3166"/>
        <v>0</v>
      </c>
      <c r="AN1762" s="331">
        <f t="shared" si="3166"/>
        <v>0</v>
      </c>
      <c r="AO1762" s="331">
        <f t="shared" si="3166"/>
        <v>0</v>
      </c>
      <c r="AP1762" s="331">
        <f t="shared" si="3166"/>
        <v>0</v>
      </c>
      <c r="AQ1762" s="331">
        <f t="shared" si="3166"/>
        <v>0</v>
      </c>
      <c r="AR1762" s="331">
        <f t="shared" si="3166"/>
        <v>0</v>
      </c>
      <c r="AS1762" s="543">
        <f t="shared" si="3165"/>
        <v>25451.272239067021</v>
      </c>
    </row>
    <row r="1763" spans="2:45">
      <c r="B1763" s="283" t="s">
        <v>761</v>
      </c>
      <c r="C1763" s="301"/>
      <c r="D1763" s="243"/>
      <c r="E1763" s="240"/>
      <c r="F1763" s="240"/>
      <c r="G1763" s="240"/>
      <c r="H1763" s="240"/>
      <c r="I1763" s="240"/>
      <c r="J1763" s="240"/>
      <c r="K1763" s="240"/>
      <c r="L1763" s="240"/>
      <c r="M1763" s="240"/>
      <c r="N1763" s="240"/>
      <c r="O1763" s="240"/>
      <c r="P1763" s="240"/>
      <c r="Q1763" s="240"/>
      <c r="R1763" s="251"/>
      <c r="S1763" s="240"/>
      <c r="T1763" s="240"/>
      <c r="U1763" s="240"/>
      <c r="V1763" s="243"/>
      <c r="W1763" s="243"/>
      <c r="X1763" s="243"/>
      <c r="Y1763" s="243"/>
      <c r="Z1763" s="240"/>
      <c r="AA1763" s="240"/>
      <c r="AB1763" s="240"/>
      <c r="AC1763" s="240"/>
      <c r="AD1763" s="240"/>
      <c r="AE1763" s="331">
        <f t="shared" ref="AE1763:AF1763" si="3167">AE1380*AE1752</f>
        <v>0</v>
      </c>
      <c r="AF1763" s="331">
        <f t="shared" si="3167"/>
        <v>2125.5052900959045</v>
      </c>
      <c r="AG1763" s="331">
        <f>AG1380*AG1752</f>
        <v>7311.7886253900015</v>
      </c>
      <c r="AH1763" s="331">
        <f t="shared" ref="AH1763:AR1763" si="3168">AH1380*AH1752</f>
        <v>0</v>
      </c>
      <c r="AI1763" s="331">
        <f t="shared" si="3168"/>
        <v>8889.5799551637301</v>
      </c>
      <c r="AJ1763" s="331">
        <f t="shared" si="3168"/>
        <v>0</v>
      </c>
      <c r="AK1763" s="331">
        <f t="shared" si="3168"/>
        <v>0</v>
      </c>
      <c r="AL1763" s="331">
        <f t="shared" si="3168"/>
        <v>0</v>
      </c>
      <c r="AM1763" s="331">
        <f t="shared" si="3168"/>
        <v>0</v>
      </c>
      <c r="AN1763" s="331">
        <f t="shared" si="3168"/>
        <v>0</v>
      </c>
      <c r="AO1763" s="331">
        <f t="shared" si="3168"/>
        <v>0</v>
      </c>
      <c r="AP1763" s="331">
        <f t="shared" si="3168"/>
        <v>0</v>
      </c>
      <c r="AQ1763" s="331">
        <f t="shared" si="3168"/>
        <v>0</v>
      </c>
      <c r="AR1763" s="331">
        <f t="shared" si="3168"/>
        <v>0</v>
      </c>
      <c r="AS1763" s="543">
        <f t="shared" si="3165"/>
        <v>18326.873870649637</v>
      </c>
    </row>
    <row r="1764" spans="2:45">
      <c r="B1764" s="283" t="s">
        <v>762</v>
      </c>
      <c r="C1764" s="301"/>
      <c r="D1764" s="243"/>
      <c r="E1764" s="240"/>
      <c r="F1764" s="240"/>
      <c r="G1764" s="240"/>
      <c r="H1764" s="240"/>
      <c r="I1764" s="240"/>
      <c r="J1764" s="240"/>
      <c r="K1764" s="240"/>
      <c r="L1764" s="240"/>
      <c r="M1764" s="240"/>
      <c r="N1764" s="240"/>
      <c r="O1764" s="240"/>
      <c r="P1764" s="240"/>
      <c r="Q1764" s="240"/>
      <c r="R1764" s="251"/>
      <c r="S1764" s="240"/>
      <c r="T1764" s="240"/>
      <c r="U1764" s="240"/>
      <c r="V1764" s="243"/>
      <c r="W1764" s="243"/>
      <c r="X1764" s="243"/>
      <c r="Y1764" s="243"/>
      <c r="Z1764" s="240"/>
      <c r="AA1764" s="240"/>
      <c r="AB1764" s="240"/>
      <c r="AC1764" s="240"/>
      <c r="AD1764" s="240"/>
      <c r="AE1764" s="331">
        <f t="shared" ref="AE1764:AF1764" si="3169">AE1575*AE1752</f>
        <v>0</v>
      </c>
      <c r="AF1764" s="331">
        <f t="shared" si="3169"/>
        <v>0</v>
      </c>
      <c r="AG1764" s="331">
        <f>AG1575*AG1752</f>
        <v>6306.0157554948537</v>
      </c>
      <c r="AH1764" s="331">
        <f t="shared" ref="AH1764:AR1764" si="3170">AH1575*AH1752</f>
        <v>0</v>
      </c>
      <c r="AI1764" s="331">
        <f t="shared" si="3170"/>
        <v>1113.5382633652316</v>
      </c>
      <c r="AJ1764" s="331">
        <f t="shared" si="3170"/>
        <v>0</v>
      </c>
      <c r="AK1764" s="331">
        <f t="shared" si="3170"/>
        <v>0</v>
      </c>
      <c r="AL1764" s="331">
        <f t="shared" si="3170"/>
        <v>0</v>
      </c>
      <c r="AM1764" s="331">
        <f t="shared" si="3170"/>
        <v>0</v>
      </c>
      <c r="AN1764" s="331">
        <f t="shared" si="3170"/>
        <v>0</v>
      </c>
      <c r="AO1764" s="331">
        <f t="shared" si="3170"/>
        <v>0</v>
      </c>
      <c r="AP1764" s="331">
        <f t="shared" si="3170"/>
        <v>0</v>
      </c>
      <c r="AQ1764" s="331">
        <f t="shared" si="3170"/>
        <v>0</v>
      </c>
      <c r="AR1764" s="331">
        <f t="shared" si="3170"/>
        <v>0</v>
      </c>
      <c r="AS1764" s="543">
        <f t="shared" ref="AS1764" si="3171">SUM(AE1764:AR1764)</f>
        <v>7419.5540188600853</v>
      </c>
    </row>
    <row r="1765" spans="2:45">
      <c r="B1765" s="283" t="s">
        <v>952</v>
      </c>
      <c r="C1765" s="301"/>
      <c r="D1765" s="243"/>
      <c r="E1765" s="240"/>
      <c r="F1765" s="240"/>
      <c r="G1765" s="240"/>
      <c r="H1765" s="240"/>
      <c r="I1765" s="240"/>
      <c r="J1765" s="240"/>
      <c r="K1765" s="240"/>
      <c r="L1765" s="240"/>
      <c r="M1765" s="240"/>
      <c r="N1765" s="240"/>
      <c r="O1765" s="240"/>
      <c r="P1765" s="240"/>
      <c r="Q1765" s="240"/>
      <c r="R1765" s="251"/>
      <c r="S1765" s="240"/>
      <c r="T1765" s="240"/>
      <c r="U1765" s="240"/>
      <c r="V1765" s="243"/>
      <c r="W1765" s="243"/>
      <c r="X1765" s="243"/>
      <c r="Y1765" s="243"/>
      <c r="Z1765" s="240"/>
      <c r="AA1765" s="240"/>
      <c r="AB1765" s="240"/>
      <c r="AC1765" s="240"/>
      <c r="AD1765" s="240"/>
      <c r="AE1765" s="331">
        <f>AE1749*AE1752</f>
        <v>0</v>
      </c>
      <c r="AF1765" s="331">
        <f t="shared" ref="AF1765:AR1765" si="3172">AF1749*AF1752</f>
        <v>0</v>
      </c>
      <c r="AG1765" s="331">
        <f t="shared" si="3172"/>
        <v>0</v>
      </c>
      <c r="AH1765" s="331">
        <f t="shared" si="3172"/>
        <v>0</v>
      </c>
      <c r="AI1765" s="331">
        <f t="shared" si="3172"/>
        <v>0</v>
      </c>
      <c r="AJ1765" s="331">
        <f t="shared" si="3172"/>
        <v>0</v>
      </c>
      <c r="AK1765" s="331">
        <f t="shared" si="3172"/>
        <v>0</v>
      </c>
      <c r="AL1765" s="331">
        <f t="shared" si="3172"/>
        <v>0</v>
      </c>
      <c r="AM1765" s="331">
        <f t="shared" si="3172"/>
        <v>0</v>
      </c>
      <c r="AN1765" s="331">
        <f t="shared" si="3172"/>
        <v>0</v>
      </c>
      <c r="AO1765" s="331">
        <f t="shared" si="3172"/>
        <v>0</v>
      </c>
      <c r="AP1765" s="331">
        <f t="shared" si="3172"/>
        <v>0</v>
      </c>
      <c r="AQ1765" s="331">
        <f t="shared" si="3172"/>
        <v>0</v>
      </c>
      <c r="AR1765" s="331">
        <f t="shared" si="3172"/>
        <v>0</v>
      </c>
      <c r="AS1765" s="543">
        <f>SUM(AE1765:AR1765)</f>
        <v>0</v>
      </c>
    </row>
    <row r="1766" spans="2:45" ht="15.75">
      <c r="B1766" s="305" t="s">
        <v>953</v>
      </c>
      <c r="C1766" s="301"/>
      <c r="D1766" s="263"/>
      <c r="E1766" s="293"/>
      <c r="F1766" s="293"/>
      <c r="G1766" s="293"/>
      <c r="H1766" s="293"/>
      <c r="I1766" s="293"/>
      <c r="J1766" s="293"/>
      <c r="K1766" s="293"/>
      <c r="L1766" s="293"/>
      <c r="M1766" s="293"/>
      <c r="N1766" s="293"/>
      <c r="O1766" s="293"/>
      <c r="P1766" s="293"/>
      <c r="Q1766" s="293"/>
      <c r="R1766" s="260"/>
      <c r="S1766" s="293"/>
      <c r="T1766" s="293"/>
      <c r="U1766" s="293"/>
      <c r="V1766" s="263"/>
      <c r="W1766" s="263"/>
      <c r="X1766" s="263"/>
      <c r="Y1766" s="263"/>
      <c r="Z1766" s="293"/>
      <c r="AA1766" s="293"/>
      <c r="AB1766" s="293"/>
      <c r="AC1766" s="293"/>
      <c r="AD1766" s="293"/>
      <c r="AE1766" s="302">
        <f>SUM(AE1753:AE1765)</f>
        <v>0</v>
      </c>
      <c r="AF1766" s="302">
        <f t="shared" ref="AF1766:AR1766" si="3173">SUM(AF1753:AF1765)</f>
        <v>556916.43191509158</v>
      </c>
      <c r="AG1766" s="302">
        <f t="shared" si="3173"/>
        <v>538633.70989712095</v>
      </c>
      <c r="AH1766" s="302">
        <f t="shared" si="3173"/>
        <v>29970.849557574053</v>
      </c>
      <c r="AI1766" s="302">
        <f t="shared" si="3173"/>
        <v>43251.049280109604</v>
      </c>
      <c r="AJ1766" s="302">
        <f t="shared" si="3173"/>
        <v>208172.89827748487</v>
      </c>
      <c r="AK1766" s="302">
        <f t="shared" si="3173"/>
        <v>50797.731617536701</v>
      </c>
      <c r="AL1766" s="302">
        <f t="shared" si="3173"/>
        <v>0</v>
      </c>
      <c r="AM1766" s="302">
        <f t="shared" si="3173"/>
        <v>0</v>
      </c>
      <c r="AN1766" s="302">
        <f t="shared" si="3173"/>
        <v>0</v>
      </c>
      <c r="AO1766" s="302">
        <f t="shared" si="3173"/>
        <v>0</v>
      </c>
      <c r="AP1766" s="302">
        <f t="shared" si="3173"/>
        <v>0</v>
      </c>
      <c r="AQ1766" s="302">
        <f t="shared" si="3173"/>
        <v>0</v>
      </c>
      <c r="AR1766" s="302">
        <f t="shared" si="3173"/>
        <v>0</v>
      </c>
      <c r="AS1766" s="695">
        <f>SUM(AS1753:AS1765)</f>
        <v>1427742.6705449177</v>
      </c>
    </row>
    <row r="1767" spans="2:45" ht="15.75">
      <c r="B1767" s="305" t="s">
        <v>954</v>
      </c>
      <c r="C1767" s="301"/>
      <c r="D1767" s="306"/>
      <c r="E1767" s="293"/>
      <c r="F1767" s="293"/>
      <c r="G1767" s="293"/>
      <c r="H1767" s="293"/>
      <c r="I1767" s="293"/>
      <c r="J1767" s="293"/>
      <c r="K1767" s="293"/>
      <c r="L1767" s="293"/>
      <c r="M1767" s="293"/>
      <c r="N1767" s="293"/>
      <c r="O1767" s="293"/>
      <c r="P1767" s="293"/>
      <c r="Q1767" s="293"/>
      <c r="R1767" s="260"/>
      <c r="S1767" s="293"/>
      <c r="T1767" s="293"/>
      <c r="U1767" s="293"/>
      <c r="V1767" s="263"/>
      <c r="W1767" s="263"/>
      <c r="X1767" s="263"/>
      <c r="Y1767" s="263"/>
      <c r="Z1767" s="293"/>
      <c r="AA1767" s="293"/>
      <c r="AB1767" s="293"/>
      <c r="AC1767" s="293"/>
      <c r="AD1767" s="293"/>
      <c r="AE1767" s="303">
        <f>AE1750*AE1752</f>
        <v>0</v>
      </c>
      <c r="AF1767" s="303">
        <f t="shared" ref="AF1767:AR1767" si="3174">AF1750*AF1752</f>
        <v>96453.312000000005</v>
      </c>
      <c r="AG1767" s="303">
        <f t="shared" si="3174"/>
        <v>598442.02520000003</v>
      </c>
      <c r="AH1767" s="303">
        <f t="shared" si="3174"/>
        <v>0</v>
      </c>
      <c r="AI1767" s="303">
        <f t="shared" si="3174"/>
        <v>0</v>
      </c>
      <c r="AJ1767" s="303">
        <f t="shared" si="3174"/>
        <v>0</v>
      </c>
      <c r="AK1767" s="303">
        <f t="shared" si="3174"/>
        <v>0</v>
      </c>
      <c r="AL1767" s="303">
        <f t="shared" si="3174"/>
        <v>0</v>
      </c>
      <c r="AM1767" s="303">
        <f t="shared" si="3174"/>
        <v>0</v>
      </c>
      <c r="AN1767" s="303">
        <f t="shared" si="3174"/>
        <v>0</v>
      </c>
      <c r="AO1767" s="303">
        <f t="shared" si="3174"/>
        <v>0</v>
      </c>
      <c r="AP1767" s="303">
        <f t="shared" si="3174"/>
        <v>0</v>
      </c>
      <c r="AQ1767" s="303">
        <f t="shared" si="3174"/>
        <v>0</v>
      </c>
      <c r="AR1767" s="303">
        <f t="shared" si="3174"/>
        <v>0</v>
      </c>
      <c r="AS1767" s="696">
        <f>SUM(AE1767:AR1767)</f>
        <v>694895.33720000007</v>
      </c>
    </row>
    <row r="1768" spans="2:45" ht="15.75">
      <c r="B1768" s="305" t="s">
        <v>955</v>
      </c>
      <c r="C1768" s="301"/>
      <c r="D1768" s="306"/>
      <c r="E1768" s="293"/>
      <c r="F1768" s="293"/>
      <c r="G1768" s="293"/>
      <c r="H1768" s="293"/>
      <c r="I1768" s="293"/>
      <c r="J1768" s="293"/>
      <c r="K1768" s="293"/>
      <c r="L1768" s="293"/>
      <c r="M1768" s="293"/>
      <c r="N1768" s="293"/>
      <c r="O1768" s="293"/>
      <c r="P1768" s="293"/>
      <c r="Q1768" s="293"/>
      <c r="R1768" s="260"/>
      <c r="S1768" s="293"/>
      <c r="T1768" s="293"/>
      <c r="U1768" s="293"/>
      <c r="V1768" s="306"/>
      <c r="W1768" s="306"/>
      <c r="X1768" s="306"/>
      <c r="Y1768" s="306"/>
      <c r="Z1768" s="293"/>
      <c r="AA1768" s="293"/>
      <c r="AB1768" s="293"/>
      <c r="AC1768" s="293"/>
      <c r="AD1768" s="293"/>
      <c r="AE1768" s="307"/>
      <c r="AF1768" s="307"/>
      <c r="AG1768" s="307"/>
      <c r="AH1768" s="307"/>
      <c r="AI1768" s="307"/>
      <c r="AJ1768" s="307"/>
      <c r="AK1768" s="307"/>
      <c r="AL1768" s="307"/>
      <c r="AM1768" s="307"/>
      <c r="AN1768" s="307"/>
      <c r="AO1768" s="307"/>
      <c r="AP1768" s="307"/>
      <c r="AQ1768" s="307"/>
      <c r="AR1768" s="307"/>
      <c r="AS1768" s="359">
        <f>AS1766-AS1767</f>
        <v>732847.33334491763</v>
      </c>
    </row>
    <row r="1769" spans="2:45" ht="15.75">
      <c r="B1769" s="305"/>
      <c r="C1769" s="301"/>
      <c r="D1769" s="306"/>
      <c r="E1769" s="293"/>
      <c r="F1769" s="293"/>
      <c r="G1769" s="293"/>
      <c r="H1769" s="293"/>
      <c r="I1769" s="293"/>
      <c r="J1769" s="293"/>
      <c r="K1769" s="293"/>
      <c r="L1769" s="293"/>
      <c r="M1769" s="293"/>
      <c r="N1769" s="293"/>
      <c r="O1769" s="293"/>
      <c r="P1769" s="293"/>
      <c r="Q1769" s="293"/>
      <c r="R1769" s="260"/>
      <c r="S1769" s="293"/>
      <c r="T1769" s="293"/>
      <c r="U1769" s="293"/>
      <c r="V1769" s="306"/>
      <c r="W1769" s="306"/>
      <c r="X1769" s="306"/>
      <c r="Y1769" s="306"/>
      <c r="Z1769" s="293"/>
      <c r="AA1769" s="293"/>
      <c r="AB1769" s="293"/>
      <c r="AC1769" s="293"/>
      <c r="AD1769" s="293"/>
      <c r="AE1769" s="307"/>
      <c r="AF1769" s="307"/>
      <c r="AG1769" s="307"/>
      <c r="AH1769" s="307"/>
      <c r="AI1769" s="307"/>
      <c r="AJ1769" s="307"/>
      <c r="AK1769" s="307"/>
      <c r="AL1769" s="307"/>
      <c r="AM1769" s="307"/>
      <c r="AN1769" s="307"/>
      <c r="AO1769" s="307"/>
      <c r="AP1769" s="307"/>
      <c r="AQ1769" s="307"/>
      <c r="AR1769" s="307"/>
      <c r="AS1769" s="359"/>
    </row>
    <row r="1770" spans="2:45">
      <c r="B1770" s="283" t="s">
        <v>956</v>
      </c>
      <c r="C1770" s="306"/>
      <c r="D1770" s="306"/>
      <c r="E1770" s="293"/>
      <c r="F1770" s="293"/>
      <c r="G1770" s="293"/>
      <c r="H1770" s="293"/>
      <c r="I1770" s="293"/>
      <c r="J1770" s="293"/>
      <c r="K1770" s="293"/>
      <c r="L1770" s="293"/>
      <c r="M1770" s="293"/>
      <c r="N1770" s="293"/>
      <c r="O1770" s="293"/>
      <c r="P1770" s="293"/>
      <c r="Q1770" s="293"/>
      <c r="R1770" s="260"/>
      <c r="S1770" s="293"/>
      <c r="T1770" s="293"/>
      <c r="U1770" s="293"/>
      <c r="V1770" s="306"/>
      <c r="W1770" s="301"/>
      <c r="X1770" s="306"/>
      <c r="Y1770" s="306"/>
      <c r="Z1770" s="293"/>
      <c r="AA1770" s="293"/>
      <c r="AB1770" s="293"/>
      <c r="AC1770" s="293"/>
      <c r="AD1770" s="293"/>
      <c r="AE1770" s="683">
        <f>SUMPRODUCT($F$1393:$F$1553,AE1587:AE1747)</f>
        <v>0</v>
      </c>
      <c r="AF1770" s="683">
        <f>SUMPRODUCT($F$1393:$F$1553,AF1587:AF1747)</f>
        <v>0</v>
      </c>
      <c r="AG1770" s="683">
        <f>IF(AG1585="kw",SUMPRODUCT($Q$1393:$Q$1553,$T$1393:$T$1553,AG1587:AG1747),SUMPRODUCT($F$1393:$F$1553,AG1587:AG1747))</f>
        <v>0</v>
      </c>
      <c r="AH1770" s="683">
        <f t="shared" ref="AH1770:AR1770" si="3175">IF(AH1585="kw",SUMPRODUCT($Q$1393:$Q$1553,$T$1393:$T$1553,AH1587:AH1747),SUMPRODUCT($F$1393:$F$1553,AH1587:AH1747))</f>
        <v>0</v>
      </c>
      <c r="AI1770" s="683">
        <f t="shared" si="3175"/>
        <v>0</v>
      </c>
      <c r="AJ1770" s="683">
        <f t="shared" si="3175"/>
        <v>0</v>
      </c>
      <c r="AK1770" s="683">
        <f t="shared" si="3175"/>
        <v>0</v>
      </c>
      <c r="AL1770" s="683">
        <f t="shared" si="3175"/>
        <v>0</v>
      </c>
      <c r="AM1770" s="683">
        <f t="shared" si="3175"/>
        <v>0</v>
      </c>
      <c r="AN1770" s="683">
        <f t="shared" si="3175"/>
        <v>0</v>
      </c>
      <c r="AO1770" s="683">
        <f t="shared" si="3175"/>
        <v>0</v>
      </c>
      <c r="AP1770" s="683">
        <f t="shared" si="3175"/>
        <v>0</v>
      </c>
      <c r="AQ1770" s="683">
        <f t="shared" si="3175"/>
        <v>0</v>
      </c>
      <c r="AR1770" s="683">
        <f t="shared" si="3175"/>
        <v>0</v>
      </c>
      <c r="AS1770" s="295"/>
    </row>
    <row r="1771" spans="2:45">
      <c r="B1771" s="283" t="s">
        <v>957</v>
      </c>
      <c r="C1771" s="306"/>
      <c r="D1771" s="306"/>
      <c r="E1771" s="293"/>
      <c r="F1771" s="293"/>
      <c r="G1771" s="293"/>
      <c r="H1771" s="293"/>
      <c r="I1771" s="293"/>
      <c r="J1771" s="293"/>
      <c r="K1771" s="293"/>
      <c r="L1771" s="293"/>
      <c r="M1771" s="293"/>
      <c r="N1771" s="293"/>
      <c r="O1771" s="293"/>
      <c r="P1771" s="293"/>
      <c r="Q1771" s="293"/>
      <c r="R1771" s="260"/>
      <c r="S1771" s="293"/>
      <c r="T1771" s="293"/>
      <c r="U1771" s="293"/>
      <c r="V1771" s="306"/>
      <c r="W1771" s="301"/>
      <c r="X1771" s="306"/>
      <c r="Y1771" s="306"/>
      <c r="Z1771" s="293"/>
      <c r="AA1771" s="293"/>
      <c r="AB1771" s="293"/>
      <c r="AC1771" s="293"/>
      <c r="AD1771" s="293"/>
      <c r="AE1771" s="683">
        <f>SUMPRODUCT($G$1393:$G$1553,AE1587:AE1747)</f>
        <v>0</v>
      </c>
      <c r="AF1771" s="683">
        <f>SUMPRODUCT($G$1393:$G$1553,AF1587:AF1747)</f>
        <v>0</v>
      </c>
      <c r="AG1771" s="683">
        <f>IF(AG1585="kw",SUMPRODUCT($Q$1393:$Q$1553,$U$1393:$U$1553,AG1587:AG1747),SUMPRODUCT($G$1393:$G$1553,AG1587:AG1747))</f>
        <v>0</v>
      </c>
      <c r="AH1771" s="683">
        <f t="shared" ref="AH1771:AR1771" si="3176">IF(AH1585="kw",SUMPRODUCT($Q$1393:$Q$1553,$U$1393:$U$1553,AH1587:AH1747),SUMPRODUCT($G$1393:$G$1553,AH1587:AH1747))</f>
        <v>0</v>
      </c>
      <c r="AI1771" s="683">
        <f t="shared" si="3176"/>
        <v>0</v>
      </c>
      <c r="AJ1771" s="683">
        <f t="shared" si="3176"/>
        <v>0</v>
      </c>
      <c r="AK1771" s="683">
        <f t="shared" si="3176"/>
        <v>0</v>
      </c>
      <c r="AL1771" s="683">
        <f t="shared" si="3176"/>
        <v>0</v>
      </c>
      <c r="AM1771" s="683">
        <f t="shared" si="3176"/>
        <v>0</v>
      </c>
      <c r="AN1771" s="683">
        <f t="shared" si="3176"/>
        <v>0</v>
      </c>
      <c r="AO1771" s="683">
        <f t="shared" si="3176"/>
        <v>0</v>
      </c>
      <c r="AP1771" s="683">
        <f t="shared" si="3176"/>
        <v>0</v>
      </c>
      <c r="AQ1771" s="683">
        <f t="shared" si="3176"/>
        <v>0</v>
      </c>
      <c r="AR1771" s="683">
        <f t="shared" si="3176"/>
        <v>0</v>
      </c>
      <c r="AS1771" s="295"/>
    </row>
    <row r="1772" spans="2:45">
      <c r="B1772" s="283" t="s">
        <v>958</v>
      </c>
      <c r="C1772" s="306"/>
      <c r="D1772" s="306"/>
      <c r="E1772" s="293"/>
      <c r="F1772" s="293"/>
      <c r="G1772" s="293"/>
      <c r="H1772" s="293"/>
      <c r="I1772" s="293"/>
      <c r="J1772" s="293"/>
      <c r="K1772" s="293"/>
      <c r="L1772" s="293"/>
      <c r="M1772" s="293"/>
      <c r="N1772" s="293"/>
      <c r="O1772" s="293"/>
      <c r="P1772" s="293"/>
      <c r="Q1772" s="293"/>
      <c r="R1772" s="260"/>
      <c r="S1772" s="293"/>
      <c r="T1772" s="293"/>
      <c r="U1772" s="293"/>
      <c r="V1772" s="306"/>
      <c r="W1772" s="301"/>
      <c r="X1772" s="306"/>
      <c r="Y1772" s="306"/>
      <c r="Z1772" s="293"/>
      <c r="AA1772" s="293"/>
      <c r="AB1772" s="293"/>
      <c r="AC1772" s="293"/>
      <c r="AD1772" s="293"/>
      <c r="AE1772" s="683">
        <f>SUMPRODUCT($H$1393:$H$1553,AE1587:AE1747)</f>
        <v>0</v>
      </c>
      <c r="AF1772" s="683">
        <f>SUMPRODUCT($H$1393:$H$1553,AF1587:AF1747)</f>
        <v>0</v>
      </c>
      <c r="AG1772" s="683">
        <f>IF(AG1585="kw",SUMPRODUCT($Q$1393:$Q$1553,$V$1393:$V$1553,AG1587:AG1747),SUMPRODUCT($H$1393:$H$1553,AG1587:AG1747))</f>
        <v>0</v>
      </c>
      <c r="AH1772" s="683">
        <f t="shared" ref="AH1772:AR1772" si="3177">IF(AH1585="kw",SUMPRODUCT($Q$1393:$Q$1553,$V$1393:$V$1553,AH1587:AH1747),SUMPRODUCT($H$1393:$H$1553,AH1587:AH1747))</f>
        <v>0</v>
      </c>
      <c r="AI1772" s="683">
        <f t="shared" si="3177"/>
        <v>0</v>
      </c>
      <c r="AJ1772" s="683">
        <f t="shared" si="3177"/>
        <v>0</v>
      </c>
      <c r="AK1772" s="683">
        <f t="shared" si="3177"/>
        <v>0</v>
      </c>
      <c r="AL1772" s="683">
        <f t="shared" si="3177"/>
        <v>0</v>
      </c>
      <c r="AM1772" s="683">
        <f t="shared" si="3177"/>
        <v>0</v>
      </c>
      <c r="AN1772" s="683">
        <f t="shared" si="3177"/>
        <v>0</v>
      </c>
      <c r="AO1772" s="683">
        <f t="shared" si="3177"/>
        <v>0</v>
      </c>
      <c r="AP1772" s="683">
        <f t="shared" si="3177"/>
        <v>0</v>
      </c>
      <c r="AQ1772" s="683">
        <f t="shared" si="3177"/>
        <v>0</v>
      </c>
      <c r="AR1772" s="683">
        <f t="shared" si="3177"/>
        <v>0</v>
      </c>
      <c r="AS1772" s="295"/>
    </row>
    <row r="1773" spans="2:45">
      <c r="B1773" s="334" t="s">
        <v>959</v>
      </c>
      <c r="C1773" s="396"/>
      <c r="D1773" s="396"/>
      <c r="E1773" s="397"/>
      <c r="F1773" s="397"/>
      <c r="G1773" s="397"/>
      <c r="H1773" s="397"/>
      <c r="I1773" s="397"/>
      <c r="J1773" s="397"/>
      <c r="K1773" s="397"/>
      <c r="L1773" s="397"/>
      <c r="M1773" s="397"/>
      <c r="N1773" s="397"/>
      <c r="O1773" s="397"/>
      <c r="P1773" s="397"/>
      <c r="Q1773" s="397"/>
      <c r="R1773" s="398"/>
      <c r="S1773" s="397"/>
      <c r="T1773" s="397"/>
      <c r="U1773" s="397"/>
      <c r="V1773" s="396"/>
      <c r="W1773" s="399"/>
      <c r="X1773" s="396"/>
      <c r="Y1773" s="396"/>
      <c r="Z1773" s="397"/>
      <c r="AA1773" s="397"/>
      <c r="AB1773" s="397"/>
      <c r="AC1773" s="397"/>
      <c r="AD1773" s="397"/>
      <c r="AE1773" s="684">
        <f>SUMPRODUCT($I$1393:$I$1553,AE1587:AE1747)</f>
        <v>0</v>
      </c>
      <c r="AF1773" s="684">
        <f>SUMPRODUCT($I$1393:$I$1553,AF1587:AF1747)</f>
        <v>0</v>
      </c>
      <c r="AG1773" s="684">
        <f>IF(AG1585="kw",SUMPRODUCT($Q$1393:$Q$1553,$W$1393:$W$1553,AG1587:AG1747),SUMPRODUCT($I$1393:$I$1553,AG1587:AG1747))</f>
        <v>0</v>
      </c>
      <c r="AH1773" s="684">
        <f t="shared" ref="AH1773:AR1773" si="3178">IF(AH1585="kw",SUMPRODUCT($Q$1393:$Q$1553,$W$1393:$W$1553,AH1587:AH1747),SUMPRODUCT($I$1393:$I$1553,AH1587:AH1747))</f>
        <v>0</v>
      </c>
      <c r="AI1773" s="684">
        <f t="shared" si="3178"/>
        <v>0</v>
      </c>
      <c r="AJ1773" s="684">
        <f t="shared" si="3178"/>
        <v>0</v>
      </c>
      <c r="AK1773" s="684">
        <f t="shared" si="3178"/>
        <v>0</v>
      </c>
      <c r="AL1773" s="684">
        <f t="shared" si="3178"/>
        <v>0</v>
      </c>
      <c r="AM1773" s="684">
        <f t="shared" si="3178"/>
        <v>0</v>
      </c>
      <c r="AN1773" s="684">
        <f t="shared" si="3178"/>
        <v>0</v>
      </c>
      <c r="AO1773" s="684">
        <f t="shared" si="3178"/>
        <v>0</v>
      </c>
      <c r="AP1773" s="684">
        <f t="shared" si="3178"/>
        <v>0</v>
      </c>
      <c r="AQ1773" s="684">
        <f t="shared" si="3178"/>
        <v>0</v>
      </c>
      <c r="AR1773" s="684">
        <f t="shared" si="3178"/>
        <v>0</v>
      </c>
      <c r="AS1773" s="339"/>
    </row>
    <row r="1774" spans="2:45">
      <c r="B1774" s="461"/>
      <c r="C1774" s="306"/>
      <c r="D1774" s="306"/>
      <c r="E1774" s="293"/>
      <c r="F1774" s="293"/>
      <c r="G1774" s="293"/>
      <c r="H1774" s="293"/>
      <c r="I1774" s="293"/>
      <c r="J1774" s="293"/>
      <c r="K1774" s="293"/>
      <c r="L1774" s="293"/>
      <c r="M1774" s="293"/>
      <c r="N1774" s="293"/>
      <c r="O1774" s="293"/>
      <c r="P1774" s="293"/>
      <c r="Q1774" s="293"/>
      <c r="R1774" s="260"/>
      <c r="S1774" s="293"/>
      <c r="T1774" s="293"/>
      <c r="U1774" s="293"/>
      <c r="V1774" s="306"/>
      <c r="W1774" s="301"/>
      <c r="X1774" s="306"/>
      <c r="Y1774" s="306"/>
      <c r="Z1774" s="293"/>
      <c r="AA1774" s="293"/>
      <c r="AB1774" s="293"/>
      <c r="AC1774" s="293"/>
      <c r="AD1774" s="293"/>
      <c r="AE1774" s="683"/>
      <c r="AF1774" s="683"/>
      <c r="AG1774" s="683"/>
      <c r="AH1774" s="683"/>
      <c r="AI1774" s="683"/>
      <c r="AJ1774" s="683"/>
      <c r="AK1774" s="683"/>
      <c r="AL1774" s="683"/>
      <c r="AM1774" s="683"/>
      <c r="AN1774" s="683"/>
      <c r="AO1774" s="683"/>
      <c r="AP1774" s="683"/>
      <c r="AQ1774" s="683"/>
      <c r="AR1774" s="683"/>
      <c r="AS1774" s="260"/>
    </row>
    <row r="1775" spans="2:45">
      <c r="B1775" s="461"/>
      <c r="C1775" s="306"/>
      <c r="D1775" s="306"/>
      <c r="E1775" s="293"/>
      <c r="F1775" s="293"/>
      <c r="G1775" s="293"/>
      <c r="H1775" s="293"/>
      <c r="I1775" s="293"/>
      <c r="J1775" s="293"/>
      <c r="K1775" s="293"/>
      <c r="L1775" s="293"/>
      <c r="M1775" s="293"/>
      <c r="N1775" s="293"/>
      <c r="O1775" s="293"/>
      <c r="P1775" s="293"/>
      <c r="Q1775" s="293"/>
      <c r="R1775" s="260"/>
      <c r="S1775" s="293"/>
      <c r="T1775" s="293"/>
      <c r="U1775" s="293"/>
      <c r="V1775" s="306"/>
      <c r="W1775" s="301"/>
      <c r="X1775" s="306"/>
      <c r="Y1775" s="306"/>
      <c r="Z1775" s="293"/>
      <c r="AA1775" s="293"/>
      <c r="AB1775" s="293"/>
      <c r="AC1775" s="293"/>
      <c r="AD1775" s="293"/>
      <c r="AE1775" s="683"/>
      <c r="AF1775" s="683"/>
      <c r="AG1775" s="683"/>
      <c r="AH1775" s="683"/>
      <c r="AI1775" s="683"/>
      <c r="AJ1775" s="683"/>
      <c r="AK1775" s="683"/>
      <c r="AL1775" s="683"/>
      <c r="AM1775" s="683"/>
      <c r="AN1775" s="683"/>
      <c r="AO1775" s="683"/>
      <c r="AP1775" s="683"/>
      <c r="AQ1775" s="683"/>
      <c r="AR1775" s="683"/>
      <c r="AS1775" s="260"/>
    </row>
    <row r="1776" spans="2:45" ht="19.5" customHeight="1">
      <c r="B1776" s="322" t="s">
        <v>590</v>
      </c>
      <c r="C1776" s="340"/>
      <c r="D1776" s="341"/>
      <c r="E1776" s="341"/>
      <c r="F1776" s="341"/>
      <c r="G1776" s="341"/>
      <c r="H1776" s="341"/>
      <c r="I1776" s="341"/>
      <c r="J1776" s="341"/>
      <c r="K1776" s="341"/>
      <c r="L1776" s="341"/>
      <c r="M1776" s="341"/>
      <c r="N1776" s="341"/>
      <c r="O1776" s="341"/>
      <c r="P1776" s="341"/>
      <c r="Q1776" s="341"/>
      <c r="R1776" s="341"/>
      <c r="S1776" s="341"/>
      <c r="T1776" s="341"/>
      <c r="U1776" s="341"/>
      <c r="V1776" s="325"/>
      <c r="W1776" s="326"/>
      <c r="X1776" s="341"/>
      <c r="Y1776" s="341"/>
      <c r="Z1776" s="341"/>
      <c r="AA1776" s="341"/>
      <c r="AB1776" s="341"/>
      <c r="AC1776" s="341"/>
      <c r="AD1776" s="341"/>
      <c r="AE1776" s="342"/>
      <c r="AF1776" s="342"/>
      <c r="AG1776" s="342"/>
      <c r="AH1776" s="342"/>
      <c r="AI1776" s="342"/>
      <c r="AJ1776" s="342"/>
      <c r="AK1776" s="342"/>
      <c r="AL1776" s="342"/>
      <c r="AM1776" s="342"/>
      <c r="AN1776" s="342"/>
      <c r="AO1776" s="342"/>
      <c r="AP1776" s="342"/>
      <c r="AQ1776" s="342"/>
      <c r="AR1776" s="342"/>
      <c r="AS1776" s="342"/>
    </row>
    <row r="1777" spans="2:45" ht="19.5" customHeight="1" thickBot="1">
      <c r="B1777" s="673"/>
      <c r="C1777" s="674"/>
      <c r="D1777" s="655"/>
      <c r="E1777" s="655"/>
      <c r="F1777" s="655"/>
      <c r="G1777" s="655"/>
      <c r="H1777" s="655"/>
      <c r="I1777" s="655"/>
      <c r="J1777" s="655"/>
      <c r="K1777" s="655"/>
      <c r="L1777" s="655"/>
      <c r="M1777" s="655"/>
      <c r="N1777" s="655"/>
      <c r="O1777" s="655"/>
      <c r="P1777" s="655"/>
      <c r="Q1777" s="655"/>
      <c r="R1777" s="655"/>
      <c r="S1777" s="655"/>
      <c r="T1777" s="655"/>
      <c r="U1777" s="655"/>
      <c r="V1777" s="264"/>
      <c r="W1777" s="675"/>
      <c r="X1777" s="655"/>
      <c r="Y1777" s="655"/>
      <c r="Z1777" s="655"/>
      <c r="AA1777" s="655"/>
      <c r="AB1777" s="655"/>
      <c r="AC1777" s="655"/>
      <c r="AD1777" s="655"/>
      <c r="AE1777" s="219"/>
      <c r="AF1777" s="219"/>
      <c r="AG1777" s="219"/>
      <c r="AH1777" s="219"/>
      <c r="AI1777" s="219"/>
      <c r="AJ1777" s="219"/>
      <c r="AK1777" s="219"/>
      <c r="AL1777" s="219"/>
      <c r="AM1777" s="219"/>
      <c r="AN1777" s="219"/>
      <c r="AO1777" s="219"/>
      <c r="AP1777" s="219"/>
      <c r="AQ1777" s="219"/>
      <c r="AR1777" s="219"/>
      <c r="AS1777" s="219"/>
    </row>
    <row r="1778" spans="2:45" ht="48" customHeight="1" thickBot="1">
      <c r="B1778" s="698" t="s">
        <v>910</v>
      </c>
      <c r="C1778" s="699"/>
      <c r="D1778" s="700"/>
      <c r="E1778" s="700"/>
      <c r="F1778" s="700"/>
      <c r="G1778" s="700"/>
      <c r="H1778" s="700"/>
      <c r="I1778" s="700"/>
      <c r="J1778" s="700"/>
      <c r="K1778" s="700"/>
      <c r="L1778" s="700"/>
      <c r="M1778" s="700"/>
      <c r="N1778" s="700"/>
      <c r="O1778" s="700"/>
      <c r="P1778" s="700"/>
      <c r="Q1778" s="700"/>
      <c r="R1778" s="700"/>
      <c r="S1778" s="700"/>
      <c r="T1778" s="700"/>
      <c r="U1778" s="700"/>
      <c r="V1778" s="701"/>
      <c r="W1778" s="702"/>
      <c r="X1778" s="700"/>
      <c r="Y1778" s="700"/>
      <c r="Z1778" s="700"/>
      <c r="AA1778" s="700"/>
      <c r="AB1778" s="700"/>
      <c r="AC1778" s="700"/>
      <c r="AD1778" s="700"/>
      <c r="AE1778" s="703"/>
      <c r="AF1778" s="703"/>
      <c r="AG1778" s="703"/>
      <c r="AH1778" s="703"/>
      <c r="AI1778" s="703"/>
      <c r="AJ1778" s="703"/>
      <c r="AK1778" s="703"/>
      <c r="AL1778" s="703"/>
      <c r="AM1778" s="703"/>
      <c r="AN1778" s="703"/>
      <c r="AO1778" s="703"/>
      <c r="AP1778" s="703"/>
      <c r="AQ1778" s="703"/>
      <c r="AR1778" s="703"/>
      <c r="AS1778" s="704"/>
    </row>
    <row r="1779" spans="2:45" ht="296.45" customHeight="1">
      <c r="B1779" s="723" t="s">
        <v>502</v>
      </c>
      <c r="C1779" s="839" t="s">
        <v>984</v>
      </c>
      <c r="D1779" s="839"/>
      <c r="E1779" s="839"/>
      <c r="F1779" s="839"/>
      <c r="G1779" s="839"/>
      <c r="H1779" s="839"/>
      <c r="I1779" s="839"/>
      <c r="J1779" s="839"/>
      <c r="K1779" s="839"/>
      <c r="L1779" s="839"/>
      <c r="M1779" s="839"/>
      <c r="N1779" s="839"/>
      <c r="O1779" s="839"/>
      <c r="P1779" s="839"/>
      <c r="Q1779" s="839"/>
      <c r="R1779" s="839"/>
      <c r="S1779" s="839"/>
      <c r="T1779" s="839"/>
      <c r="U1779" s="839"/>
      <c r="V1779" s="839"/>
      <c r="W1779" s="839"/>
      <c r="X1779" s="839"/>
      <c r="Y1779" s="839"/>
      <c r="Z1779" s="839"/>
      <c r="AA1779" s="839"/>
      <c r="AB1779" s="839"/>
      <c r="AC1779" s="839"/>
      <c r="AD1779" s="839"/>
      <c r="AE1779" s="219"/>
      <c r="AF1779" s="219"/>
      <c r="AG1779" s="219"/>
      <c r="AH1779" s="219"/>
      <c r="AI1779" s="219"/>
      <c r="AJ1779" s="219"/>
      <c r="AK1779" s="219"/>
      <c r="AL1779" s="219"/>
      <c r="AM1779" s="219"/>
      <c r="AN1779" s="219"/>
      <c r="AO1779" s="219"/>
      <c r="AP1779" s="219"/>
      <c r="AQ1779" s="219"/>
      <c r="AR1779" s="219"/>
      <c r="AS1779" s="219"/>
    </row>
    <row r="1780" spans="2:45" ht="14.1" customHeight="1">
      <c r="B1780" s="724"/>
      <c r="C1780" s="725"/>
      <c r="D1780" s="726"/>
      <c r="E1780" s="726"/>
      <c r="F1780" s="726"/>
      <c r="G1780" s="726"/>
      <c r="H1780" s="726"/>
      <c r="I1780" s="726"/>
      <c r="J1780" s="726"/>
      <c r="K1780" s="726"/>
      <c r="L1780" s="726"/>
      <c r="M1780" s="726"/>
      <c r="N1780" s="726"/>
      <c r="O1780" s="726"/>
      <c r="P1780" s="726"/>
      <c r="Q1780" s="726"/>
      <c r="R1780" s="726"/>
      <c r="S1780" s="726"/>
      <c r="T1780" s="726"/>
      <c r="U1780" s="726"/>
      <c r="V1780" s="726"/>
      <c r="W1780" s="726"/>
      <c r="X1780" s="726"/>
      <c r="Y1780" s="726"/>
      <c r="Z1780" s="726"/>
      <c r="AA1780" s="726"/>
      <c r="AB1780" s="726"/>
      <c r="AC1780" s="726"/>
      <c r="AD1780" s="726"/>
      <c r="AE1780" s="219"/>
      <c r="AF1780" s="219"/>
      <c r="AG1780" s="219"/>
      <c r="AH1780" s="219"/>
      <c r="AI1780" s="219"/>
      <c r="AJ1780" s="219"/>
      <c r="AK1780" s="219"/>
      <c r="AL1780" s="219"/>
      <c r="AM1780" s="219"/>
      <c r="AN1780" s="219"/>
      <c r="AO1780" s="219"/>
      <c r="AP1780" s="219"/>
      <c r="AQ1780" s="219"/>
      <c r="AR1780" s="219"/>
      <c r="AS1780" s="219"/>
    </row>
    <row r="1781" spans="2:45" ht="19.5" customHeight="1">
      <c r="B1781" s="673"/>
      <c r="C1781" s="674"/>
      <c r="D1781" s="655"/>
      <c r="E1781" s="655"/>
      <c r="F1781" s="655"/>
      <c r="G1781" s="655"/>
      <c r="H1781" s="655"/>
      <c r="I1781" s="655"/>
      <c r="J1781" s="655"/>
      <c r="K1781" s="655"/>
      <c r="L1781" s="655"/>
      <c r="M1781" s="655"/>
      <c r="N1781" s="655"/>
      <c r="O1781" s="655"/>
      <c r="P1781" s="655"/>
      <c r="Q1781" s="655"/>
      <c r="R1781" s="655"/>
      <c r="S1781" s="655"/>
      <c r="T1781" s="655"/>
      <c r="U1781" s="655"/>
      <c r="V1781" s="264"/>
      <c r="W1781" s="675"/>
      <c r="X1781" s="655"/>
      <c r="Y1781" s="655"/>
      <c r="Z1781" s="655"/>
      <c r="AA1781" s="655"/>
      <c r="AB1781" s="655"/>
      <c r="AC1781" s="655"/>
      <c r="AD1781" s="655"/>
      <c r="AE1781" s="219"/>
      <c r="AF1781" s="219"/>
      <c r="AG1781" s="219"/>
      <c r="AH1781" s="219"/>
      <c r="AI1781" s="219"/>
      <c r="AJ1781" s="219"/>
      <c r="AK1781" s="219"/>
      <c r="AL1781" s="219"/>
      <c r="AM1781" s="219"/>
      <c r="AN1781" s="219"/>
      <c r="AO1781" s="219"/>
      <c r="AP1781" s="219"/>
      <c r="AQ1781" s="219"/>
      <c r="AR1781" s="219"/>
      <c r="AS1781" s="219"/>
    </row>
    <row r="1782" spans="2:45" ht="15.75">
      <c r="B1782" s="241" t="s">
        <v>805</v>
      </c>
      <c r="C1782" s="242"/>
      <c r="D1782" s="511" t="s">
        <v>523</v>
      </c>
      <c r="E1782" s="217"/>
      <c r="F1782" s="511"/>
      <c r="G1782" s="217"/>
      <c r="H1782" s="217"/>
      <c r="I1782" s="217"/>
      <c r="J1782" s="217"/>
      <c r="K1782" s="217"/>
      <c r="L1782" s="217"/>
      <c r="M1782" s="217"/>
      <c r="N1782" s="217"/>
      <c r="O1782" s="217"/>
      <c r="P1782" s="217"/>
      <c r="Q1782" s="217"/>
      <c r="R1782" s="242"/>
      <c r="S1782" s="217"/>
      <c r="T1782" s="217"/>
      <c r="U1782" s="217"/>
      <c r="V1782" s="217"/>
      <c r="W1782" s="217"/>
      <c r="X1782" s="217"/>
      <c r="Y1782" s="217"/>
      <c r="Z1782" s="217"/>
      <c r="AA1782" s="217"/>
      <c r="AB1782" s="217"/>
      <c r="AC1782" s="217"/>
      <c r="AD1782" s="217"/>
      <c r="AE1782" s="231"/>
      <c r="AF1782" s="229"/>
      <c r="AG1782" s="229"/>
      <c r="AH1782" s="229"/>
      <c r="AI1782" s="229"/>
      <c r="AJ1782" s="229"/>
      <c r="AK1782" s="229"/>
      <c r="AL1782" s="229"/>
      <c r="AM1782" s="229"/>
      <c r="AN1782" s="229"/>
      <c r="AO1782" s="229"/>
      <c r="AP1782" s="229"/>
      <c r="AQ1782" s="229"/>
      <c r="AR1782" s="229"/>
    </row>
    <row r="1783" spans="2:45" ht="39.75" customHeight="1">
      <c r="B1783" s="827" t="s">
        <v>211</v>
      </c>
      <c r="C1783" s="831" t="s">
        <v>33</v>
      </c>
      <c r="D1783" s="244" t="s">
        <v>421</v>
      </c>
      <c r="E1783" s="833" t="s">
        <v>209</v>
      </c>
      <c r="F1783" s="834"/>
      <c r="G1783" s="834"/>
      <c r="H1783" s="834"/>
      <c r="I1783" s="834"/>
      <c r="J1783" s="834"/>
      <c r="K1783" s="834"/>
      <c r="L1783" s="834"/>
      <c r="M1783" s="834"/>
      <c r="N1783" s="834"/>
      <c r="O1783" s="834"/>
      <c r="P1783" s="835"/>
      <c r="Q1783" s="831" t="s">
        <v>213</v>
      </c>
      <c r="R1783" s="244" t="s">
        <v>422</v>
      </c>
      <c r="S1783" s="824" t="s">
        <v>212</v>
      </c>
      <c r="T1783" s="825"/>
      <c r="U1783" s="825"/>
      <c r="V1783" s="825"/>
      <c r="W1783" s="825"/>
      <c r="X1783" s="825"/>
      <c r="Y1783" s="825"/>
      <c r="Z1783" s="825"/>
      <c r="AA1783" s="825"/>
      <c r="AB1783" s="825"/>
      <c r="AC1783" s="825"/>
      <c r="AD1783" s="836"/>
      <c r="AE1783" s="824" t="s">
        <v>242</v>
      </c>
      <c r="AF1783" s="825"/>
      <c r="AG1783" s="825"/>
      <c r="AH1783" s="825"/>
      <c r="AI1783" s="825"/>
      <c r="AJ1783" s="825"/>
      <c r="AK1783" s="825"/>
      <c r="AL1783" s="825"/>
      <c r="AM1783" s="825"/>
      <c r="AN1783" s="825"/>
      <c r="AO1783" s="825"/>
      <c r="AP1783" s="825"/>
      <c r="AQ1783" s="825"/>
      <c r="AR1783" s="825"/>
      <c r="AS1783" s="826"/>
    </row>
    <row r="1784" spans="2:45" ht="65.25" customHeight="1">
      <c r="B1784" s="843"/>
      <c r="C1784" s="832"/>
      <c r="D1784" s="245">
        <v>2024</v>
      </c>
      <c r="E1784" s="245">
        <v>2025</v>
      </c>
      <c r="F1784" s="245">
        <v>2026</v>
      </c>
      <c r="G1784" s="245">
        <v>2027</v>
      </c>
      <c r="H1784" s="245">
        <v>2028</v>
      </c>
      <c r="I1784" s="245">
        <v>2029</v>
      </c>
      <c r="J1784" s="245">
        <v>2030</v>
      </c>
      <c r="K1784" s="245">
        <v>2031</v>
      </c>
      <c r="L1784" s="245">
        <v>2032</v>
      </c>
      <c r="M1784" s="245">
        <v>2033</v>
      </c>
      <c r="N1784" s="245">
        <v>2034</v>
      </c>
      <c r="O1784" s="245">
        <v>2035</v>
      </c>
      <c r="P1784" s="245">
        <v>2036</v>
      </c>
      <c r="Q1784" s="832"/>
      <c r="R1784" s="245">
        <v>2024</v>
      </c>
      <c r="S1784" s="245">
        <v>2025</v>
      </c>
      <c r="T1784" s="245">
        <v>2026</v>
      </c>
      <c r="U1784" s="245">
        <v>2027</v>
      </c>
      <c r="V1784" s="245">
        <v>2028</v>
      </c>
      <c r="W1784" s="245">
        <v>2029</v>
      </c>
      <c r="X1784" s="245">
        <v>2030</v>
      </c>
      <c r="Y1784" s="245">
        <v>2031</v>
      </c>
      <c r="Z1784" s="245">
        <v>2032</v>
      </c>
      <c r="AA1784" s="245">
        <v>2033</v>
      </c>
      <c r="AB1784" s="245">
        <v>2034</v>
      </c>
      <c r="AC1784" s="245">
        <v>2035</v>
      </c>
      <c r="AD1784" s="245">
        <v>2036</v>
      </c>
      <c r="AE1784" s="245" t="str">
        <f>'1.  LRAMVA Summary'!$D$53</f>
        <v>Residential</v>
      </c>
      <c r="AF1784" s="245" t="str">
        <f>'1.  LRAMVA Summary'!$E$53</f>
        <v>GS&lt;50 kW</v>
      </c>
      <c r="AG1784" s="245" t="str">
        <f>'1.  LRAMVA Summary'!$F$53</f>
        <v>General Service 50 to 4,999 kW</v>
      </c>
      <c r="AH1784" s="245" t="str">
        <f>'1.  LRAMVA Summary'!$G$53</f>
        <v>Large Use</v>
      </c>
      <c r="AI1784" s="245" t="str">
        <f>'1.  LRAMVA Summary'!$H$53</f>
        <v>Large Use 2</v>
      </c>
      <c r="AJ1784" s="245" t="str">
        <f>'1.  LRAMVA Summary'!$I$53</f>
        <v>Street Lighting</v>
      </c>
      <c r="AK1784" s="245" t="str">
        <f>'1.  LRAMVA Summary'!$J$53</f>
        <v>Unmetered Scattered Load</v>
      </c>
      <c r="AL1784" s="245" t="str">
        <f>'1.  LRAMVA Summary'!$K$53</f>
        <v/>
      </c>
      <c r="AM1784" s="245" t="str">
        <f>'1.  LRAMVA Summary'!$L$53</f>
        <v/>
      </c>
      <c r="AN1784" s="245" t="str">
        <f>'1.  LRAMVA Summary'!$M$53</f>
        <v/>
      </c>
      <c r="AO1784" s="245" t="str">
        <f>'1.  LRAMVA Summary'!$N$53</f>
        <v/>
      </c>
      <c r="AP1784" s="245" t="str">
        <f>'1.  LRAMVA Summary'!$O$53</f>
        <v/>
      </c>
      <c r="AQ1784" s="245" t="str">
        <f>'1.  LRAMVA Summary'!$P$53</f>
        <v/>
      </c>
      <c r="AR1784" s="245" t="str">
        <f>'1.  LRAMVA Summary'!$Q$53</f>
        <v/>
      </c>
      <c r="AS1784" s="247" t="str">
        <f>'1.  LRAMVA Summary'!$R$53</f>
        <v>Total</v>
      </c>
    </row>
    <row r="1785" spans="2:45" ht="15.75">
      <c r="B1785" s="737"/>
      <c r="C1785" s="294"/>
      <c r="D1785" s="294"/>
      <c r="E1785" s="294"/>
      <c r="F1785" s="294"/>
      <c r="G1785" s="294"/>
      <c r="H1785" s="294"/>
      <c r="I1785" s="294"/>
      <c r="J1785" s="294"/>
      <c r="K1785" s="294"/>
      <c r="L1785" s="294"/>
      <c r="M1785" s="294"/>
      <c r="N1785" s="294"/>
      <c r="O1785" s="294"/>
      <c r="P1785" s="294"/>
      <c r="Q1785" s="294"/>
      <c r="R1785" s="294"/>
      <c r="S1785" s="294"/>
      <c r="T1785" s="294"/>
      <c r="U1785" s="294"/>
      <c r="V1785" s="294"/>
      <c r="W1785" s="294"/>
      <c r="X1785" s="294"/>
      <c r="Y1785" s="294"/>
      <c r="Z1785" s="294"/>
      <c r="AA1785" s="294"/>
      <c r="AB1785" s="294"/>
      <c r="AC1785" s="294"/>
      <c r="AD1785" s="742"/>
      <c r="AE1785" s="251" t="str">
        <f>'1.  LRAMVA Summary'!$D$54</f>
        <v>kWh</v>
      </c>
      <c r="AF1785" s="251" t="str">
        <f>'1.  LRAMVA Summary'!$E$54</f>
        <v>kWh</v>
      </c>
      <c r="AG1785" s="251" t="str">
        <f>'1.  LRAMVA Summary'!$F$54</f>
        <v>kW</v>
      </c>
      <c r="AH1785" s="251" t="str">
        <f>'1.  LRAMVA Summary'!$G$54</f>
        <v>kW</v>
      </c>
      <c r="AI1785" s="251" t="str">
        <f>'1.  LRAMVA Summary'!$H$54</f>
        <v>kW</v>
      </c>
      <c r="AJ1785" s="251" t="str">
        <f>'1.  LRAMVA Summary'!$I$54</f>
        <v>kW</v>
      </c>
      <c r="AK1785" s="251" t="str">
        <f>'1.  LRAMVA Summary'!$J$54</f>
        <v>kWh</v>
      </c>
      <c r="AL1785" s="251">
        <f>'1.  LRAMVA Summary'!$K$54</f>
        <v>0</v>
      </c>
      <c r="AM1785" s="251">
        <f>'1.  LRAMVA Summary'!$L$54</f>
        <v>0</v>
      </c>
      <c r="AN1785" s="251">
        <f>'1.  LRAMVA Summary'!$M$54</f>
        <v>0</v>
      </c>
      <c r="AO1785" s="251">
        <f>'1.  LRAMVA Summary'!$N$54</f>
        <v>0</v>
      </c>
      <c r="AP1785" s="251">
        <f>'1.  LRAMVA Summary'!$O$54</f>
        <v>0</v>
      </c>
      <c r="AQ1785" s="251">
        <f>'1.  LRAMVA Summary'!$P$54</f>
        <v>0</v>
      </c>
      <c r="AR1785" s="251">
        <f>'1.  LRAMVA Summary'!$Q$54</f>
        <v>0</v>
      </c>
      <c r="AS1785" s="289"/>
    </row>
    <row r="1786" spans="2:45" ht="15.75">
      <c r="B1786" s="738" t="s">
        <v>918</v>
      </c>
      <c r="C1786" s="294"/>
      <c r="D1786" s="294"/>
      <c r="E1786" s="294"/>
      <c r="F1786" s="294"/>
      <c r="G1786" s="294"/>
      <c r="H1786" s="294"/>
      <c r="I1786" s="294"/>
      <c r="J1786" s="294"/>
      <c r="K1786" s="294"/>
      <c r="L1786" s="294"/>
      <c r="M1786" s="294"/>
      <c r="N1786" s="294"/>
      <c r="O1786" s="294"/>
      <c r="P1786" s="294"/>
      <c r="Q1786" s="294"/>
      <c r="R1786" s="294"/>
      <c r="S1786" s="294"/>
      <c r="T1786" s="294"/>
      <c r="U1786" s="294"/>
      <c r="V1786" s="294"/>
      <c r="W1786" s="294"/>
      <c r="X1786" s="294"/>
      <c r="Y1786" s="294"/>
      <c r="Z1786" s="294"/>
      <c r="AA1786" s="294"/>
      <c r="AB1786" s="294"/>
      <c r="AC1786" s="294"/>
      <c r="AD1786" s="742"/>
      <c r="AE1786" s="740">
        <v>0</v>
      </c>
      <c r="AF1786" s="735">
        <v>0</v>
      </c>
      <c r="AG1786" s="735">
        <v>0</v>
      </c>
      <c r="AH1786" s="735">
        <v>0</v>
      </c>
      <c r="AI1786" s="735">
        <v>0</v>
      </c>
      <c r="AJ1786" s="735">
        <v>0</v>
      </c>
      <c r="AK1786" s="735">
        <v>0</v>
      </c>
      <c r="AL1786" s="735">
        <v>0</v>
      </c>
      <c r="AM1786" s="735">
        <v>0</v>
      </c>
      <c r="AN1786" s="735">
        <v>0</v>
      </c>
      <c r="AO1786" s="735">
        <v>0</v>
      </c>
      <c r="AP1786" s="735">
        <v>0</v>
      </c>
      <c r="AQ1786" s="735">
        <v>0</v>
      </c>
      <c r="AR1786" s="735">
        <v>0</v>
      </c>
      <c r="AS1786" s="736"/>
    </row>
    <row r="1787" spans="2:45" ht="15.75">
      <c r="B1787" s="739" t="s">
        <v>763</v>
      </c>
      <c r="C1787" s="355"/>
      <c r="D1787" s="355"/>
      <c r="E1787" s="355"/>
      <c r="F1787" s="355"/>
      <c r="G1787" s="355"/>
      <c r="H1787" s="355"/>
      <c r="I1787" s="355"/>
      <c r="J1787" s="355"/>
      <c r="K1787" s="355"/>
      <c r="L1787" s="355"/>
      <c r="M1787" s="355"/>
      <c r="N1787" s="355"/>
      <c r="O1787" s="355"/>
      <c r="P1787" s="355"/>
      <c r="Q1787" s="355"/>
      <c r="R1787" s="355"/>
      <c r="S1787" s="355"/>
      <c r="T1787" s="355"/>
      <c r="U1787" s="355"/>
      <c r="V1787" s="355"/>
      <c r="W1787" s="355"/>
      <c r="X1787" s="355"/>
      <c r="Y1787" s="355"/>
      <c r="Z1787" s="355"/>
      <c r="AA1787" s="355"/>
      <c r="AB1787" s="355"/>
      <c r="AC1787" s="355"/>
      <c r="AD1787" s="743"/>
      <c r="AE1787" s="741">
        <f>HLOOKUP(AE1784,'2. LRAMVA Threshold'!$B$42:$Q$60,16,FALSE)</f>
        <v>25640593</v>
      </c>
      <c r="AF1787" s="344">
        <f>HLOOKUP(AF1784,'2. LRAMVA Threshold'!$B$42:$Q$60,16,FALSE)</f>
        <v>8037776</v>
      </c>
      <c r="AG1787" s="344">
        <f>HLOOKUP(AG1784,'2. LRAMVA Threshold'!$B$42:$Q$60,16,FALSE)</f>
        <v>207346</v>
      </c>
      <c r="AH1787" s="344">
        <f>HLOOKUP(AH1784,'2. LRAMVA Threshold'!$B$42:$Q$60,16,FALSE)</f>
        <v>0</v>
      </c>
      <c r="AI1787" s="344">
        <f>HLOOKUP(AI1784,'2. LRAMVA Threshold'!$B$42:$Q$60,16,FALSE)</f>
        <v>0</v>
      </c>
      <c r="AJ1787" s="344">
        <f>HLOOKUP(AJ1784,'2. LRAMVA Threshold'!$B$42:$Q$60,16,FALSE)</f>
        <v>0</v>
      </c>
      <c r="AK1787" s="344">
        <f>HLOOKUP(AK1784,'2. LRAMVA Threshold'!$B$42:$Q$60,16,FALSE)</f>
        <v>0</v>
      </c>
      <c r="AL1787" s="344">
        <f>HLOOKUP(AL1784,'2. LRAMVA Threshold'!$B$42:$Q$60,16,FALSE)</f>
        <v>0</v>
      </c>
      <c r="AM1787" s="344">
        <f>HLOOKUP(AM1784,'2. LRAMVA Threshold'!$B$42:$Q$60,16,FALSE)</f>
        <v>0</v>
      </c>
      <c r="AN1787" s="344">
        <f>HLOOKUP(AN1784,'2. LRAMVA Threshold'!$B$42:$Q$60,16,FALSE)</f>
        <v>0</v>
      </c>
      <c r="AO1787" s="344">
        <f>HLOOKUP(AO1784,'2. LRAMVA Threshold'!$B$42:$Q$60,16,FALSE)</f>
        <v>0</v>
      </c>
      <c r="AP1787" s="344">
        <f>HLOOKUP(AP1784,'2. LRAMVA Threshold'!$B$42:$Q$60,16,FALSE)</f>
        <v>0</v>
      </c>
      <c r="AQ1787" s="344">
        <f>HLOOKUP(AQ1784,'2. LRAMVA Threshold'!$B$42:$Q$60,16,FALSE)</f>
        <v>0</v>
      </c>
      <c r="AR1787" s="344">
        <f>HLOOKUP(AR1784,'2. LRAMVA Threshold'!$B$42:$Q$60,16,FALSE)</f>
        <v>0</v>
      </c>
      <c r="AS1787" s="393"/>
    </row>
    <row r="1788" spans="2:45">
      <c r="B1788" s="346"/>
      <c r="C1788" s="292"/>
      <c r="D1788" s="293"/>
      <c r="E1788" s="293"/>
      <c r="F1788" s="293"/>
      <c r="G1788" s="293"/>
      <c r="H1788" s="293"/>
      <c r="I1788" s="293"/>
      <c r="J1788" s="293"/>
      <c r="K1788" s="293"/>
      <c r="L1788" s="293"/>
      <c r="M1788" s="293"/>
      <c r="N1788" s="293"/>
      <c r="O1788" s="293"/>
      <c r="P1788" s="293"/>
      <c r="Q1788" s="293"/>
      <c r="R1788" s="294"/>
      <c r="S1788" s="293"/>
      <c r="T1788" s="293"/>
      <c r="U1788" s="293"/>
      <c r="V1788" s="263"/>
      <c r="W1788" s="263"/>
      <c r="X1788" s="263"/>
      <c r="Y1788" s="263"/>
      <c r="Z1788" s="293"/>
      <c r="AA1788" s="293"/>
      <c r="AB1788" s="293"/>
      <c r="AC1788" s="293"/>
      <c r="AD1788" s="293"/>
      <c r="AE1788" s="387"/>
      <c r="AF1788" s="387"/>
      <c r="AG1788" s="387"/>
      <c r="AH1788" s="387"/>
      <c r="AI1788" s="387"/>
      <c r="AJ1788" s="387"/>
      <c r="AK1788" s="387"/>
      <c r="AL1788" s="351"/>
      <c r="AM1788" s="351"/>
      <c r="AN1788" s="351"/>
      <c r="AO1788" s="351"/>
      <c r="AP1788" s="351"/>
      <c r="AQ1788" s="351"/>
      <c r="AR1788" s="351"/>
      <c r="AS1788" s="352"/>
    </row>
    <row r="1789" spans="2:45">
      <c r="B1789" s="283" t="s">
        <v>951</v>
      </c>
      <c r="C1789" s="296"/>
      <c r="D1789" s="296"/>
      <c r="E1789" s="329"/>
      <c r="F1789" s="329"/>
      <c r="G1789" s="329"/>
      <c r="H1789" s="329"/>
      <c r="I1789" s="329"/>
      <c r="J1789" s="329"/>
      <c r="K1789" s="329"/>
      <c r="L1789" s="329"/>
      <c r="M1789" s="329"/>
      <c r="N1789" s="329"/>
      <c r="O1789" s="329"/>
      <c r="P1789" s="329"/>
      <c r="Q1789" s="329"/>
      <c r="R1789" s="251"/>
      <c r="S1789" s="298"/>
      <c r="T1789" s="298"/>
      <c r="U1789" s="298"/>
      <c r="V1789" s="297"/>
      <c r="W1789" s="297"/>
      <c r="X1789" s="297"/>
      <c r="Y1789" s="297"/>
      <c r="Z1789" s="298"/>
      <c r="AA1789" s="298"/>
      <c r="AB1789" s="298"/>
      <c r="AC1789" s="298"/>
      <c r="AD1789" s="298"/>
      <c r="AE1789" s="299">
        <f>HLOOKUP(AE$35,'3.  Distribution Rates'!$C$122:$P$136,15,FALSE)</f>
        <v>0</v>
      </c>
      <c r="AF1789" s="299">
        <f>HLOOKUP(AF$35,'3.  Distribution Rates'!$C$122:$P$136,15,FALSE)</f>
        <v>1.2E-2</v>
      </c>
      <c r="AG1789" s="299">
        <f>HLOOKUP(AG$35,'3.  Distribution Rates'!$C$122:$P$136,15,FALSE)</f>
        <v>2.8862000000000001</v>
      </c>
      <c r="AH1789" s="299">
        <f>HLOOKUP(AH$35,'3.  Distribution Rates'!$C$122:$P$136,15,FALSE)</f>
        <v>1.5810999999999999</v>
      </c>
      <c r="AI1789" s="299">
        <f>HLOOKUP(AI$35,'3.  Distribution Rates'!$C$122:$P$136,15,FALSE)</f>
        <v>0.37490000000000001</v>
      </c>
      <c r="AJ1789" s="299">
        <f>HLOOKUP(AJ$35,'3.  Distribution Rates'!$C$122:$P$136,15,FALSE)</f>
        <v>5.7119</v>
      </c>
      <c r="AK1789" s="299">
        <f>HLOOKUP(AK$35,'3.  Distribution Rates'!$C$122:$P$136,15,FALSE)</f>
        <v>1.4800000000000001E-2</v>
      </c>
      <c r="AL1789" s="299">
        <f>HLOOKUP(AL$35,'3.  Distribution Rates'!$C$122:$P$136,15,FALSE)</f>
        <v>0</v>
      </c>
      <c r="AM1789" s="299">
        <f>HLOOKUP(AM$35,'3.  Distribution Rates'!$C$122:$P$136,15,FALSE)</f>
        <v>0</v>
      </c>
      <c r="AN1789" s="299">
        <f>HLOOKUP(AN$35,'3.  Distribution Rates'!$C$122:$P$136,15,FALSE)</f>
        <v>0</v>
      </c>
      <c r="AO1789" s="299">
        <f>HLOOKUP(AO$35,'3.  Distribution Rates'!$C$122:$P$136,15,FALSE)</f>
        <v>0</v>
      </c>
      <c r="AP1789" s="299">
        <f>HLOOKUP(AP$35,'3.  Distribution Rates'!$C$122:$P$136,15,FALSE)</f>
        <v>0</v>
      </c>
      <c r="AQ1789" s="299">
        <f>HLOOKUP(AQ$35,'3.  Distribution Rates'!$C$122:$P$136,15,FALSE)</f>
        <v>0</v>
      </c>
      <c r="AR1789" s="299">
        <f>HLOOKUP(AR$35,'3.  Distribution Rates'!$C$122:$P$136,15,FALSE)</f>
        <v>0</v>
      </c>
      <c r="AS1789" s="395"/>
    </row>
    <row r="1790" spans="2:45">
      <c r="B1790" s="283" t="s">
        <v>764</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'4.  2011-2014 LRAM'!AM147*AE1789</f>
        <v>0</v>
      </c>
      <c r="AF1790" s="331">
        <f>'4.  2011-2014 LRAM'!AN147*AF1789</f>
        <v>0</v>
      </c>
      <c r="AG1790" s="331">
        <f>'4.  2011-2014 LRAM'!AO147*AG1789</f>
        <v>0</v>
      </c>
      <c r="AH1790" s="331">
        <f>'4.  2011-2014 LRAM'!AP147*AH1789</f>
        <v>0</v>
      </c>
      <c r="AI1790" s="331">
        <f>'4.  2011-2014 LRAM'!AQ147*AI1789</f>
        <v>0</v>
      </c>
      <c r="AJ1790" s="331">
        <f>'4.  2011-2014 LRAM'!AR147*AJ1789</f>
        <v>0</v>
      </c>
      <c r="AK1790" s="331">
        <f>'4.  2011-2014 LRAM'!AS147*AK1789</f>
        <v>0</v>
      </c>
      <c r="AL1790" s="331">
        <f>'4.  2011-2014 LRAM'!AT147*AL1789</f>
        <v>0</v>
      </c>
      <c r="AM1790" s="331">
        <f>'4.  2011-2014 LRAM'!AU147*AM1789</f>
        <v>0</v>
      </c>
      <c r="AN1790" s="331">
        <f>'4.  2011-2014 LRAM'!AV147*AN1789</f>
        <v>0</v>
      </c>
      <c r="AO1790" s="331">
        <f>'4.  2011-2014 LRAM'!AW147*AO1789</f>
        <v>0</v>
      </c>
      <c r="AP1790" s="331">
        <f>'4.  2011-2014 LRAM'!AX147*AP1789</f>
        <v>0</v>
      </c>
      <c r="AQ1790" s="331">
        <f>'4.  2011-2014 LRAM'!AY147*AQ1789</f>
        <v>0</v>
      </c>
      <c r="AR1790" s="331">
        <f>'4.  2011-2014 LRAM'!AZ147*AR1789</f>
        <v>0</v>
      </c>
      <c r="AS1790" s="543">
        <f>SUM(AE1790:AR1790)</f>
        <v>0</v>
      </c>
    </row>
    <row r="1791" spans="2:45">
      <c r="B1791" s="283" t="s">
        <v>765</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'4.  2011-2014 LRAM'!AM286*AE1789</f>
        <v>0</v>
      </c>
      <c r="AF1791" s="331">
        <f>'4.  2011-2014 LRAM'!AN286*AF1789</f>
        <v>0</v>
      </c>
      <c r="AG1791" s="331">
        <f>'4.  2011-2014 LRAM'!AO286*AG1789</f>
        <v>0</v>
      </c>
      <c r="AH1791" s="331">
        <f>'4.  2011-2014 LRAM'!AP286*AH1789</f>
        <v>0</v>
      </c>
      <c r="AI1791" s="331">
        <f>'4.  2011-2014 LRAM'!AQ286*AI1789</f>
        <v>0</v>
      </c>
      <c r="AJ1791" s="331">
        <f>'4.  2011-2014 LRAM'!AR286*AJ1789</f>
        <v>0</v>
      </c>
      <c r="AK1791" s="331">
        <f>'4.  2011-2014 LRAM'!AS286*AK1789</f>
        <v>0</v>
      </c>
      <c r="AL1791" s="331">
        <f>'4.  2011-2014 LRAM'!AT286*AL1789</f>
        <v>0</v>
      </c>
      <c r="AM1791" s="331">
        <f>'4.  2011-2014 LRAM'!AU286*AM1789</f>
        <v>0</v>
      </c>
      <c r="AN1791" s="331">
        <f>'4.  2011-2014 LRAM'!AV286*AN1789</f>
        <v>0</v>
      </c>
      <c r="AO1791" s="331">
        <f>'4.  2011-2014 LRAM'!AW286*AO1789</f>
        <v>0</v>
      </c>
      <c r="AP1791" s="331">
        <f>'4.  2011-2014 LRAM'!AX286*AP1789</f>
        <v>0</v>
      </c>
      <c r="AQ1791" s="331">
        <f>'4.  2011-2014 LRAM'!AY286*AQ1789</f>
        <v>0</v>
      </c>
      <c r="AR1791" s="331">
        <f>'4.  2011-2014 LRAM'!AZ286*AR1789</f>
        <v>0</v>
      </c>
      <c r="AS1791" s="543">
        <f>SUM(AE1791:AR1791)</f>
        <v>0</v>
      </c>
    </row>
    <row r="1792" spans="2:45">
      <c r="B1792" s="283" t="s">
        <v>766</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'4.  2011-2014 LRAM'!AM422*AE1789</f>
        <v>0</v>
      </c>
      <c r="AF1792" s="331">
        <f>'4.  2011-2014 LRAM'!AN422*AF1789</f>
        <v>0</v>
      </c>
      <c r="AG1792" s="331">
        <f>'4.  2011-2014 LRAM'!AO422*AG1789</f>
        <v>0</v>
      </c>
      <c r="AH1792" s="331">
        <f>'4.  2011-2014 LRAM'!AP422*AH1789</f>
        <v>0</v>
      </c>
      <c r="AI1792" s="331">
        <f>'4.  2011-2014 LRAM'!AQ422*AI1789</f>
        <v>0</v>
      </c>
      <c r="AJ1792" s="331">
        <f>'4.  2011-2014 LRAM'!AR422*AJ1789</f>
        <v>0</v>
      </c>
      <c r="AK1792" s="331">
        <f>'4.  2011-2014 LRAM'!AS422*AK1789</f>
        <v>0</v>
      </c>
      <c r="AL1792" s="331">
        <f>'4.  2011-2014 LRAM'!AT422*AL1789</f>
        <v>0</v>
      </c>
      <c r="AM1792" s="331">
        <f>'4.  2011-2014 LRAM'!AU422*AM1789</f>
        <v>0</v>
      </c>
      <c r="AN1792" s="331">
        <f>'4.  2011-2014 LRAM'!AV422*AN1789</f>
        <v>0</v>
      </c>
      <c r="AO1792" s="331">
        <f>'4.  2011-2014 LRAM'!AW422*AO1789</f>
        <v>0</v>
      </c>
      <c r="AP1792" s="331">
        <f>'4.  2011-2014 LRAM'!AX422*AP1789</f>
        <v>0</v>
      </c>
      <c r="AQ1792" s="331">
        <f>'4.  2011-2014 LRAM'!AY422*AQ1789</f>
        <v>0</v>
      </c>
      <c r="AR1792" s="331">
        <f>'4.  2011-2014 LRAM'!AZ422*AR1789</f>
        <v>0</v>
      </c>
      <c r="AS1792" s="543">
        <f>SUM(AE1792:AR1792)</f>
        <v>0</v>
      </c>
    </row>
    <row r="1793" spans="2:45">
      <c r="B1793" s="283" t="s">
        <v>767</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'4.  2011-2014 LRAM'!AM559*AE1789</f>
        <v>0</v>
      </c>
      <c r="AF1793" s="331">
        <f>'4.  2011-2014 LRAM'!AN559*AF1789</f>
        <v>26480.876400000001</v>
      </c>
      <c r="AG1793" s="331">
        <f>'4.  2011-2014 LRAM'!AO559*AG1789</f>
        <v>42853.34746296001</v>
      </c>
      <c r="AH1793" s="331">
        <f>'4.  2011-2014 LRAM'!AP559*AH1789</f>
        <v>6240.3632701200004</v>
      </c>
      <c r="AI1793" s="331">
        <f>'4.  2011-2014 LRAM'!AQ559*AI1789</f>
        <v>0</v>
      </c>
      <c r="AJ1793" s="331">
        <f>'4.  2011-2014 LRAM'!AR559*AJ1789</f>
        <v>0</v>
      </c>
      <c r="AK1793" s="331">
        <f>'4.  2011-2014 LRAM'!AS559*AK1789</f>
        <v>0</v>
      </c>
      <c r="AL1793" s="331">
        <f>'4.  2011-2014 LRAM'!AT559*AL1789</f>
        <v>0</v>
      </c>
      <c r="AM1793" s="331">
        <f>'4.  2011-2014 LRAM'!AU559*AM1789</f>
        <v>0</v>
      </c>
      <c r="AN1793" s="331">
        <f>'4.  2011-2014 LRAM'!AV559*AN1789</f>
        <v>0</v>
      </c>
      <c r="AO1793" s="331">
        <f>'4.  2011-2014 LRAM'!AW559*AO1789</f>
        <v>0</v>
      </c>
      <c r="AP1793" s="331">
        <f>'4.  2011-2014 LRAM'!AX559*AP1789</f>
        <v>0</v>
      </c>
      <c r="AQ1793" s="331">
        <f>'4.  2011-2014 LRAM'!AY559*AQ1789</f>
        <v>0</v>
      </c>
      <c r="AR1793" s="331">
        <f>'4.  2011-2014 LRAM'!AZ559*AR1789</f>
        <v>0</v>
      </c>
      <c r="AS1793" s="543">
        <f t="shared" ref="AS1793:AS1802" si="3179">SUM(AE1793:AR1793)</f>
        <v>75574.58713308</v>
      </c>
    </row>
    <row r="1794" spans="2:45">
      <c r="B1794" s="283" t="s">
        <v>768</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3180">AE216*AE1789</f>
        <v>0</v>
      </c>
      <c r="AF1794" s="331">
        <f t="shared" si="3180"/>
        <v>174895.94649754663</v>
      </c>
      <c r="AG1794" s="331">
        <f t="shared" si="3180"/>
        <v>62733.635064000002</v>
      </c>
      <c r="AH1794" s="331">
        <f t="shared" si="3180"/>
        <v>1745.5344</v>
      </c>
      <c r="AI1794" s="331">
        <f t="shared" si="3180"/>
        <v>15061.982400000001</v>
      </c>
      <c r="AJ1794" s="331">
        <f t="shared" si="3180"/>
        <v>96737.897952590894</v>
      </c>
      <c r="AK1794" s="331">
        <f t="shared" si="3180"/>
        <v>0</v>
      </c>
      <c r="AL1794" s="331">
        <f t="shared" si="3180"/>
        <v>0</v>
      </c>
      <c r="AM1794" s="331">
        <f t="shared" si="3180"/>
        <v>0</v>
      </c>
      <c r="AN1794" s="331">
        <f t="shared" si="3180"/>
        <v>0</v>
      </c>
      <c r="AO1794" s="331">
        <f t="shared" si="3180"/>
        <v>0</v>
      </c>
      <c r="AP1794" s="331">
        <f t="shared" si="3180"/>
        <v>0</v>
      </c>
      <c r="AQ1794" s="331">
        <f t="shared" si="3180"/>
        <v>0</v>
      </c>
      <c r="AR1794" s="331">
        <f t="shared" si="3180"/>
        <v>0</v>
      </c>
      <c r="AS1794" s="543">
        <f t="shared" si="3179"/>
        <v>351174.99631413753</v>
      </c>
    </row>
    <row r="1795" spans="2:45">
      <c r="B1795" s="283" t="s">
        <v>769</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3181">AE406*AE1789</f>
        <v>0</v>
      </c>
      <c r="AF1795" s="331">
        <f t="shared" si="3181"/>
        <v>111394.80891638958</v>
      </c>
      <c r="AG1795" s="331">
        <f t="shared" si="3181"/>
        <v>58507.176187991725</v>
      </c>
      <c r="AH1795" s="331">
        <f t="shared" si="3181"/>
        <v>6774.7148497217813</v>
      </c>
      <c r="AI1795" s="331">
        <f t="shared" si="3181"/>
        <v>1308.7459847683522</v>
      </c>
      <c r="AJ1795" s="331">
        <f t="shared" si="3181"/>
        <v>7115.4437136982542</v>
      </c>
      <c r="AK1795" s="331">
        <f t="shared" si="3181"/>
        <v>0</v>
      </c>
      <c r="AL1795" s="331">
        <f t="shared" si="3181"/>
        <v>0</v>
      </c>
      <c r="AM1795" s="331">
        <f t="shared" si="3181"/>
        <v>0</v>
      </c>
      <c r="AN1795" s="331">
        <f t="shared" si="3181"/>
        <v>0</v>
      </c>
      <c r="AO1795" s="331">
        <f t="shared" si="3181"/>
        <v>0</v>
      </c>
      <c r="AP1795" s="331">
        <f t="shared" si="3181"/>
        <v>0</v>
      </c>
      <c r="AQ1795" s="331">
        <f t="shared" si="3181"/>
        <v>0</v>
      </c>
      <c r="AR1795" s="331">
        <f t="shared" si="3181"/>
        <v>0</v>
      </c>
      <c r="AS1795" s="543">
        <f t="shared" si="3179"/>
        <v>185100.88965256969</v>
      </c>
    </row>
    <row r="1796" spans="2:45">
      <c r="B1796" s="283" t="s">
        <v>770</v>
      </c>
      <c r="C1796" s="301"/>
      <c r="D1796" s="243"/>
      <c r="E1796" s="240"/>
      <c r="F1796" s="240"/>
      <c r="G1796" s="240"/>
      <c r="H1796" s="240"/>
      <c r="I1796" s="240"/>
      <c r="J1796" s="240"/>
      <c r="K1796" s="240"/>
      <c r="L1796" s="240"/>
      <c r="M1796" s="240"/>
      <c r="N1796" s="240"/>
      <c r="O1796" s="240"/>
      <c r="P1796" s="240"/>
      <c r="Q1796" s="240"/>
      <c r="R1796" s="251"/>
      <c r="S1796" s="240"/>
      <c r="T1796" s="240"/>
      <c r="U1796" s="240"/>
      <c r="V1796" s="243"/>
      <c r="W1796" s="243"/>
      <c r="X1796" s="243"/>
      <c r="Y1796" s="243"/>
      <c r="Z1796" s="240"/>
      <c r="AA1796" s="240"/>
      <c r="AB1796" s="240"/>
      <c r="AC1796" s="240"/>
      <c r="AD1796" s="240"/>
      <c r="AE1796" s="331">
        <f t="shared" ref="AE1796:AR1796" si="3182">AE602*AE1789</f>
        <v>0</v>
      </c>
      <c r="AF1796" s="331">
        <f t="shared" si="3182"/>
        <v>68943.41087207511</v>
      </c>
      <c r="AG1796" s="331">
        <f t="shared" si="3182"/>
        <v>73491.607357383269</v>
      </c>
      <c r="AH1796" s="331">
        <f t="shared" si="3182"/>
        <v>3388.7807618636689</v>
      </c>
      <c r="AI1796" s="331">
        <f t="shared" si="3182"/>
        <v>3528.5551769278259</v>
      </c>
      <c r="AJ1796" s="331">
        <f t="shared" si="3182"/>
        <v>0</v>
      </c>
      <c r="AK1796" s="331">
        <f t="shared" si="3182"/>
        <v>30390.888003905766</v>
      </c>
      <c r="AL1796" s="331">
        <f t="shared" si="3182"/>
        <v>0</v>
      </c>
      <c r="AM1796" s="331">
        <f t="shared" si="3182"/>
        <v>0</v>
      </c>
      <c r="AN1796" s="331">
        <f t="shared" si="3182"/>
        <v>0</v>
      </c>
      <c r="AO1796" s="331">
        <f t="shared" si="3182"/>
        <v>0</v>
      </c>
      <c r="AP1796" s="331">
        <f t="shared" si="3182"/>
        <v>0</v>
      </c>
      <c r="AQ1796" s="331">
        <f t="shared" si="3182"/>
        <v>0</v>
      </c>
      <c r="AR1796" s="331">
        <f t="shared" si="3182"/>
        <v>0</v>
      </c>
      <c r="AS1796" s="543">
        <f t="shared" si="3179"/>
        <v>179743.24217215562</v>
      </c>
    </row>
    <row r="1797" spans="2:45">
      <c r="B1797" s="283" t="s">
        <v>771</v>
      </c>
      <c r="C1797" s="301"/>
      <c r="D1797" s="243"/>
      <c r="E1797" s="240"/>
      <c r="F1797" s="240"/>
      <c r="G1797" s="240"/>
      <c r="H1797" s="240"/>
      <c r="I1797" s="240"/>
      <c r="J1797" s="240"/>
      <c r="K1797" s="240"/>
      <c r="L1797" s="240"/>
      <c r="M1797" s="240"/>
      <c r="N1797" s="240"/>
      <c r="O1797" s="240"/>
      <c r="P1797" s="240"/>
      <c r="Q1797" s="240"/>
      <c r="R1797" s="251"/>
      <c r="S1797" s="240"/>
      <c r="T1797" s="240"/>
      <c r="U1797" s="240"/>
      <c r="V1797" s="243"/>
      <c r="W1797" s="243"/>
      <c r="X1797" s="243"/>
      <c r="Y1797" s="243"/>
      <c r="Z1797" s="240"/>
      <c r="AA1797" s="240"/>
      <c r="AB1797" s="240"/>
      <c r="AC1797" s="240"/>
      <c r="AD1797" s="240"/>
      <c r="AE1797" s="331">
        <f t="shared" ref="AE1797:AR1797" si="3183">AE795*AE1789</f>
        <v>0</v>
      </c>
      <c r="AF1797" s="331">
        <f t="shared" si="3183"/>
        <v>98071.38512909878</v>
      </c>
      <c r="AG1797" s="331">
        <f t="shared" si="3183"/>
        <v>179239.33977751096</v>
      </c>
      <c r="AH1797" s="331">
        <f t="shared" si="3183"/>
        <v>5173.1642111767551</v>
      </c>
      <c r="AI1797" s="331">
        <f t="shared" si="3183"/>
        <v>6405.6246624737641</v>
      </c>
      <c r="AJ1797" s="331">
        <f t="shared" si="3183"/>
        <v>23174.60302581744</v>
      </c>
      <c r="AK1797" s="331">
        <f t="shared" si="3183"/>
        <v>17977.456655119138</v>
      </c>
      <c r="AL1797" s="331">
        <f t="shared" si="3183"/>
        <v>0</v>
      </c>
      <c r="AM1797" s="331">
        <f t="shared" si="3183"/>
        <v>0</v>
      </c>
      <c r="AN1797" s="331">
        <f t="shared" si="3183"/>
        <v>0</v>
      </c>
      <c r="AO1797" s="331">
        <f t="shared" si="3183"/>
        <v>0</v>
      </c>
      <c r="AP1797" s="331">
        <f t="shared" si="3183"/>
        <v>0</v>
      </c>
      <c r="AQ1797" s="331">
        <f t="shared" si="3183"/>
        <v>0</v>
      </c>
      <c r="AR1797" s="331">
        <f t="shared" si="3183"/>
        <v>0</v>
      </c>
      <c r="AS1797" s="543">
        <f t="shared" si="3179"/>
        <v>330041.57346119679</v>
      </c>
    </row>
    <row r="1798" spans="2:45">
      <c r="B1798" s="283" t="s">
        <v>772</v>
      </c>
      <c r="C1798" s="301"/>
      <c r="D1798" s="243"/>
      <c r="E1798" s="240"/>
      <c r="F1798" s="240"/>
      <c r="G1798" s="240"/>
      <c r="H1798" s="240"/>
      <c r="I1798" s="240"/>
      <c r="J1798" s="240"/>
      <c r="K1798" s="240"/>
      <c r="L1798" s="240"/>
      <c r="M1798" s="240"/>
      <c r="N1798" s="240"/>
      <c r="O1798" s="240"/>
      <c r="P1798" s="240"/>
      <c r="Q1798" s="240"/>
      <c r="R1798" s="251"/>
      <c r="S1798" s="240"/>
      <c r="T1798" s="240"/>
      <c r="U1798" s="240"/>
      <c r="V1798" s="243"/>
      <c r="W1798" s="243"/>
      <c r="X1798" s="243"/>
      <c r="Y1798" s="243"/>
      <c r="Z1798" s="240"/>
      <c r="AA1798" s="240"/>
      <c r="AB1798" s="240"/>
      <c r="AC1798" s="240"/>
      <c r="AD1798" s="240"/>
      <c r="AE1798" s="331">
        <f t="shared" ref="AE1798:AR1798" si="3184">AE992*AE1789</f>
        <v>0</v>
      </c>
      <c r="AF1798" s="331">
        <f t="shared" si="3184"/>
        <v>39287.078136734235</v>
      </c>
      <c r="AG1798" s="331">
        <f t="shared" si="3184"/>
        <v>75592.948862250574</v>
      </c>
      <c r="AH1798" s="331">
        <f t="shared" si="3184"/>
        <v>4183.6610207533886</v>
      </c>
      <c r="AI1798" s="331">
        <f t="shared" si="3184"/>
        <v>2300.4500160964894</v>
      </c>
      <c r="AJ1798" s="331">
        <f t="shared" si="3184"/>
        <v>81144.953585378258</v>
      </c>
      <c r="AK1798" s="331">
        <f t="shared" si="3184"/>
        <v>2429.3869585117936</v>
      </c>
      <c r="AL1798" s="331">
        <f t="shared" si="3184"/>
        <v>0</v>
      </c>
      <c r="AM1798" s="331">
        <f t="shared" si="3184"/>
        <v>0</v>
      </c>
      <c r="AN1798" s="331">
        <f t="shared" si="3184"/>
        <v>0</v>
      </c>
      <c r="AO1798" s="331">
        <f t="shared" si="3184"/>
        <v>0</v>
      </c>
      <c r="AP1798" s="331">
        <f t="shared" si="3184"/>
        <v>0</v>
      </c>
      <c r="AQ1798" s="331">
        <f t="shared" si="3184"/>
        <v>0</v>
      </c>
      <c r="AR1798" s="331">
        <f t="shared" si="3184"/>
        <v>0</v>
      </c>
      <c r="AS1798" s="543">
        <f t="shared" si="3179"/>
        <v>204938.47857972473</v>
      </c>
    </row>
    <row r="1799" spans="2:45">
      <c r="B1799" s="283" t="s">
        <v>773</v>
      </c>
      <c r="C1799" s="301"/>
      <c r="D1799" s="243"/>
      <c r="E1799" s="240"/>
      <c r="F1799" s="240"/>
      <c r="G1799" s="240"/>
      <c r="H1799" s="240"/>
      <c r="I1799" s="240"/>
      <c r="J1799" s="240"/>
      <c r="K1799" s="240"/>
      <c r="L1799" s="240"/>
      <c r="M1799" s="240"/>
      <c r="N1799" s="240"/>
      <c r="O1799" s="240"/>
      <c r="P1799" s="240"/>
      <c r="Q1799" s="240"/>
      <c r="R1799" s="251"/>
      <c r="S1799" s="240"/>
      <c r="T1799" s="240"/>
      <c r="U1799" s="240"/>
      <c r="V1799" s="243"/>
      <c r="W1799" s="243"/>
      <c r="X1799" s="243"/>
      <c r="Y1799" s="243"/>
      <c r="Z1799" s="240"/>
      <c r="AA1799" s="240"/>
      <c r="AB1799" s="240"/>
      <c r="AC1799" s="240"/>
      <c r="AD1799" s="240"/>
      <c r="AE1799" s="331">
        <f t="shared" ref="AE1799:AR1799" si="3185">AE1187*AE1789</f>
        <v>0</v>
      </c>
      <c r="AF1799" s="331">
        <f t="shared" si="3185"/>
        <v>778.82203924372538</v>
      </c>
      <c r="AG1799" s="331">
        <f t="shared" si="3185"/>
        <v>19322.420057875293</v>
      </c>
      <c r="AH1799" s="331">
        <f t="shared" si="3185"/>
        <v>738.99288666176471</v>
      </c>
      <c r="AI1799" s="331">
        <f t="shared" si="3185"/>
        <v>4611.0372552862354</v>
      </c>
      <c r="AJ1799" s="331">
        <f t="shared" si="3185"/>
        <v>0</v>
      </c>
      <c r="AK1799" s="331">
        <f t="shared" si="3185"/>
        <v>0</v>
      </c>
      <c r="AL1799" s="331">
        <f t="shared" si="3185"/>
        <v>0</v>
      </c>
      <c r="AM1799" s="331">
        <f t="shared" si="3185"/>
        <v>0</v>
      </c>
      <c r="AN1799" s="331">
        <f t="shared" si="3185"/>
        <v>0</v>
      </c>
      <c r="AO1799" s="331">
        <f t="shared" si="3185"/>
        <v>0</v>
      </c>
      <c r="AP1799" s="331">
        <f t="shared" si="3185"/>
        <v>0</v>
      </c>
      <c r="AQ1799" s="331">
        <f t="shared" si="3185"/>
        <v>0</v>
      </c>
      <c r="AR1799" s="331">
        <f t="shared" si="3185"/>
        <v>0</v>
      </c>
      <c r="AS1799" s="543">
        <f t="shared" si="3179"/>
        <v>25451.272239067021</v>
      </c>
    </row>
    <row r="1800" spans="2:45">
      <c r="B1800" s="283" t="s">
        <v>774</v>
      </c>
      <c r="C1800" s="301"/>
      <c r="D1800" s="243"/>
      <c r="E1800" s="240"/>
      <c r="F1800" s="240"/>
      <c r="G1800" s="240"/>
      <c r="H1800" s="240"/>
      <c r="I1800" s="240"/>
      <c r="J1800" s="240"/>
      <c r="K1800" s="240"/>
      <c r="L1800" s="240"/>
      <c r="M1800" s="240"/>
      <c r="N1800" s="240"/>
      <c r="O1800" s="240"/>
      <c r="P1800" s="240"/>
      <c r="Q1800" s="240"/>
      <c r="R1800" s="251"/>
      <c r="S1800" s="240"/>
      <c r="T1800" s="240"/>
      <c r="U1800" s="240"/>
      <c r="V1800" s="243"/>
      <c r="W1800" s="243"/>
      <c r="X1800" s="243"/>
      <c r="Y1800" s="243"/>
      <c r="Z1800" s="240"/>
      <c r="AA1800" s="240"/>
      <c r="AB1800" s="240"/>
      <c r="AC1800" s="240"/>
      <c r="AD1800" s="240"/>
      <c r="AE1800" s="331">
        <f t="shared" ref="AE1800:AR1800" si="3186">AE1382*AE1789</f>
        <v>0</v>
      </c>
      <c r="AF1800" s="331">
        <f t="shared" si="3186"/>
        <v>2125.5052900959045</v>
      </c>
      <c r="AG1800" s="331">
        <f t="shared" si="3186"/>
        <v>7311.7886253900015</v>
      </c>
      <c r="AH1800" s="331">
        <f t="shared" si="3186"/>
        <v>0</v>
      </c>
      <c r="AI1800" s="331">
        <f t="shared" si="3186"/>
        <v>8889.5799551637301</v>
      </c>
      <c r="AJ1800" s="331">
        <f t="shared" si="3186"/>
        <v>0</v>
      </c>
      <c r="AK1800" s="331">
        <f t="shared" si="3186"/>
        <v>0</v>
      </c>
      <c r="AL1800" s="331">
        <f t="shared" si="3186"/>
        <v>0</v>
      </c>
      <c r="AM1800" s="331">
        <f t="shared" si="3186"/>
        <v>0</v>
      </c>
      <c r="AN1800" s="331">
        <f t="shared" si="3186"/>
        <v>0</v>
      </c>
      <c r="AO1800" s="331">
        <f t="shared" si="3186"/>
        <v>0</v>
      </c>
      <c r="AP1800" s="331">
        <f t="shared" si="3186"/>
        <v>0</v>
      </c>
      <c r="AQ1800" s="331">
        <f t="shared" si="3186"/>
        <v>0</v>
      </c>
      <c r="AR1800" s="331">
        <f t="shared" si="3186"/>
        <v>0</v>
      </c>
      <c r="AS1800" s="543">
        <f t="shared" si="3179"/>
        <v>18326.873870649637</v>
      </c>
    </row>
    <row r="1801" spans="2:45">
      <c r="B1801" s="283" t="s">
        <v>775</v>
      </c>
      <c r="C1801" s="301"/>
      <c r="D1801" s="243"/>
      <c r="E1801" s="240"/>
      <c r="F1801" s="240"/>
      <c r="G1801" s="240"/>
      <c r="H1801" s="240"/>
      <c r="I1801" s="240"/>
      <c r="J1801" s="240"/>
      <c r="K1801" s="240"/>
      <c r="L1801" s="240"/>
      <c r="M1801" s="240"/>
      <c r="N1801" s="240"/>
      <c r="O1801" s="240"/>
      <c r="P1801" s="240"/>
      <c r="Q1801" s="240"/>
      <c r="R1801" s="251"/>
      <c r="S1801" s="240"/>
      <c r="T1801" s="240"/>
      <c r="U1801" s="240"/>
      <c r="V1801" s="243"/>
      <c r="W1801" s="243"/>
      <c r="X1801" s="243"/>
      <c r="Y1801" s="243"/>
      <c r="Z1801" s="240"/>
      <c r="AA1801" s="240"/>
      <c r="AB1801" s="240"/>
      <c r="AC1801" s="240"/>
      <c r="AD1801" s="240"/>
      <c r="AE1801" s="331">
        <f t="shared" ref="AE1801:AR1801" si="3187">AE1576*AE1789</f>
        <v>0</v>
      </c>
      <c r="AF1801" s="331">
        <f t="shared" si="3187"/>
        <v>0</v>
      </c>
      <c r="AG1801" s="331">
        <f t="shared" si="3187"/>
        <v>6306.0157554948537</v>
      </c>
      <c r="AH1801" s="331">
        <f t="shared" si="3187"/>
        <v>0</v>
      </c>
      <c r="AI1801" s="331">
        <f t="shared" si="3187"/>
        <v>1113.5382633652316</v>
      </c>
      <c r="AJ1801" s="331">
        <f t="shared" si="3187"/>
        <v>0</v>
      </c>
      <c r="AK1801" s="331">
        <f t="shared" si="3187"/>
        <v>0</v>
      </c>
      <c r="AL1801" s="331">
        <f t="shared" si="3187"/>
        <v>0</v>
      </c>
      <c r="AM1801" s="331">
        <f t="shared" si="3187"/>
        <v>0</v>
      </c>
      <c r="AN1801" s="331">
        <f t="shared" si="3187"/>
        <v>0</v>
      </c>
      <c r="AO1801" s="331">
        <f t="shared" si="3187"/>
        <v>0</v>
      </c>
      <c r="AP1801" s="331">
        <f t="shared" si="3187"/>
        <v>0</v>
      </c>
      <c r="AQ1801" s="331">
        <f t="shared" si="3187"/>
        <v>0</v>
      </c>
      <c r="AR1801" s="331">
        <f t="shared" si="3187"/>
        <v>0</v>
      </c>
      <c r="AS1801" s="543">
        <f t="shared" si="3179"/>
        <v>7419.5540188600853</v>
      </c>
    </row>
    <row r="1802" spans="2:45" ht="15.75">
      <c r="B1802" s="305" t="s">
        <v>972</v>
      </c>
      <c r="C1802" s="301"/>
      <c r="D1802" s="263"/>
      <c r="E1802" s="293"/>
      <c r="F1802" s="293"/>
      <c r="G1802" s="293"/>
      <c r="H1802" s="293"/>
      <c r="I1802" s="293"/>
      <c r="J1802" s="293"/>
      <c r="K1802" s="293"/>
      <c r="L1802" s="293"/>
      <c r="M1802" s="293"/>
      <c r="N1802" s="293"/>
      <c r="O1802" s="293"/>
      <c r="P1802" s="293"/>
      <c r="Q1802" s="293"/>
      <c r="R1802" s="260"/>
      <c r="S1802" s="293"/>
      <c r="T1802" s="293"/>
      <c r="U1802" s="293"/>
      <c r="V1802" s="263"/>
      <c r="W1802" s="263"/>
      <c r="X1802" s="263"/>
      <c r="Y1802" s="263"/>
      <c r="Z1802" s="293"/>
      <c r="AA1802" s="293"/>
      <c r="AB1802" s="293"/>
      <c r="AC1802" s="293"/>
      <c r="AD1802" s="293"/>
      <c r="AE1802" s="302">
        <f>SUM(AE1790:AE1801)</f>
        <v>0</v>
      </c>
      <c r="AF1802" s="302">
        <f>SUM(AF1790:AF1801)</f>
        <v>521977.83328118402</v>
      </c>
      <c r="AG1802" s="302">
        <f t="shared" ref="AG1802:AR1802" si="3188">SUM(AG1790:AG1801)</f>
        <v>525358.27915085666</v>
      </c>
      <c r="AH1802" s="302">
        <f t="shared" si="3188"/>
        <v>28245.211400297361</v>
      </c>
      <c r="AI1802" s="302">
        <f t="shared" si="3188"/>
        <v>43219.513714081637</v>
      </c>
      <c r="AJ1802" s="302">
        <f t="shared" si="3188"/>
        <v>208172.89827748487</v>
      </c>
      <c r="AK1802" s="302">
        <f t="shared" si="3188"/>
        <v>50797.731617536701</v>
      </c>
      <c r="AL1802" s="302">
        <f t="shared" si="3188"/>
        <v>0</v>
      </c>
      <c r="AM1802" s="302">
        <f t="shared" si="3188"/>
        <v>0</v>
      </c>
      <c r="AN1802" s="302">
        <f t="shared" si="3188"/>
        <v>0</v>
      </c>
      <c r="AO1802" s="302">
        <f t="shared" si="3188"/>
        <v>0</v>
      </c>
      <c r="AP1802" s="302">
        <f t="shared" si="3188"/>
        <v>0</v>
      </c>
      <c r="AQ1802" s="302">
        <f t="shared" si="3188"/>
        <v>0</v>
      </c>
      <c r="AR1802" s="302">
        <f t="shared" si="3188"/>
        <v>0</v>
      </c>
      <c r="AS1802" s="359">
        <f t="shared" si="3179"/>
        <v>1377771.4674414413</v>
      </c>
    </row>
    <row r="1803" spans="2:45" ht="15.75">
      <c r="B1803" s="305" t="s">
        <v>973</v>
      </c>
      <c r="C1803" s="301"/>
      <c r="D1803" s="306"/>
      <c r="E1803" s="293"/>
      <c r="F1803" s="293"/>
      <c r="G1803" s="293"/>
      <c r="H1803" s="293"/>
      <c r="I1803" s="293"/>
      <c r="J1803" s="293"/>
      <c r="K1803" s="293"/>
      <c r="L1803" s="293"/>
      <c r="M1803" s="293"/>
      <c r="N1803" s="293"/>
      <c r="O1803" s="293"/>
      <c r="P1803" s="293"/>
      <c r="Q1803" s="293"/>
      <c r="R1803" s="260"/>
      <c r="S1803" s="293"/>
      <c r="T1803" s="293"/>
      <c r="U1803" s="293"/>
      <c r="V1803" s="263"/>
      <c r="W1803" s="263"/>
      <c r="X1803" s="263"/>
      <c r="Y1803" s="263"/>
      <c r="Z1803" s="293"/>
      <c r="AA1803" s="293"/>
      <c r="AB1803" s="293"/>
      <c r="AC1803" s="293"/>
      <c r="AD1803" s="293"/>
      <c r="AE1803" s="303">
        <f>AE1787*AE1789</f>
        <v>0</v>
      </c>
      <c r="AF1803" s="303">
        <f t="shared" ref="AF1803:AR1803" si="3189">AF1787*AF1789</f>
        <v>96453.312000000005</v>
      </c>
      <c r="AG1803" s="303">
        <f t="shared" si="3189"/>
        <v>598442.02520000003</v>
      </c>
      <c r="AH1803" s="303">
        <f t="shared" si="3189"/>
        <v>0</v>
      </c>
      <c r="AI1803" s="303">
        <f t="shared" si="3189"/>
        <v>0</v>
      </c>
      <c r="AJ1803" s="303">
        <f t="shared" si="3189"/>
        <v>0</v>
      </c>
      <c r="AK1803" s="303">
        <f t="shared" si="3189"/>
        <v>0</v>
      </c>
      <c r="AL1803" s="303">
        <f t="shared" si="3189"/>
        <v>0</v>
      </c>
      <c r="AM1803" s="303">
        <f t="shared" si="3189"/>
        <v>0</v>
      </c>
      <c r="AN1803" s="303">
        <f t="shared" si="3189"/>
        <v>0</v>
      </c>
      <c r="AO1803" s="303">
        <f t="shared" si="3189"/>
        <v>0</v>
      </c>
      <c r="AP1803" s="303">
        <f t="shared" si="3189"/>
        <v>0</v>
      </c>
      <c r="AQ1803" s="303">
        <f t="shared" si="3189"/>
        <v>0</v>
      </c>
      <c r="AR1803" s="303">
        <f t="shared" si="3189"/>
        <v>0</v>
      </c>
      <c r="AS1803" s="359">
        <f>SUM(AE1803:AR1803)</f>
        <v>694895.33720000007</v>
      </c>
    </row>
    <row r="1804" spans="2:45" ht="15.75">
      <c r="B1804" s="305" t="s">
        <v>974</v>
      </c>
      <c r="C1804" s="301"/>
      <c r="D1804" s="306"/>
      <c r="E1804" s="293"/>
      <c r="F1804" s="293"/>
      <c r="G1804" s="293"/>
      <c r="H1804" s="293"/>
      <c r="I1804" s="293"/>
      <c r="J1804" s="293"/>
      <c r="K1804" s="293"/>
      <c r="L1804" s="293"/>
      <c r="M1804" s="293"/>
      <c r="N1804" s="293"/>
      <c r="O1804" s="293"/>
      <c r="P1804" s="293"/>
      <c r="Q1804" s="293"/>
      <c r="R1804" s="260"/>
      <c r="S1804" s="293"/>
      <c r="T1804" s="293"/>
      <c r="U1804" s="293"/>
      <c r="V1804" s="306"/>
      <c r="W1804" s="306"/>
      <c r="X1804" s="306"/>
      <c r="Y1804" s="306"/>
      <c r="Z1804" s="293"/>
      <c r="AA1804" s="293"/>
      <c r="AB1804" s="293"/>
      <c r="AC1804" s="293"/>
      <c r="AD1804" s="293"/>
      <c r="AE1804" s="307"/>
      <c r="AF1804" s="307"/>
      <c r="AG1804" s="307"/>
      <c r="AH1804" s="307"/>
      <c r="AI1804" s="307"/>
      <c r="AJ1804" s="307"/>
      <c r="AK1804" s="307"/>
      <c r="AL1804" s="307"/>
      <c r="AM1804" s="307"/>
      <c r="AN1804" s="307"/>
      <c r="AO1804" s="307"/>
      <c r="AP1804" s="307"/>
      <c r="AQ1804" s="307"/>
      <c r="AR1804" s="307"/>
      <c r="AS1804" s="359">
        <f>AS1802-AS1803</f>
        <v>682876.13024144119</v>
      </c>
    </row>
    <row r="1805" spans="2:45">
      <c r="B1805" s="334"/>
      <c r="C1805" s="396"/>
      <c r="D1805" s="396"/>
      <c r="E1805" s="397"/>
      <c r="F1805" s="397"/>
      <c r="G1805" s="397"/>
      <c r="H1805" s="397"/>
      <c r="I1805" s="397"/>
      <c r="J1805" s="397"/>
      <c r="K1805" s="397"/>
      <c r="L1805" s="397"/>
      <c r="M1805" s="397"/>
      <c r="N1805" s="397"/>
      <c r="O1805" s="397"/>
      <c r="P1805" s="397"/>
      <c r="Q1805" s="397"/>
      <c r="R1805" s="398"/>
      <c r="S1805" s="397"/>
      <c r="T1805" s="397"/>
      <c r="U1805" s="397"/>
      <c r="V1805" s="396"/>
      <c r="W1805" s="399"/>
      <c r="X1805" s="396"/>
      <c r="Y1805" s="396"/>
      <c r="Z1805" s="397"/>
      <c r="AA1805" s="397"/>
      <c r="AB1805" s="397"/>
      <c r="AC1805" s="397"/>
      <c r="AD1805" s="397"/>
      <c r="AE1805" s="684"/>
      <c r="AF1805" s="684"/>
      <c r="AG1805" s="684"/>
      <c r="AH1805" s="684"/>
      <c r="AI1805" s="684"/>
      <c r="AJ1805" s="684"/>
      <c r="AK1805" s="684"/>
      <c r="AL1805" s="684"/>
      <c r="AM1805" s="684"/>
      <c r="AN1805" s="684"/>
      <c r="AO1805" s="684"/>
      <c r="AP1805" s="684"/>
      <c r="AQ1805" s="684"/>
      <c r="AR1805" s="684"/>
      <c r="AS1805" s="697"/>
    </row>
    <row r="1806" spans="2:45" ht="19.5" customHeight="1">
      <c r="B1806" s="322" t="s">
        <v>590</v>
      </c>
      <c r="C1806" s="340"/>
      <c r="D1806" s="341"/>
      <c r="E1806" s="341"/>
      <c r="F1806" s="341"/>
      <c r="G1806" s="341"/>
      <c r="H1806" s="341"/>
      <c r="I1806" s="341"/>
      <c r="J1806" s="341"/>
      <c r="K1806" s="341"/>
      <c r="L1806" s="341"/>
      <c r="M1806" s="341"/>
      <c r="N1806" s="341"/>
      <c r="O1806" s="341"/>
      <c r="P1806" s="341"/>
      <c r="Q1806" s="341"/>
      <c r="R1806" s="341"/>
      <c r="S1806" s="341"/>
      <c r="T1806" s="341"/>
      <c r="U1806" s="341"/>
      <c r="V1806" s="325"/>
      <c r="W1806" s="326"/>
      <c r="X1806" s="341"/>
      <c r="Y1806" s="341"/>
      <c r="Z1806" s="341"/>
      <c r="AA1806" s="341"/>
      <c r="AB1806" s="341"/>
      <c r="AC1806" s="341"/>
      <c r="AD1806" s="341"/>
      <c r="AE1806" s="342"/>
      <c r="AF1806" s="342"/>
      <c r="AG1806" s="342"/>
      <c r="AH1806" s="342"/>
      <c r="AI1806" s="342"/>
      <c r="AJ1806" s="342"/>
      <c r="AK1806" s="342"/>
      <c r="AL1806" s="342"/>
      <c r="AM1806" s="342"/>
      <c r="AN1806" s="342"/>
      <c r="AO1806" s="342"/>
      <c r="AP1806" s="342"/>
      <c r="AQ1806" s="342"/>
      <c r="AR1806" s="342"/>
      <c r="AS1806" s="342"/>
    </row>
    <row r="1807" spans="2:45" ht="19.5" customHeight="1">
      <c r="B1807" s="673"/>
      <c r="C1807" s="674"/>
      <c r="D1807" s="655"/>
      <c r="E1807" s="655"/>
      <c r="F1807" s="655"/>
      <c r="G1807" s="655"/>
      <c r="H1807" s="655"/>
      <c r="I1807" s="655"/>
      <c r="J1807" s="655"/>
      <c r="K1807" s="655"/>
      <c r="L1807" s="655"/>
      <c r="M1807" s="655"/>
      <c r="N1807" s="655"/>
      <c r="O1807" s="655"/>
      <c r="P1807" s="655"/>
      <c r="Q1807" s="655"/>
      <c r="R1807" s="655"/>
      <c r="S1807" s="655"/>
      <c r="T1807" s="655"/>
      <c r="U1807" s="655"/>
      <c r="V1807" s="264"/>
      <c r="W1807" s="675"/>
      <c r="X1807" s="655"/>
      <c r="Y1807" s="655"/>
      <c r="Z1807" s="655"/>
      <c r="AA1807" s="655"/>
      <c r="AB1807" s="655"/>
      <c r="AC1807" s="655"/>
      <c r="AD1807" s="655"/>
      <c r="AE1807" s="219"/>
      <c r="AF1807" s="219"/>
      <c r="AG1807" s="219"/>
      <c r="AH1807" s="219"/>
      <c r="AI1807" s="219"/>
      <c r="AJ1807" s="219"/>
      <c r="AK1807" s="219"/>
      <c r="AL1807" s="219"/>
      <c r="AM1807" s="219"/>
      <c r="AN1807" s="219"/>
      <c r="AO1807" s="219"/>
      <c r="AP1807" s="219"/>
      <c r="AQ1807" s="219"/>
      <c r="AR1807" s="219"/>
      <c r="AS1807" s="219"/>
    </row>
    <row r="1808" spans="2:45" ht="15.75">
      <c r="B1808" s="241" t="s">
        <v>806</v>
      </c>
      <c r="C1808" s="242"/>
      <c r="D1808" s="511" t="s">
        <v>523</v>
      </c>
      <c r="E1808" s="217"/>
      <c r="F1808" s="511"/>
      <c r="G1808" s="217"/>
      <c r="H1808" s="217"/>
      <c r="I1808" s="217"/>
      <c r="J1808" s="217"/>
      <c r="K1808" s="217"/>
      <c r="L1808" s="217"/>
      <c r="M1808" s="217"/>
      <c r="N1808" s="217"/>
      <c r="O1808" s="217"/>
      <c r="P1808" s="217"/>
      <c r="Q1808" s="217"/>
      <c r="R1808" s="242"/>
      <c r="S1808" s="217"/>
      <c r="T1808" s="217"/>
      <c r="U1808" s="217"/>
      <c r="V1808" s="217"/>
      <c r="W1808" s="217"/>
      <c r="X1808" s="217"/>
      <c r="Y1808" s="217"/>
      <c r="Z1808" s="217"/>
      <c r="AA1808" s="217"/>
      <c r="AB1808" s="217"/>
      <c r="AC1808" s="217"/>
      <c r="AD1808" s="217"/>
      <c r="AE1808" s="231"/>
      <c r="AF1808" s="229"/>
      <c r="AG1808" s="229"/>
      <c r="AH1808" s="229"/>
      <c r="AI1808" s="229"/>
      <c r="AJ1808" s="229"/>
      <c r="AK1808" s="229"/>
      <c r="AL1808" s="229"/>
      <c r="AM1808" s="229"/>
      <c r="AN1808" s="229"/>
      <c r="AO1808" s="229"/>
      <c r="AP1808" s="229"/>
      <c r="AQ1808" s="229"/>
      <c r="AR1808" s="229"/>
    </row>
    <row r="1809" spans="1:45" ht="39.75" customHeight="1">
      <c r="B1809" s="827" t="s">
        <v>211</v>
      </c>
      <c r="C1809" s="831" t="s">
        <v>33</v>
      </c>
      <c r="D1809" s="244" t="s">
        <v>421</v>
      </c>
      <c r="E1809" s="833" t="s">
        <v>209</v>
      </c>
      <c r="F1809" s="834"/>
      <c r="G1809" s="834"/>
      <c r="H1809" s="834"/>
      <c r="I1809" s="834"/>
      <c r="J1809" s="834"/>
      <c r="K1809" s="834"/>
      <c r="L1809" s="834"/>
      <c r="M1809" s="834"/>
      <c r="N1809" s="834"/>
      <c r="O1809" s="834"/>
      <c r="P1809" s="835"/>
      <c r="Q1809" s="831" t="s">
        <v>213</v>
      </c>
      <c r="R1809" s="244" t="s">
        <v>422</v>
      </c>
      <c r="S1809" s="824" t="s">
        <v>212</v>
      </c>
      <c r="T1809" s="825"/>
      <c r="U1809" s="825"/>
      <c r="V1809" s="825"/>
      <c r="W1809" s="825"/>
      <c r="X1809" s="825"/>
      <c r="Y1809" s="825"/>
      <c r="Z1809" s="825"/>
      <c r="AA1809" s="825"/>
      <c r="AB1809" s="825"/>
      <c r="AC1809" s="825"/>
      <c r="AD1809" s="836"/>
      <c r="AE1809" s="824" t="s">
        <v>242</v>
      </c>
      <c r="AF1809" s="825"/>
      <c r="AG1809" s="825"/>
      <c r="AH1809" s="825"/>
      <c r="AI1809" s="825"/>
      <c r="AJ1809" s="825"/>
      <c r="AK1809" s="825"/>
      <c r="AL1809" s="825"/>
      <c r="AM1809" s="825"/>
      <c r="AN1809" s="825"/>
      <c r="AO1809" s="825"/>
      <c r="AP1809" s="825"/>
      <c r="AQ1809" s="825"/>
      <c r="AR1809" s="825"/>
      <c r="AS1809" s="826"/>
    </row>
    <row r="1810" spans="1:45" ht="65.25" customHeight="1">
      <c r="B1810" s="828"/>
      <c r="C1810" s="830"/>
      <c r="D1810" s="245">
        <v>2025</v>
      </c>
      <c r="E1810" s="245">
        <v>2026</v>
      </c>
      <c r="F1810" s="245">
        <v>2027</v>
      </c>
      <c r="G1810" s="245">
        <v>2028</v>
      </c>
      <c r="H1810" s="245">
        <v>2029</v>
      </c>
      <c r="I1810" s="245">
        <v>2030</v>
      </c>
      <c r="J1810" s="245">
        <v>2031</v>
      </c>
      <c r="K1810" s="245">
        <v>2032</v>
      </c>
      <c r="L1810" s="245">
        <v>2033</v>
      </c>
      <c r="M1810" s="245">
        <v>2034</v>
      </c>
      <c r="N1810" s="245">
        <v>2035</v>
      </c>
      <c r="O1810" s="245">
        <v>2036</v>
      </c>
      <c r="P1810" s="245">
        <v>2037</v>
      </c>
      <c r="Q1810" s="832"/>
      <c r="R1810" s="245">
        <v>2025</v>
      </c>
      <c r="S1810" s="245">
        <v>2026</v>
      </c>
      <c r="T1810" s="245">
        <v>2027</v>
      </c>
      <c r="U1810" s="245">
        <v>2028</v>
      </c>
      <c r="V1810" s="245">
        <v>2029</v>
      </c>
      <c r="W1810" s="245">
        <v>2030</v>
      </c>
      <c r="X1810" s="245">
        <v>2031</v>
      </c>
      <c r="Y1810" s="245">
        <v>2032</v>
      </c>
      <c r="Z1810" s="245">
        <v>2033</v>
      </c>
      <c r="AA1810" s="245">
        <v>2034</v>
      </c>
      <c r="AB1810" s="245">
        <v>2035</v>
      </c>
      <c r="AC1810" s="245">
        <v>2036</v>
      </c>
      <c r="AD1810" s="245">
        <v>2037</v>
      </c>
      <c r="AE1810" s="245" t="str">
        <f>'1.  LRAMVA Summary'!$D$53</f>
        <v>Residential</v>
      </c>
      <c r="AF1810" s="245" t="str">
        <f>'1.  LRAMVA Summary'!$E$53</f>
        <v>GS&lt;50 kW</v>
      </c>
      <c r="AG1810" s="245" t="str">
        <f>'1.  LRAMVA Summary'!$F$53</f>
        <v>General Service 50 to 4,999 kW</v>
      </c>
      <c r="AH1810" s="245" t="str">
        <f>'1.  LRAMVA Summary'!$G$53</f>
        <v>Large Use</v>
      </c>
      <c r="AI1810" s="245" t="str">
        <f>'1.  LRAMVA Summary'!$H$53</f>
        <v>Large Use 2</v>
      </c>
      <c r="AJ1810" s="245" t="str">
        <f>'1.  LRAMVA Summary'!$I$53</f>
        <v>Street Lighting</v>
      </c>
      <c r="AK1810" s="245" t="str">
        <f>'1.  LRAMVA Summary'!$J$53</f>
        <v>Unmetered Scattered Load</v>
      </c>
      <c r="AL1810" s="245" t="str">
        <f>'1.  LRAMVA Summary'!$K$53</f>
        <v/>
      </c>
      <c r="AM1810" s="245" t="str">
        <f>'1.  LRAMVA Summary'!$L$53</f>
        <v/>
      </c>
      <c r="AN1810" s="245" t="str">
        <f>'1.  LRAMVA Summary'!$M$53</f>
        <v/>
      </c>
      <c r="AO1810" s="245" t="str">
        <f>'1.  LRAMVA Summary'!$N$53</f>
        <v/>
      </c>
      <c r="AP1810" s="245" t="str">
        <f>'1.  LRAMVA Summary'!$O$53</f>
        <v/>
      </c>
      <c r="AQ1810" s="245" t="str">
        <f>'1.  LRAMVA Summary'!$P$53</f>
        <v/>
      </c>
      <c r="AR1810" s="245" t="str">
        <f>'1.  LRAMVA Summary'!$Q$53</f>
        <v/>
      </c>
      <c r="AS1810" s="247" t="str">
        <f>'1.  LRAMVA Summary'!$R$53</f>
        <v>Total</v>
      </c>
    </row>
    <row r="1811" spans="1:45" ht="15" hidden="1" customHeight="1" outlineLevel="1">
      <c r="A1811" s="464"/>
      <c r="B1811" s="254"/>
      <c r="C1811" s="265"/>
      <c r="D1811" s="251"/>
      <c r="E1811" s="251"/>
      <c r="F1811" s="251"/>
      <c r="G1811" s="251"/>
      <c r="H1811" s="251"/>
      <c r="I1811" s="251"/>
      <c r="J1811" s="251"/>
      <c r="K1811" s="251"/>
      <c r="L1811" s="251"/>
      <c r="M1811" s="251"/>
      <c r="N1811" s="251"/>
      <c r="O1811" s="251"/>
      <c r="P1811" s="251"/>
      <c r="Q1811" s="251"/>
      <c r="R1811" s="251"/>
      <c r="S1811" s="251"/>
      <c r="T1811" s="251"/>
      <c r="U1811" s="251"/>
      <c r="V1811" s="251"/>
      <c r="W1811" s="251"/>
      <c r="X1811" s="251"/>
      <c r="Y1811" s="251"/>
      <c r="Z1811" s="251"/>
      <c r="AA1811" s="251"/>
      <c r="AB1811" s="251"/>
      <c r="AC1811" s="251"/>
      <c r="AD1811" s="251"/>
      <c r="AE1811" s="251">
        <f>'1.  LRAMVA Summary'!D694</f>
        <v>0</v>
      </c>
      <c r="AF1811" s="251">
        <f>'1.  LRAMVA Summary'!E694</f>
        <v>0</v>
      </c>
      <c r="AG1811" s="251">
        <f>'1.  LRAMVA Summary'!F694</f>
        <v>0</v>
      </c>
      <c r="AH1811" s="251">
        <f>'1.  LRAMVA Summary'!G694</f>
        <v>0</v>
      </c>
      <c r="AI1811" s="251">
        <f>'1.  LRAMVA Summary'!H694</f>
        <v>0</v>
      </c>
      <c r="AJ1811" s="251">
        <f>'1.  LRAMVA Summary'!I694</f>
        <v>0</v>
      </c>
      <c r="AK1811" s="251">
        <f>'1.  LRAMVA Summary'!J694</f>
        <v>0</v>
      </c>
      <c r="AL1811" s="251">
        <f>'1.  LRAMVA Summary'!K694</f>
        <v>0</v>
      </c>
      <c r="AM1811" s="251">
        <f>'1.  LRAMVA Summary'!L694</f>
        <v>0</v>
      </c>
      <c r="AN1811" s="251">
        <f>'1.  LRAMVA Summary'!M694</f>
        <v>0</v>
      </c>
      <c r="AO1811" s="251">
        <f>'1.  LRAMVA Summary'!N694</f>
        <v>0</v>
      </c>
      <c r="AP1811" s="251">
        <f>'1.  LRAMVA Summary'!O694</f>
        <v>0</v>
      </c>
      <c r="AQ1811" s="251">
        <f>'1.  LRAMVA Summary'!P694</f>
        <v>0</v>
      </c>
      <c r="AR1811" s="251">
        <f>'1.  LRAMVA Summary'!Q694</f>
        <v>0</v>
      </c>
      <c r="AS1811" s="252"/>
    </row>
    <row r="1812" spans="1:45" ht="15.75" collapsed="1">
      <c r="B1812" s="737"/>
      <c r="C1812" s="294"/>
      <c r="D1812" s="294"/>
      <c r="E1812" s="294"/>
      <c r="F1812" s="294"/>
      <c r="G1812" s="294"/>
      <c r="H1812" s="294"/>
      <c r="I1812" s="294"/>
      <c r="J1812" s="294"/>
      <c r="K1812" s="294"/>
      <c r="L1812" s="294"/>
      <c r="M1812" s="294"/>
      <c r="N1812" s="294"/>
      <c r="O1812" s="294"/>
      <c r="P1812" s="294"/>
      <c r="Q1812" s="294"/>
      <c r="R1812" s="294"/>
      <c r="S1812" s="294"/>
      <c r="T1812" s="294"/>
      <c r="U1812" s="294"/>
      <c r="V1812" s="294"/>
      <c r="W1812" s="294"/>
      <c r="X1812" s="294"/>
      <c r="Y1812" s="294"/>
      <c r="Z1812" s="294"/>
      <c r="AA1812" s="294"/>
      <c r="AB1812" s="294"/>
      <c r="AC1812" s="294"/>
      <c r="AD1812" s="742"/>
      <c r="AE1812" s="251" t="str">
        <f>'1.  LRAMVA Summary'!$D$54</f>
        <v>kWh</v>
      </c>
      <c r="AF1812" s="251" t="str">
        <f>'1.  LRAMVA Summary'!$E$54</f>
        <v>kWh</v>
      </c>
      <c r="AG1812" s="251" t="str">
        <f>'1.  LRAMVA Summary'!$F$54</f>
        <v>kW</v>
      </c>
      <c r="AH1812" s="251" t="str">
        <f>'1.  LRAMVA Summary'!$G$54</f>
        <v>kW</v>
      </c>
      <c r="AI1812" s="251" t="str">
        <f>'1.  LRAMVA Summary'!$H$54</f>
        <v>kW</v>
      </c>
      <c r="AJ1812" s="251" t="str">
        <f>'1.  LRAMVA Summary'!$I$54</f>
        <v>kW</v>
      </c>
      <c r="AK1812" s="251" t="str">
        <f>'1.  LRAMVA Summary'!$J$54</f>
        <v>kWh</v>
      </c>
      <c r="AL1812" s="251">
        <f>'1.  LRAMVA Summary'!$K$54</f>
        <v>0</v>
      </c>
      <c r="AM1812" s="251">
        <f>'1.  LRAMVA Summary'!$L$54</f>
        <v>0</v>
      </c>
      <c r="AN1812" s="251">
        <f>'1.  LRAMVA Summary'!$M$54</f>
        <v>0</v>
      </c>
      <c r="AO1812" s="251">
        <f>'1.  LRAMVA Summary'!$N$54</f>
        <v>0</v>
      </c>
      <c r="AP1812" s="251">
        <f>'1.  LRAMVA Summary'!$O$54</f>
        <v>0</v>
      </c>
      <c r="AQ1812" s="251">
        <f>'1.  LRAMVA Summary'!$P$54</f>
        <v>0</v>
      </c>
      <c r="AR1812" s="251">
        <f>'1.  LRAMVA Summary'!$Q$54</f>
        <v>0</v>
      </c>
      <c r="AS1812" s="289"/>
    </row>
    <row r="1813" spans="1:45" ht="15.75">
      <c r="B1813" s="738" t="s">
        <v>919</v>
      </c>
      <c r="C1813" s="294"/>
      <c r="D1813" s="294"/>
      <c r="E1813" s="294"/>
      <c r="F1813" s="294"/>
      <c r="G1813" s="294"/>
      <c r="H1813" s="294"/>
      <c r="I1813" s="294"/>
      <c r="J1813" s="294"/>
      <c r="K1813" s="294"/>
      <c r="L1813" s="294"/>
      <c r="M1813" s="294"/>
      <c r="N1813" s="294"/>
      <c r="O1813" s="294"/>
      <c r="P1813" s="294"/>
      <c r="Q1813" s="294"/>
      <c r="R1813" s="294"/>
      <c r="S1813" s="294"/>
      <c r="T1813" s="294"/>
      <c r="U1813" s="294"/>
      <c r="V1813" s="294"/>
      <c r="W1813" s="294"/>
      <c r="X1813" s="294"/>
      <c r="Y1813" s="294"/>
      <c r="Z1813" s="294"/>
      <c r="AA1813" s="294"/>
      <c r="AB1813" s="294"/>
      <c r="AC1813" s="294"/>
      <c r="AD1813" s="742"/>
      <c r="AE1813" s="740">
        <v>0</v>
      </c>
      <c r="AF1813" s="735">
        <v>0</v>
      </c>
      <c r="AG1813" s="735">
        <v>0</v>
      </c>
      <c r="AH1813" s="735">
        <v>0</v>
      </c>
      <c r="AI1813" s="735">
        <v>0</v>
      </c>
      <c r="AJ1813" s="735">
        <v>0</v>
      </c>
      <c r="AK1813" s="735">
        <v>0</v>
      </c>
      <c r="AL1813" s="735">
        <v>0</v>
      </c>
      <c r="AM1813" s="735">
        <v>0</v>
      </c>
      <c r="AN1813" s="735">
        <v>0</v>
      </c>
      <c r="AO1813" s="735">
        <v>0</v>
      </c>
      <c r="AP1813" s="735">
        <v>0</v>
      </c>
      <c r="AQ1813" s="735">
        <v>0</v>
      </c>
      <c r="AR1813" s="735">
        <v>0</v>
      </c>
      <c r="AS1813" s="736"/>
    </row>
    <row r="1814" spans="1:45" ht="15.75">
      <c r="B1814" s="739" t="s">
        <v>776</v>
      </c>
      <c r="C1814" s="355"/>
      <c r="D1814" s="355"/>
      <c r="E1814" s="355"/>
      <c r="F1814" s="355"/>
      <c r="G1814" s="355"/>
      <c r="H1814" s="355"/>
      <c r="I1814" s="355"/>
      <c r="J1814" s="355"/>
      <c r="K1814" s="355"/>
      <c r="L1814" s="355"/>
      <c r="M1814" s="355"/>
      <c r="N1814" s="355"/>
      <c r="O1814" s="355"/>
      <c r="P1814" s="355"/>
      <c r="Q1814" s="355"/>
      <c r="R1814" s="355"/>
      <c r="S1814" s="355"/>
      <c r="T1814" s="355"/>
      <c r="U1814" s="355"/>
      <c r="V1814" s="355"/>
      <c r="W1814" s="355"/>
      <c r="X1814" s="355"/>
      <c r="Y1814" s="355"/>
      <c r="Z1814" s="355"/>
      <c r="AA1814" s="355"/>
      <c r="AB1814" s="355"/>
      <c r="AC1814" s="355"/>
      <c r="AD1814" s="743"/>
      <c r="AE1814" s="741">
        <f>HLOOKUP(AE1810,'2. LRAMVA Threshold'!$B$42:$Q$60,17,FALSE)</f>
        <v>25640593</v>
      </c>
      <c r="AF1814" s="741">
        <f>HLOOKUP(AF1810,'2. LRAMVA Threshold'!$B$42:$Q$60,17,FALSE)</f>
        <v>8037776</v>
      </c>
      <c r="AG1814" s="741">
        <f>HLOOKUP(AG1810,'2. LRAMVA Threshold'!$B$42:$Q$60,17,FALSE)</f>
        <v>207346</v>
      </c>
      <c r="AH1814" s="741">
        <f>HLOOKUP(AH1810,'2. LRAMVA Threshold'!$B$42:$Q$60,17,FALSE)</f>
        <v>0</v>
      </c>
      <c r="AI1814" s="741">
        <f>HLOOKUP(AI1810,'2. LRAMVA Threshold'!$B$42:$Q$60,17,FALSE)</f>
        <v>0</v>
      </c>
      <c r="AJ1814" s="741">
        <f>HLOOKUP(AJ1810,'2. LRAMVA Threshold'!$B$42:$Q$60,17,FALSE)</f>
        <v>0</v>
      </c>
      <c r="AK1814" s="741">
        <f>HLOOKUP(AK1810,'2. LRAMVA Threshold'!$B$42:$Q$60,17,FALSE)</f>
        <v>0</v>
      </c>
      <c r="AL1814" s="741">
        <f>HLOOKUP(AL1810,'2. LRAMVA Threshold'!$B$42:$Q$60,17,FALSE)</f>
        <v>0</v>
      </c>
      <c r="AM1814" s="741">
        <f>HLOOKUP(AM1810,'2. LRAMVA Threshold'!$B$42:$Q$60,17,FALSE)</f>
        <v>0</v>
      </c>
      <c r="AN1814" s="741">
        <f>HLOOKUP(AN1810,'2. LRAMVA Threshold'!$B$42:$Q$60,17,FALSE)</f>
        <v>0</v>
      </c>
      <c r="AO1814" s="741">
        <f>HLOOKUP(AO1810,'2. LRAMVA Threshold'!$B$42:$Q$60,17,FALSE)</f>
        <v>0</v>
      </c>
      <c r="AP1814" s="741">
        <f>HLOOKUP(AP1810,'2. LRAMVA Threshold'!$B$42:$Q$60,17,FALSE)</f>
        <v>0</v>
      </c>
      <c r="AQ1814" s="741">
        <f>HLOOKUP(AQ1810,'2. LRAMVA Threshold'!$B$42:$Q$60,17,FALSE)</f>
        <v>0</v>
      </c>
      <c r="AR1814" s="741">
        <f>HLOOKUP(AR1810,'2. LRAMVA Threshold'!$B$42:$Q$60,17,FALSE)</f>
        <v>0</v>
      </c>
      <c r="AS1814" s="393"/>
    </row>
    <row r="1815" spans="1:45">
      <c r="B1815" s="346"/>
      <c r="C1815" s="292"/>
      <c r="D1815" s="293"/>
      <c r="E1815" s="293"/>
      <c r="F1815" s="293"/>
      <c r="G1815" s="293"/>
      <c r="H1815" s="293"/>
      <c r="I1815" s="293"/>
      <c r="J1815" s="293"/>
      <c r="K1815" s="293"/>
      <c r="L1815" s="293"/>
      <c r="M1815" s="293"/>
      <c r="N1815" s="293"/>
      <c r="O1815" s="293"/>
      <c r="P1815" s="293"/>
      <c r="Q1815" s="293"/>
      <c r="R1815" s="294"/>
      <c r="S1815" s="293"/>
      <c r="T1815" s="293"/>
      <c r="U1815" s="293"/>
      <c r="V1815" s="263"/>
      <c r="W1815" s="263"/>
      <c r="X1815" s="263"/>
      <c r="Y1815" s="263"/>
      <c r="Z1815" s="293"/>
      <c r="AA1815" s="293"/>
      <c r="AB1815" s="293"/>
      <c r="AC1815" s="293"/>
      <c r="AD1815" s="293"/>
      <c r="AE1815" s="387"/>
      <c r="AF1815" s="387"/>
      <c r="AG1815" s="387"/>
      <c r="AH1815" s="387"/>
      <c r="AI1815" s="387"/>
      <c r="AJ1815" s="387"/>
      <c r="AK1815" s="387"/>
      <c r="AL1815" s="351"/>
      <c r="AM1815" s="351"/>
      <c r="AN1815" s="351"/>
      <c r="AO1815" s="351"/>
      <c r="AP1815" s="351"/>
      <c r="AQ1815" s="351"/>
      <c r="AR1815" s="351"/>
      <c r="AS1815" s="352"/>
    </row>
    <row r="1816" spans="1:45">
      <c r="B1816" s="283" t="s">
        <v>951</v>
      </c>
      <c r="C1816" s="296"/>
      <c r="D1816" s="296"/>
      <c r="E1816" s="329"/>
      <c r="F1816" s="329"/>
      <c r="G1816" s="329"/>
      <c r="H1816" s="329"/>
      <c r="I1816" s="329"/>
      <c r="J1816" s="329"/>
      <c r="K1816" s="329"/>
      <c r="L1816" s="329"/>
      <c r="M1816" s="329"/>
      <c r="N1816" s="329"/>
      <c r="O1816" s="329"/>
      <c r="P1816" s="329"/>
      <c r="Q1816" s="329"/>
      <c r="R1816" s="251"/>
      <c r="S1816" s="298"/>
      <c r="T1816" s="298"/>
      <c r="U1816" s="298"/>
      <c r="V1816" s="297"/>
      <c r="W1816" s="297"/>
      <c r="X1816" s="297"/>
      <c r="Y1816" s="297"/>
      <c r="Z1816" s="298"/>
      <c r="AA1816" s="298"/>
      <c r="AB1816" s="298"/>
      <c r="AC1816" s="298"/>
      <c r="AD1816" s="298"/>
      <c r="AE1816" s="299">
        <f>HLOOKUP(AE$35,'3.  Distribution Rates'!$C$122:$P$136,15,FALSE)</f>
        <v>0</v>
      </c>
      <c r="AF1816" s="299">
        <f>HLOOKUP(AF$35,'3.  Distribution Rates'!$C$122:$P$136,15,FALSE)</f>
        <v>1.2E-2</v>
      </c>
      <c r="AG1816" s="299">
        <f>HLOOKUP(AG$35,'3.  Distribution Rates'!$C$122:$P$136,15,FALSE)</f>
        <v>2.8862000000000001</v>
      </c>
      <c r="AH1816" s="299">
        <f>HLOOKUP(AH$35,'3.  Distribution Rates'!$C$122:$P$136,15,FALSE)</f>
        <v>1.5810999999999999</v>
      </c>
      <c r="AI1816" s="299">
        <f>HLOOKUP(AI$35,'3.  Distribution Rates'!$C$122:$P$136,15,FALSE)</f>
        <v>0.37490000000000001</v>
      </c>
      <c r="AJ1816" s="299">
        <f>HLOOKUP(AJ$35,'3.  Distribution Rates'!$C$122:$P$136,15,FALSE)</f>
        <v>5.7119</v>
      </c>
      <c r="AK1816" s="299">
        <f>HLOOKUP(AK$35,'3.  Distribution Rates'!$C$122:$P$136,15,FALSE)</f>
        <v>1.4800000000000001E-2</v>
      </c>
      <c r="AL1816" s="299">
        <f>HLOOKUP(AL$35,'3.  Distribution Rates'!$C$122:$P$136,15,FALSE)</f>
        <v>0</v>
      </c>
      <c r="AM1816" s="299">
        <f>HLOOKUP(AM$35,'3.  Distribution Rates'!$C$122:$P$136,15,FALSE)</f>
        <v>0</v>
      </c>
      <c r="AN1816" s="299">
        <f>HLOOKUP(AN$35,'3.  Distribution Rates'!$C$122:$P$136,15,FALSE)</f>
        <v>0</v>
      </c>
      <c r="AO1816" s="299">
        <f>HLOOKUP(AO$35,'3.  Distribution Rates'!$C$122:$P$136,15,FALSE)</f>
        <v>0</v>
      </c>
      <c r="AP1816" s="299">
        <f>HLOOKUP(AP$35,'3.  Distribution Rates'!$C$122:$P$136,15,FALSE)</f>
        <v>0</v>
      </c>
      <c r="AQ1816" s="299">
        <f>HLOOKUP(AQ$35,'3.  Distribution Rates'!$C$122:$P$136,15,FALSE)</f>
        <v>0</v>
      </c>
      <c r="AR1816" s="299">
        <f>HLOOKUP(AR$35,'3.  Distribution Rates'!$C$122:$P$136,15,FALSE)</f>
        <v>0</v>
      </c>
      <c r="AS1816" s="395"/>
    </row>
    <row r="1817" spans="1:45">
      <c r="B1817" s="283" t="s">
        <v>777</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'4.  2011-2014 LRAM'!AM148*AE1816</f>
        <v>0</v>
      </c>
      <c r="AF1817" s="331">
        <f>'4.  2011-2014 LRAM'!AN148*AF1816</f>
        <v>0</v>
      </c>
      <c r="AG1817" s="331">
        <f>'4.  2011-2014 LRAM'!AO148*AG1816</f>
        <v>0</v>
      </c>
      <c r="AH1817" s="331">
        <f>'4.  2011-2014 LRAM'!AP148*AH1816</f>
        <v>0</v>
      </c>
      <c r="AI1817" s="331">
        <f>'4.  2011-2014 LRAM'!AQ148*AI1816</f>
        <v>0</v>
      </c>
      <c r="AJ1817" s="331">
        <f>'4.  2011-2014 LRAM'!AR148*AJ1816</f>
        <v>0</v>
      </c>
      <c r="AK1817" s="331">
        <f>'4.  2011-2014 LRAM'!AS148*AK1816</f>
        <v>0</v>
      </c>
      <c r="AL1817" s="331">
        <f>'4.  2011-2014 LRAM'!AT148*AL1816</f>
        <v>0</v>
      </c>
      <c r="AM1817" s="331">
        <f>'4.  2011-2014 LRAM'!AU148*AM1816</f>
        <v>0</v>
      </c>
      <c r="AN1817" s="331">
        <f>'4.  2011-2014 LRAM'!AV148*AN1816</f>
        <v>0</v>
      </c>
      <c r="AO1817" s="331">
        <f>'4.  2011-2014 LRAM'!AW148*AO1816</f>
        <v>0</v>
      </c>
      <c r="AP1817" s="331">
        <f>'4.  2011-2014 LRAM'!AX148*AP1816</f>
        <v>0</v>
      </c>
      <c r="AQ1817" s="331">
        <f>'4.  2011-2014 LRAM'!AY148*AQ1816</f>
        <v>0</v>
      </c>
      <c r="AR1817" s="331">
        <f>'4.  2011-2014 LRAM'!AZ148*AR1816</f>
        <v>0</v>
      </c>
      <c r="AS1817" s="543">
        <f t="shared" ref="AS1817:AS1820" si="3190">SUM(AE1817:AR1817)</f>
        <v>0</v>
      </c>
    </row>
    <row r="1818" spans="1:45">
      <c r="B1818" s="283" t="s">
        <v>778</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'4.  2011-2014 LRAM'!AM287*AE1816</f>
        <v>0</v>
      </c>
      <c r="AF1818" s="331">
        <f>'4.  2011-2014 LRAM'!AN287*AF1816</f>
        <v>0</v>
      </c>
      <c r="AG1818" s="331">
        <f>'4.  2011-2014 LRAM'!AO287*AG1816</f>
        <v>0</v>
      </c>
      <c r="AH1818" s="331">
        <f>'4.  2011-2014 LRAM'!AP287*AH1816</f>
        <v>0</v>
      </c>
      <c r="AI1818" s="331">
        <f>'4.  2011-2014 LRAM'!AQ287*AI1816</f>
        <v>0</v>
      </c>
      <c r="AJ1818" s="331">
        <f>'4.  2011-2014 LRAM'!AR287*AJ1816</f>
        <v>0</v>
      </c>
      <c r="AK1818" s="331">
        <f>'4.  2011-2014 LRAM'!AS287*AK1816</f>
        <v>0</v>
      </c>
      <c r="AL1818" s="331">
        <f>'4.  2011-2014 LRAM'!AT287*AL1816</f>
        <v>0</v>
      </c>
      <c r="AM1818" s="331">
        <f>'4.  2011-2014 LRAM'!AU287*AM1816</f>
        <v>0</v>
      </c>
      <c r="AN1818" s="331">
        <f>'4.  2011-2014 LRAM'!AV287*AN1816</f>
        <v>0</v>
      </c>
      <c r="AO1818" s="331">
        <f>'4.  2011-2014 LRAM'!AW287*AO1816</f>
        <v>0</v>
      </c>
      <c r="AP1818" s="331">
        <f>'4.  2011-2014 LRAM'!AX287*AP1816</f>
        <v>0</v>
      </c>
      <c r="AQ1818" s="331">
        <f>'4.  2011-2014 LRAM'!AY287*AQ1816</f>
        <v>0</v>
      </c>
      <c r="AR1818" s="331">
        <f>'4.  2011-2014 LRAM'!AZ287*AR1816</f>
        <v>0</v>
      </c>
      <c r="AS1818" s="543">
        <f t="shared" si="3190"/>
        <v>0</v>
      </c>
    </row>
    <row r="1819" spans="1:45">
      <c r="B1819" s="283" t="s">
        <v>779</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'4.  2011-2014 LRAM'!AM423*AE1816</f>
        <v>0</v>
      </c>
      <c r="AF1819" s="331">
        <f>'4.  2011-2014 LRAM'!AN423*AF1816</f>
        <v>0</v>
      </c>
      <c r="AG1819" s="331">
        <f>'4.  2011-2014 LRAM'!AO423*AG1816</f>
        <v>0</v>
      </c>
      <c r="AH1819" s="331">
        <f>'4.  2011-2014 LRAM'!AP423*AH1816</f>
        <v>0</v>
      </c>
      <c r="AI1819" s="331">
        <f>'4.  2011-2014 LRAM'!AQ423*AI1816</f>
        <v>0</v>
      </c>
      <c r="AJ1819" s="331">
        <f>'4.  2011-2014 LRAM'!AR423*AJ1816</f>
        <v>0</v>
      </c>
      <c r="AK1819" s="331">
        <f>'4.  2011-2014 LRAM'!AS423*AK1816</f>
        <v>0</v>
      </c>
      <c r="AL1819" s="331">
        <f>'4.  2011-2014 LRAM'!AT423*AL1816</f>
        <v>0</v>
      </c>
      <c r="AM1819" s="331">
        <f>'4.  2011-2014 LRAM'!AU423*AM1816</f>
        <v>0</v>
      </c>
      <c r="AN1819" s="331">
        <f>'4.  2011-2014 LRAM'!AV423*AN1816</f>
        <v>0</v>
      </c>
      <c r="AO1819" s="331">
        <f>'4.  2011-2014 LRAM'!AW423*AO1816</f>
        <v>0</v>
      </c>
      <c r="AP1819" s="331">
        <f>'4.  2011-2014 LRAM'!AX423*AP1816</f>
        <v>0</v>
      </c>
      <c r="AQ1819" s="331">
        <f>'4.  2011-2014 LRAM'!AY423*AQ1816</f>
        <v>0</v>
      </c>
      <c r="AR1819" s="331">
        <f>'4.  2011-2014 LRAM'!AZ423*AR1816</f>
        <v>0</v>
      </c>
      <c r="AS1819" s="543">
        <f t="shared" si="3190"/>
        <v>0</v>
      </c>
    </row>
    <row r="1820" spans="1:45">
      <c r="B1820" s="283" t="s">
        <v>780</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'4.  2011-2014 LRAM'!AM560*AE1816</f>
        <v>0</v>
      </c>
      <c r="AF1820" s="331">
        <f>'4.  2011-2014 LRAM'!AN560*AF1816</f>
        <v>13977.89388</v>
      </c>
      <c r="AG1820" s="331">
        <f>'4.  2011-2014 LRAM'!AO560*AG1816</f>
        <v>42395.047764960007</v>
      </c>
      <c r="AH1820" s="331">
        <f>'4.  2011-2014 LRAM'!AP560*AH1816</f>
        <v>6173.6250391200001</v>
      </c>
      <c r="AI1820" s="331">
        <f>'4.  2011-2014 LRAM'!AQ560*AI1816</f>
        <v>0</v>
      </c>
      <c r="AJ1820" s="331">
        <f>'4.  2011-2014 LRAM'!AR560*AJ1816</f>
        <v>0</v>
      </c>
      <c r="AK1820" s="331">
        <f>'4.  2011-2014 LRAM'!AS560*AK1816</f>
        <v>0</v>
      </c>
      <c r="AL1820" s="331">
        <f>'4.  2011-2014 LRAM'!AT560*AL1816</f>
        <v>0</v>
      </c>
      <c r="AM1820" s="331">
        <f>'4.  2011-2014 LRAM'!AU560*AM1816</f>
        <v>0</v>
      </c>
      <c r="AN1820" s="331">
        <f>'4.  2011-2014 LRAM'!AV560*AN1816</f>
        <v>0</v>
      </c>
      <c r="AO1820" s="331">
        <f>'4.  2011-2014 LRAM'!AW560*AO1816</f>
        <v>0</v>
      </c>
      <c r="AP1820" s="331">
        <f>'4.  2011-2014 LRAM'!AX560*AP1816</f>
        <v>0</v>
      </c>
      <c r="AQ1820" s="331">
        <f>'4.  2011-2014 LRAM'!AY560*AQ1816</f>
        <v>0</v>
      </c>
      <c r="AR1820" s="331">
        <f>'4.  2011-2014 LRAM'!AZ560*AR1816</f>
        <v>0</v>
      </c>
      <c r="AS1820" s="543">
        <f t="shared" si="3190"/>
        <v>62546.566684080011</v>
      </c>
    </row>
    <row r="1821" spans="1:45">
      <c r="B1821" s="283" t="s">
        <v>781</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3191">AE217*AE1816</f>
        <v>0</v>
      </c>
      <c r="AF1821" s="331">
        <f t="shared" si="3191"/>
        <v>98230.755577546632</v>
      </c>
      <c r="AG1821" s="331">
        <f t="shared" si="3191"/>
        <v>57650.690519999996</v>
      </c>
      <c r="AH1821" s="331">
        <f t="shared" si="3191"/>
        <v>1233.258</v>
      </c>
      <c r="AI1821" s="331">
        <f t="shared" si="3191"/>
        <v>706.3116</v>
      </c>
      <c r="AJ1821" s="331">
        <f t="shared" si="3191"/>
        <v>96737.897952590894</v>
      </c>
      <c r="AK1821" s="331">
        <f t="shared" si="3191"/>
        <v>0</v>
      </c>
      <c r="AL1821" s="331">
        <f t="shared" si="3191"/>
        <v>0</v>
      </c>
      <c r="AM1821" s="331">
        <f t="shared" si="3191"/>
        <v>0</v>
      </c>
      <c r="AN1821" s="331">
        <f t="shared" si="3191"/>
        <v>0</v>
      </c>
      <c r="AO1821" s="331">
        <f t="shared" si="3191"/>
        <v>0</v>
      </c>
      <c r="AP1821" s="331">
        <f t="shared" si="3191"/>
        <v>0</v>
      </c>
      <c r="AQ1821" s="331">
        <f t="shared" si="3191"/>
        <v>0</v>
      </c>
      <c r="AR1821" s="331">
        <f t="shared" si="3191"/>
        <v>0</v>
      </c>
      <c r="AS1821" s="543">
        <f>SUM(AE1821:AR1821)</f>
        <v>254558.91365013752</v>
      </c>
    </row>
    <row r="1822" spans="1:45">
      <c r="B1822" s="283" t="s">
        <v>782</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3192">AE407*AE1816</f>
        <v>0</v>
      </c>
      <c r="AF1822" s="331">
        <f t="shared" si="3192"/>
        <v>111335.64891638957</v>
      </c>
      <c r="AG1822" s="331">
        <f t="shared" si="3192"/>
        <v>58507.176187991725</v>
      </c>
      <c r="AH1822" s="331">
        <f t="shared" si="3192"/>
        <v>6774.7148497217813</v>
      </c>
      <c r="AI1822" s="331">
        <f t="shared" si="3192"/>
        <v>1308.7459847683522</v>
      </c>
      <c r="AJ1822" s="331">
        <f t="shared" si="3192"/>
        <v>7115.4437136982542</v>
      </c>
      <c r="AK1822" s="331">
        <f t="shared" si="3192"/>
        <v>0</v>
      </c>
      <c r="AL1822" s="331">
        <f t="shared" si="3192"/>
        <v>0</v>
      </c>
      <c r="AM1822" s="331">
        <f t="shared" si="3192"/>
        <v>0</v>
      </c>
      <c r="AN1822" s="331">
        <f t="shared" si="3192"/>
        <v>0</v>
      </c>
      <c r="AO1822" s="331">
        <f t="shared" si="3192"/>
        <v>0</v>
      </c>
      <c r="AP1822" s="331">
        <f t="shared" si="3192"/>
        <v>0</v>
      </c>
      <c r="AQ1822" s="331">
        <f t="shared" si="3192"/>
        <v>0</v>
      </c>
      <c r="AR1822" s="331">
        <f t="shared" si="3192"/>
        <v>0</v>
      </c>
      <c r="AS1822" s="543">
        <f t="shared" ref="AS1822:AS1829" si="3193">SUM(AE1822:AR1822)</f>
        <v>185041.72965256969</v>
      </c>
    </row>
    <row r="1823" spans="1:45">
      <c r="B1823" s="283" t="s">
        <v>783</v>
      </c>
      <c r="C1823" s="301"/>
      <c r="D1823" s="243"/>
      <c r="E1823" s="240"/>
      <c r="F1823" s="240"/>
      <c r="G1823" s="240"/>
      <c r="H1823" s="240"/>
      <c r="I1823" s="240"/>
      <c r="J1823" s="240"/>
      <c r="K1823" s="240"/>
      <c r="L1823" s="240"/>
      <c r="M1823" s="240"/>
      <c r="N1823" s="240"/>
      <c r="O1823" s="240"/>
      <c r="P1823" s="240"/>
      <c r="Q1823" s="240"/>
      <c r="R1823" s="251"/>
      <c r="S1823" s="240"/>
      <c r="T1823" s="240"/>
      <c r="U1823" s="240"/>
      <c r="V1823" s="243"/>
      <c r="W1823" s="243"/>
      <c r="X1823" s="243"/>
      <c r="Y1823" s="243"/>
      <c r="Z1823" s="240"/>
      <c r="AA1823" s="240"/>
      <c r="AB1823" s="240"/>
      <c r="AC1823" s="240"/>
      <c r="AD1823" s="240"/>
      <c r="AE1823" s="331">
        <f t="shared" ref="AE1823:AR1823" si="3194">AE603*AE1816</f>
        <v>0</v>
      </c>
      <c r="AF1823" s="331">
        <f t="shared" si="3194"/>
        <v>66280.922308557012</v>
      </c>
      <c r="AG1823" s="331">
        <f t="shared" si="3194"/>
        <v>73323.423854492023</v>
      </c>
      <c r="AH1823" s="331">
        <f t="shared" si="3194"/>
        <v>3383.4204085818146</v>
      </c>
      <c r="AI1823" s="331">
        <f t="shared" si="3194"/>
        <v>3522.9737293063959</v>
      </c>
      <c r="AJ1823" s="331">
        <f t="shared" si="3194"/>
        <v>0</v>
      </c>
      <c r="AK1823" s="331">
        <f t="shared" si="3194"/>
        <v>30162.619505794883</v>
      </c>
      <c r="AL1823" s="331">
        <f t="shared" si="3194"/>
        <v>0</v>
      </c>
      <c r="AM1823" s="331">
        <f t="shared" si="3194"/>
        <v>0</v>
      </c>
      <c r="AN1823" s="331">
        <f t="shared" si="3194"/>
        <v>0</v>
      </c>
      <c r="AO1823" s="331">
        <f t="shared" si="3194"/>
        <v>0</v>
      </c>
      <c r="AP1823" s="331">
        <f t="shared" si="3194"/>
        <v>0</v>
      </c>
      <c r="AQ1823" s="331">
        <f t="shared" si="3194"/>
        <v>0</v>
      </c>
      <c r="AR1823" s="331">
        <f t="shared" si="3194"/>
        <v>0</v>
      </c>
      <c r="AS1823" s="543">
        <f t="shared" si="3193"/>
        <v>176673.35980673216</v>
      </c>
    </row>
    <row r="1824" spans="1:45">
      <c r="B1824" s="283" t="s">
        <v>784</v>
      </c>
      <c r="C1824" s="301"/>
      <c r="D1824" s="243"/>
      <c r="E1824" s="240"/>
      <c r="F1824" s="240"/>
      <c r="G1824" s="240"/>
      <c r="H1824" s="240"/>
      <c r="I1824" s="240"/>
      <c r="J1824" s="240"/>
      <c r="K1824" s="240"/>
      <c r="L1824" s="240"/>
      <c r="M1824" s="240"/>
      <c r="N1824" s="240"/>
      <c r="O1824" s="240"/>
      <c r="P1824" s="240"/>
      <c r="Q1824" s="240"/>
      <c r="R1824" s="251"/>
      <c r="S1824" s="240"/>
      <c r="T1824" s="240"/>
      <c r="U1824" s="240"/>
      <c r="V1824" s="243"/>
      <c r="W1824" s="243"/>
      <c r="X1824" s="243"/>
      <c r="Y1824" s="243"/>
      <c r="Z1824" s="240"/>
      <c r="AA1824" s="240"/>
      <c r="AB1824" s="240"/>
      <c r="AC1824" s="240"/>
      <c r="AD1824" s="240"/>
      <c r="AE1824" s="331">
        <f t="shared" ref="AE1824:AR1824" si="3195">AE1816*AE796</f>
        <v>0</v>
      </c>
      <c r="AF1824" s="331">
        <f t="shared" si="3195"/>
        <v>96078.921661974251</v>
      </c>
      <c r="AG1824" s="331">
        <f t="shared" si="3195"/>
        <v>179125.3890814645</v>
      </c>
      <c r="AH1824" s="331">
        <f t="shared" si="3195"/>
        <v>5173.1642111767551</v>
      </c>
      <c r="AI1824" s="331">
        <f t="shared" si="3195"/>
        <v>6405.6246624737641</v>
      </c>
      <c r="AJ1824" s="331">
        <f t="shared" si="3195"/>
        <v>23174.60302581744</v>
      </c>
      <c r="AK1824" s="331">
        <f t="shared" si="3195"/>
        <v>17977.456655119138</v>
      </c>
      <c r="AL1824" s="331">
        <f t="shared" si="3195"/>
        <v>0</v>
      </c>
      <c r="AM1824" s="331">
        <f t="shared" si="3195"/>
        <v>0</v>
      </c>
      <c r="AN1824" s="331">
        <f t="shared" si="3195"/>
        <v>0</v>
      </c>
      <c r="AO1824" s="331">
        <f t="shared" si="3195"/>
        <v>0</v>
      </c>
      <c r="AP1824" s="331">
        <f t="shared" si="3195"/>
        <v>0</v>
      </c>
      <c r="AQ1824" s="331">
        <f t="shared" si="3195"/>
        <v>0</v>
      </c>
      <c r="AR1824" s="331">
        <f t="shared" si="3195"/>
        <v>0</v>
      </c>
      <c r="AS1824" s="543">
        <f t="shared" si="3193"/>
        <v>327935.15929802583</v>
      </c>
    </row>
    <row r="1825" spans="1:45">
      <c r="B1825" s="283" t="s">
        <v>785</v>
      </c>
      <c r="C1825" s="301"/>
      <c r="D1825" s="243"/>
      <c r="E1825" s="240"/>
      <c r="F1825" s="240"/>
      <c r="G1825" s="240"/>
      <c r="H1825" s="240"/>
      <c r="I1825" s="240"/>
      <c r="J1825" s="240"/>
      <c r="K1825" s="240"/>
      <c r="L1825" s="240"/>
      <c r="M1825" s="240"/>
      <c r="N1825" s="240"/>
      <c r="O1825" s="240"/>
      <c r="P1825" s="240"/>
      <c r="Q1825" s="240"/>
      <c r="R1825" s="251"/>
      <c r="S1825" s="240"/>
      <c r="T1825" s="240"/>
      <c r="U1825" s="240"/>
      <c r="V1825" s="243"/>
      <c r="W1825" s="243"/>
      <c r="X1825" s="243"/>
      <c r="Y1825" s="243"/>
      <c r="Z1825" s="240"/>
      <c r="AA1825" s="240"/>
      <c r="AB1825" s="240"/>
      <c r="AC1825" s="240"/>
      <c r="AD1825" s="240"/>
      <c r="AE1825" s="331">
        <f t="shared" ref="AE1825:AR1825" si="3196">AE993*AE1816</f>
        <v>0</v>
      </c>
      <c r="AF1825" s="331">
        <f t="shared" si="3196"/>
        <v>38714.520120224755</v>
      </c>
      <c r="AG1825" s="331">
        <f t="shared" si="3196"/>
        <v>75592.948862250574</v>
      </c>
      <c r="AH1825" s="331">
        <f t="shared" si="3196"/>
        <v>4183.6610207533886</v>
      </c>
      <c r="AI1825" s="331">
        <f t="shared" si="3196"/>
        <v>2300.4500160964894</v>
      </c>
      <c r="AJ1825" s="331">
        <f t="shared" si="3196"/>
        <v>81144.953585378258</v>
      </c>
      <c r="AK1825" s="331">
        <f t="shared" si="3196"/>
        <v>2429.3869585117936</v>
      </c>
      <c r="AL1825" s="331">
        <f t="shared" si="3196"/>
        <v>0</v>
      </c>
      <c r="AM1825" s="331">
        <f t="shared" si="3196"/>
        <v>0</v>
      </c>
      <c r="AN1825" s="331">
        <f t="shared" si="3196"/>
        <v>0</v>
      </c>
      <c r="AO1825" s="331">
        <f t="shared" si="3196"/>
        <v>0</v>
      </c>
      <c r="AP1825" s="331">
        <f t="shared" si="3196"/>
        <v>0</v>
      </c>
      <c r="AQ1825" s="331">
        <f t="shared" si="3196"/>
        <v>0</v>
      </c>
      <c r="AR1825" s="331">
        <f t="shared" si="3196"/>
        <v>0</v>
      </c>
      <c r="AS1825" s="543">
        <f t="shared" si="3193"/>
        <v>204365.92056321527</v>
      </c>
    </row>
    <row r="1826" spans="1:45">
      <c r="B1826" s="283" t="s">
        <v>786</v>
      </c>
      <c r="C1826" s="301"/>
      <c r="D1826" s="243"/>
      <c r="E1826" s="240"/>
      <c r="F1826" s="240"/>
      <c r="G1826" s="240"/>
      <c r="H1826" s="240"/>
      <c r="I1826" s="240"/>
      <c r="J1826" s="240"/>
      <c r="K1826" s="240"/>
      <c r="L1826" s="240"/>
      <c r="M1826" s="240"/>
      <c r="N1826" s="240"/>
      <c r="O1826" s="240"/>
      <c r="P1826" s="240"/>
      <c r="Q1826" s="240"/>
      <c r="R1826" s="251"/>
      <c r="S1826" s="240"/>
      <c r="T1826" s="240"/>
      <c r="U1826" s="240"/>
      <c r="V1826" s="243"/>
      <c r="W1826" s="243"/>
      <c r="X1826" s="243"/>
      <c r="Y1826" s="243"/>
      <c r="Z1826" s="240"/>
      <c r="AA1826" s="240"/>
      <c r="AB1826" s="240"/>
      <c r="AC1826" s="240"/>
      <c r="AD1826" s="240"/>
      <c r="AE1826" s="331">
        <f t="shared" ref="AE1826:AR1826" si="3197">AE1188*AE1816</f>
        <v>0</v>
      </c>
      <c r="AF1826" s="331">
        <f t="shared" si="3197"/>
        <v>762.71011001190959</v>
      </c>
      <c r="AG1826" s="331">
        <f t="shared" si="3197"/>
        <v>19183.790996618711</v>
      </c>
      <c r="AH1826" s="331">
        <f t="shared" si="3197"/>
        <v>738.99288666176471</v>
      </c>
      <c r="AI1826" s="331">
        <f t="shared" si="3197"/>
        <v>4609.9705685898498</v>
      </c>
      <c r="AJ1826" s="331">
        <f t="shared" si="3197"/>
        <v>0</v>
      </c>
      <c r="AK1826" s="331">
        <f t="shared" si="3197"/>
        <v>0</v>
      </c>
      <c r="AL1826" s="331">
        <f t="shared" si="3197"/>
        <v>0</v>
      </c>
      <c r="AM1826" s="331">
        <f t="shared" si="3197"/>
        <v>0</v>
      </c>
      <c r="AN1826" s="331">
        <f t="shared" si="3197"/>
        <v>0</v>
      </c>
      <c r="AO1826" s="331">
        <f t="shared" si="3197"/>
        <v>0</v>
      </c>
      <c r="AP1826" s="331">
        <f t="shared" si="3197"/>
        <v>0</v>
      </c>
      <c r="AQ1826" s="331">
        <f t="shared" si="3197"/>
        <v>0</v>
      </c>
      <c r="AR1826" s="331">
        <f t="shared" si="3197"/>
        <v>0</v>
      </c>
      <c r="AS1826" s="543">
        <f t="shared" si="3193"/>
        <v>25295.46456188224</v>
      </c>
    </row>
    <row r="1827" spans="1:45">
      <c r="B1827" s="283" t="s">
        <v>787</v>
      </c>
      <c r="C1827" s="301"/>
      <c r="D1827" s="243"/>
      <c r="E1827" s="240"/>
      <c r="F1827" s="240"/>
      <c r="G1827" s="240"/>
      <c r="H1827" s="240"/>
      <c r="I1827" s="240"/>
      <c r="J1827" s="240"/>
      <c r="K1827" s="240"/>
      <c r="L1827" s="240"/>
      <c r="M1827" s="240"/>
      <c r="N1827" s="240"/>
      <c r="O1827" s="240"/>
      <c r="P1827" s="240"/>
      <c r="Q1827" s="240"/>
      <c r="R1827" s="251"/>
      <c r="S1827" s="240"/>
      <c r="T1827" s="240"/>
      <c r="U1827" s="240"/>
      <c r="V1827" s="243"/>
      <c r="W1827" s="243"/>
      <c r="X1827" s="243"/>
      <c r="Y1827" s="243"/>
      <c r="Z1827" s="240"/>
      <c r="AA1827" s="240"/>
      <c r="AB1827" s="240"/>
      <c r="AC1827" s="240"/>
      <c r="AD1827" s="240"/>
      <c r="AE1827" s="331">
        <f t="shared" ref="AE1827:AR1827" si="3198">AE1383*AE1816</f>
        <v>0</v>
      </c>
      <c r="AF1827" s="331">
        <f t="shared" si="3198"/>
        <v>2125.5052900959045</v>
      </c>
      <c r="AG1827" s="331">
        <f t="shared" si="3198"/>
        <v>7311.7886253900015</v>
      </c>
      <c r="AH1827" s="331">
        <f t="shared" si="3198"/>
        <v>0</v>
      </c>
      <c r="AI1827" s="331">
        <f t="shared" si="3198"/>
        <v>8889.5799551637301</v>
      </c>
      <c r="AJ1827" s="331">
        <f t="shared" si="3198"/>
        <v>0</v>
      </c>
      <c r="AK1827" s="331">
        <f t="shared" si="3198"/>
        <v>0</v>
      </c>
      <c r="AL1827" s="331">
        <f t="shared" si="3198"/>
        <v>0</v>
      </c>
      <c r="AM1827" s="331">
        <f t="shared" si="3198"/>
        <v>0</v>
      </c>
      <c r="AN1827" s="331">
        <f t="shared" si="3198"/>
        <v>0</v>
      </c>
      <c r="AO1827" s="331">
        <f t="shared" si="3198"/>
        <v>0</v>
      </c>
      <c r="AP1827" s="331">
        <f t="shared" si="3198"/>
        <v>0</v>
      </c>
      <c r="AQ1827" s="331">
        <f t="shared" si="3198"/>
        <v>0</v>
      </c>
      <c r="AR1827" s="331">
        <f t="shared" si="3198"/>
        <v>0</v>
      </c>
      <c r="AS1827" s="543">
        <f t="shared" si="3193"/>
        <v>18326.873870649637</v>
      </c>
    </row>
    <row r="1828" spans="1:45">
      <c r="B1828" s="283" t="s">
        <v>788</v>
      </c>
      <c r="C1828" s="301"/>
      <c r="D1828" s="243"/>
      <c r="E1828" s="240"/>
      <c r="F1828" s="240"/>
      <c r="G1828" s="240"/>
      <c r="H1828" s="240"/>
      <c r="I1828" s="240"/>
      <c r="J1828" s="240"/>
      <c r="K1828" s="240"/>
      <c r="L1828" s="240"/>
      <c r="M1828" s="240"/>
      <c r="N1828" s="240"/>
      <c r="O1828" s="240"/>
      <c r="P1828" s="240"/>
      <c r="Q1828" s="240"/>
      <c r="R1828" s="251"/>
      <c r="S1828" s="240"/>
      <c r="T1828" s="240"/>
      <c r="U1828" s="240"/>
      <c r="V1828" s="243"/>
      <c r="W1828" s="243"/>
      <c r="X1828" s="243"/>
      <c r="Y1828" s="243"/>
      <c r="Z1828" s="240"/>
      <c r="AA1828" s="240"/>
      <c r="AB1828" s="240"/>
      <c r="AC1828" s="240"/>
      <c r="AD1828" s="240"/>
      <c r="AE1828" s="331">
        <f t="shared" ref="AE1828:AR1828" si="3199">AE1577*AE1816</f>
        <v>0</v>
      </c>
      <c r="AF1828" s="331">
        <f t="shared" si="3199"/>
        <v>0</v>
      </c>
      <c r="AG1828" s="331">
        <f t="shared" si="3199"/>
        <v>6306.0157554948537</v>
      </c>
      <c r="AH1828" s="331">
        <f t="shared" si="3199"/>
        <v>0</v>
      </c>
      <c r="AI1828" s="331">
        <f t="shared" si="3199"/>
        <v>1113.5382633652316</v>
      </c>
      <c r="AJ1828" s="331">
        <f t="shared" si="3199"/>
        <v>0</v>
      </c>
      <c r="AK1828" s="331">
        <f t="shared" si="3199"/>
        <v>0</v>
      </c>
      <c r="AL1828" s="331">
        <f t="shared" si="3199"/>
        <v>0</v>
      </c>
      <c r="AM1828" s="331">
        <f t="shared" si="3199"/>
        <v>0</v>
      </c>
      <c r="AN1828" s="331">
        <f t="shared" si="3199"/>
        <v>0</v>
      </c>
      <c r="AO1828" s="331">
        <f t="shared" si="3199"/>
        <v>0</v>
      </c>
      <c r="AP1828" s="331">
        <f t="shared" si="3199"/>
        <v>0</v>
      </c>
      <c r="AQ1828" s="331">
        <f t="shared" si="3199"/>
        <v>0</v>
      </c>
      <c r="AR1828" s="331">
        <f t="shared" si="3199"/>
        <v>0</v>
      </c>
      <c r="AS1828" s="543">
        <f t="shared" si="3193"/>
        <v>7419.5540188600853</v>
      </c>
    </row>
    <row r="1829" spans="1:45" ht="15.75">
      <c r="B1829" s="305" t="s">
        <v>975</v>
      </c>
      <c r="C1829" s="301"/>
      <c r="D1829" s="263"/>
      <c r="E1829" s="293"/>
      <c r="F1829" s="293"/>
      <c r="G1829" s="293"/>
      <c r="H1829" s="293"/>
      <c r="I1829" s="293"/>
      <c r="J1829" s="293"/>
      <c r="K1829" s="293"/>
      <c r="L1829" s="293"/>
      <c r="M1829" s="293"/>
      <c r="N1829" s="293"/>
      <c r="O1829" s="293"/>
      <c r="P1829" s="293"/>
      <c r="Q1829" s="293"/>
      <c r="R1829" s="260"/>
      <c r="S1829" s="293"/>
      <c r="T1829" s="293"/>
      <c r="U1829" s="293"/>
      <c r="V1829" s="263"/>
      <c r="W1829" s="263"/>
      <c r="X1829" s="263"/>
      <c r="Y1829" s="263"/>
      <c r="Z1829" s="293"/>
      <c r="AA1829" s="293"/>
      <c r="AB1829" s="293"/>
      <c r="AC1829" s="293"/>
      <c r="AD1829" s="293"/>
      <c r="AE1829" s="302">
        <f>SUM(AE1817:AE1828)</f>
        <v>0</v>
      </c>
      <c r="AF1829" s="302">
        <f>SUM(AF1817:AF1828)</f>
        <v>427506.87786480004</v>
      </c>
      <c r="AG1829" s="302">
        <f t="shared" ref="AG1829:AR1829" si="3200">SUM(AG1817:AG1828)</f>
        <v>519396.2716486624</v>
      </c>
      <c r="AH1829" s="302">
        <f t="shared" si="3200"/>
        <v>27660.836416015503</v>
      </c>
      <c r="AI1829" s="302">
        <f t="shared" si="3200"/>
        <v>28857.194779763813</v>
      </c>
      <c r="AJ1829" s="302">
        <f t="shared" si="3200"/>
        <v>208172.89827748487</v>
      </c>
      <c r="AK1829" s="302">
        <f t="shared" si="3200"/>
        <v>50569.463119425811</v>
      </c>
      <c r="AL1829" s="302">
        <f t="shared" si="3200"/>
        <v>0</v>
      </c>
      <c r="AM1829" s="302">
        <f t="shared" si="3200"/>
        <v>0</v>
      </c>
      <c r="AN1829" s="302">
        <f t="shared" si="3200"/>
        <v>0</v>
      </c>
      <c r="AO1829" s="302">
        <f t="shared" si="3200"/>
        <v>0</v>
      </c>
      <c r="AP1829" s="302">
        <f t="shared" si="3200"/>
        <v>0</v>
      </c>
      <c r="AQ1829" s="302">
        <f t="shared" si="3200"/>
        <v>0</v>
      </c>
      <c r="AR1829" s="302">
        <f t="shared" si="3200"/>
        <v>0</v>
      </c>
      <c r="AS1829" s="359">
        <f t="shared" si="3193"/>
        <v>1262163.5421061525</v>
      </c>
    </row>
    <row r="1830" spans="1:45" ht="15.75">
      <c r="B1830" s="305" t="s">
        <v>976</v>
      </c>
      <c r="C1830" s="301"/>
      <c r="D1830" s="306"/>
      <c r="E1830" s="293"/>
      <c r="F1830" s="293"/>
      <c r="G1830" s="293"/>
      <c r="H1830" s="293"/>
      <c r="I1830" s="293"/>
      <c r="J1830" s="293"/>
      <c r="K1830" s="293"/>
      <c r="L1830" s="293"/>
      <c r="M1830" s="293"/>
      <c r="N1830" s="293"/>
      <c r="O1830" s="293"/>
      <c r="P1830" s="293"/>
      <c r="Q1830" s="293"/>
      <c r="R1830" s="260"/>
      <c r="S1830" s="293"/>
      <c r="T1830" s="293"/>
      <c r="U1830" s="293"/>
      <c r="V1830" s="263"/>
      <c r="W1830" s="263"/>
      <c r="X1830" s="263"/>
      <c r="Y1830" s="263"/>
      <c r="Z1830" s="293"/>
      <c r="AA1830" s="293"/>
      <c r="AB1830" s="293"/>
      <c r="AC1830" s="293"/>
      <c r="AD1830" s="293"/>
      <c r="AE1830" s="303">
        <f>AE1814*AE1816</f>
        <v>0</v>
      </c>
      <c r="AF1830" s="303">
        <f t="shared" ref="AF1830:AR1830" si="3201">AF1814*AF1816</f>
        <v>96453.312000000005</v>
      </c>
      <c r="AG1830" s="303">
        <f t="shared" si="3201"/>
        <v>598442.02520000003</v>
      </c>
      <c r="AH1830" s="303">
        <f t="shared" si="3201"/>
        <v>0</v>
      </c>
      <c r="AI1830" s="303">
        <f t="shared" si="3201"/>
        <v>0</v>
      </c>
      <c r="AJ1830" s="303">
        <f t="shared" si="3201"/>
        <v>0</v>
      </c>
      <c r="AK1830" s="303">
        <f t="shared" si="3201"/>
        <v>0</v>
      </c>
      <c r="AL1830" s="303">
        <f t="shared" si="3201"/>
        <v>0</v>
      </c>
      <c r="AM1830" s="303">
        <f t="shared" si="3201"/>
        <v>0</v>
      </c>
      <c r="AN1830" s="303">
        <f t="shared" si="3201"/>
        <v>0</v>
      </c>
      <c r="AO1830" s="303">
        <f t="shared" si="3201"/>
        <v>0</v>
      </c>
      <c r="AP1830" s="303">
        <f t="shared" si="3201"/>
        <v>0</v>
      </c>
      <c r="AQ1830" s="303">
        <f t="shared" si="3201"/>
        <v>0</v>
      </c>
      <c r="AR1830" s="303">
        <f t="shared" si="3201"/>
        <v>0</v>
      </c>
      <c r="AS1830" s="359">
        <f>SUM(AE1830:AR1830)</f>
        <v>694895.33720000007</v>
      </c>
    </row>
    <row r="1831" spans="1:45" ht="15.75">
      <c r="B1831" s="305" t="s">
        <v>977</v>
      </c>
      <c r="C1831" s="301"/>
      <c r="D1831" s="306"/>
      <c r="E1831" s="293"/>
      <c r="F1831" s="293"/>
      <c r="G1831" s="293"/>
      <c r="H1831" s="293"/>
      <c r="I1831" s="293"/>
      <c r="J1831" s="293"/>
      <c r="K1831" s="293"/>
      <c r="L1831" s="293"/>
      <c r="M1831" s="293"/>
      <c r="N1831" s="293"/>
      <c r="O1831" s="293"/>
      <c r="P1831" s="293"/>
      <c r="Q1831" s="293"/>
      <c r="R1831" s="260"/>
      <c r="S1831" s="293"/>
      <c r="T1831" s="293"/>
      <c r="U1831" s="293"/>
      <c r="V1831" s="306"/>
      <c r="W1831" s="306"/>
      <c r="X1831" s="306"/>
      <c r="Y1831" s="306"/>
      <c r="Z1831" s="293"/>
      <c r="AA1831" s="293"/>
      <c r="AB1831" s="293"/>
      <c r="AC1831" s="293"/>
      <c r="AD1831" s="293"/>
      <c r="AE1831" s="307"/>
      <c r="AF1831" s="307"/>
      <c r="AG1831" s="307"/>
      <c r="AH1831" s="307"/>
      <c r="AI1831" s="307"/>
      <c r="AJ1831" s="307"/>
      <c r="AK1831" s="307"/>
      <c r="AL1831" s="307"/>
      <c r="AM1831" s="307"/>
      <c r="AN1831" s="307"/>
      <c r="AO1831" s="307"/>
      <c r="AP1831" s="307"/>
      <c r="AQ1831" s="307"/>
      <c r="AR1831" s="307"/>
      <c r="AS1831" s="359">
        <f>AS1829-AS1830</f>
        <v>567268.20490615244</v>
      </c>
    </row>
    <row r="1832" spans="1:45">
      <c r="B1832" s="334"/>
      <c r="C1832" s="396"/>
      <c r="D1832" s="396"/>
      <c r="E1832" s="397"/>
      <c r="F1832" s="397"/>
      <c r="G1832" s="397"/>
      <c r="H1832" s="397"/>
      <c r="I1832" s="397"/>
      <c r="J1832" s="397"/>
      <c r="K1832" s="397"/>
      <c r="L1832" s="397"/>
      <c r="M1832" s="397"/>
      <c r="N1832" s="397"/>
      <c r="O1832" s="397"/>
      <c r="P1832" s="397"/>
      <c r="Q1832" s="397"/>
      <c r="R1832" s="398"/>
      <c r="S1832" s="397"/>
      <c r="T1832" s="397"/>
      <c r="U1832" s="397"/>
      <c r="V1832" s="396"/>
      <c r="W1832" s="399"/>
      <c r="X1832" s="396"/>
      <c r="Y1832" s="396"/>
      <c r="Z1832" s="397"/>
      <c r="AA1832" s="397"/>
      <c r="AB1832" s="397"/>
      <c r="AC1832" s="397"/>
      <c r="AD1832" s="397"/>
      <c r="AE1832" s="684"/>
      <c r="AF1832" s="684"/>
      <c r="AG1832" s="684"/>
      <c r="AH1832" s="684"/>
      <c r="AI1832" s="684"/>
      <c r="AJ1832" s="684"/>
      <c r="AK1832" s="684"/>
      <c r="AL1832" s="684"/>
      <c r="AM1832" s="684"/>
      <c r="AN1832" s="684"/>
      <c r="AO1832" s="684"/>
      <c r="AP1832" s="684"/>
      <c r="AQ1832" s="684"/>
      <c r="AR1832" s="684"/>
      <c r="AS1832" s="697"/>
    </row>
    <row r="1833" spans="1:45" ht="19.5" customHeight="1">
      <c r="B1833" s="322" t="s">
        <v>590</v>
      </c>
      <c r="C1833" s="340"/>
      <c r="D1833" s="341"/>
      <c r="E1833" s="341"/>
      <c r="F1833" s="341"/>
      <c r="G1833" s="341"/>
      <c r="H1833" s="341"/>
      <c r="I1833" s="341"/>
      <c r="J1833" s="341"/>
      <c r="K1833" s="341"/>
      <c r="L1833" s="341"/>
      <c r="M1833" s="341"/>
      <c r="N1833" s="341"/>
      <c r="O1833" s="341"/>
      <c r="P1833" s="341"/>
      <c r="Q1833" s="341"/>
      <c r="R1833" s="341"/>
      <c r="S1833" s="341"/>
      <c r="T1833" s="341"/>
      <c r="U1833" s="341"/>
      <c r="V1833" s="325"/>
      <c r="W1833" s="326"/>
      <c r="X1833" s="341"/>
      <c r="Y1833" s="341"/>
      <c r="Z1833" s="341"/>
      <c r="AA1833" s="341"/>
      <c r="AB1833" s="341"/>
      <c r="AC1833" s="341"/>
      <c r="AD1833" s="341"/>
      <c r="AE1833" s="342"/>
      <c r="AF1833" s="342"/>
      <c r="AG1833" s="342"/>
      <c r="AH1833" s="342"/>
      <c r="AI1833" s="342"/>
      <c r="AJ1833" s="342"/>
      <c r="AK1833" s="342"/>
      <c r="AL1833" s="342"/>
      <c r="AM1833" s="342"/>
      <c r="AN1833" s="342"/>
      <c r="AO1833" s="342"/>
      <c r="AP1833" s="342"/>
      <c r="AQ1833" s="342"/>
      <c r="AR1833" s="342"/>
      <c r="AS1833" s="342"/>
    </row>
    <row r="1834" spans="1:45" ht="19.5" customHeight="1">
      <c r="B1834" s="673"/>
      <c r="C1834" s="674"/>
      <c r="D1834" s="655"/>
      <c r="E1834" s="655"/>
      <c r="F1834" s="655"/>
      <c r="G1834" s="655"/>
      <c r="H1834" s="655"/>
      <c r="I1834" s="655"/>
      <c r="J1834" s="655"/>
      <c r="K1834" s="655"/>
      <c r="L1834" s="655"/>
      <c r="M1834" s="655"/>
      <c r="N1834" s="655"/>
      <c r="O1834" s="655"/>
      <c r="P1834" s="655"/>
      <c r="Q1834" s="655"/>
      <c r="R1834" s="655"/>
      <c r="S1834" s="655"/>
      <c r="T1834" s="655"/>
      <c r="U1834" s="655"/>
      <c r="V1834" s="264"/>
      <c r="W1834" s="675"/>
      <c r="X1834" s="655"/>
      <c r="Y1834" s="655"/>
      <c r="Z1834" s="655"/>
      <c r="AA1834" s="655"/>
      <c r="AB1834" s="655"/>
      <c r="AC1834" s="655"/>
      <c r="AD1834" s="655"/>
      <c r="AE1834" s="219"/>
      <c r="AF1834" s="219"/>
      <c r="AG1834" s="219"/>
      <c r="AH1834" s="219"/>
      <c r="AI1834" s="219"/>
      <c r="AJ1834" s="219"/>
      <c r="AK1834" s="219"/>
      <c r="AL1834" s="219"/>
      <c r="AM1834" s="219"/>
      <c r="AN1834" s="219"/>
      <c r="AO1834" s="219"/>
      <c r="AP1834" s="219"/>
      <c r="AQ1834" s="219"/>
      <c r="AR1834" s="219"/>
      <c r="AS1834" s="219"/>
    </row>
    <row r="1835" spans="1:45" ht="15.75">
      <c r="B1835" s="241" t="s">
        <v>807</v>
      </c>
      <c r="C1835" s="242"/>
      <c r="D1835" s="511" t="s">
        <v>523</v>
      </c>
      <c r="E1835" s="217"/>
      <c r="F1835" s="511"/>
      <c r="G1835" s="217"/>
      <c r="H1835" s="217"/>
      <c r="I1835" s="217"/>
      <c r="J1835" s="217"/>
      <c r="K1835" s="217"/>
      <c r="L1835" s="217"/>
      <c r="M1835" s="217"/>
      <c r="N1835" s="217"/>
      <c r="O1835" s="217"/>
      <c r="P1835" s="217"/>
      <c r="Q1835" s="217"/>
      <c r="R1835" s="242"/>
      <c r="S1835" s="217"/>
      <c r="T1835" s="217"/>
      <c r="U1835" s="217"/>
      <c r="V1835" s="217"/>
      <c r="W1835" s="217"/>
      <c r="X1835" s="217"/>
      <c r="Y1835" s="217"/>
      <c r="Z1835" s="217"/>
      <c r="AA1835" s="217"/>
      <c r="AB1835" s="217"/>
      <c r="AC1835" s="217"/>
      <c r="AD1835" s="217"/>
      <c r="AE1835" s="231"/>
      <c r="AF1835" s="229"/>
      <c r="AG1835" s="229"/>
      <c r="AH1835" s="229"/>
      <c r="AI1835" s="229"/>
      <c r="AJ1835" s="229"/>
      <c r="AK1835" s="229"/>
      <c r="AL1835" s="229"/>
      <c r="AM1835" s="229"/>
      <c r="AN1835" s="229"/>
      <c r="AO1835" s="229"/>
      <c r="AP1835" s="229"/>
      <c r="AQ1835" s="229"/>
      <c r="AR1835" s="229"/>
    </row>
    <row r="1836" spans="1:45" ht="39.75" customHeight="1">
      <c r="B1836" s="827" t="s">
        <v>211</v>
      </c>
      <c r="C1836" s="831" t="s">
        <v>33</v>
      </c>
      <c r="D1836" s="244" t="s">
        <v>421</v>
      </c>
      <c r="E1836" s="833" t="s">
        <v>209</v>
      </c>
      <c r="F1836" s="834"/>
      <c r="G1836" s="834"/>
      <c r="H1836" s="834"/>
      <c r="I1836" s="834"/>
      <c r="J1836" s="834"/>
      <c r="K1836" s="834"/>
      <c r="L1836" s="834"/>
      <c r="M1836" s="834"/>
      <c r="N1836" s="834"/>
      <c r="O1836" s="834"/>
      <c r="P1836" s="835"/>
      <c r="Q1836" s="831" t="s">
        <v>213</v>
      </c>
      <c r="R1836" s="244" t="s">
        <v>422</v>
      </c>
      <c r="S1836" s="824" t="s">
        <v>212</v>
      </c>
      <c r="T1836" s="825"/>
      <c r="U1836" s="825"/>
      <c r="V1836" s="825"/>
      <c r="W1836" s="825"/>
      <c r="X1836" s="825"/>
      <c r="Y1836" s="825"/>
      <c r="Z1836" s="825"/>
      <c r="AA1836" s="825"/>
      <c r="AB1836" s="825"/>
      <c r="AC1836" s="825"/>
      <c r="AD1836" s="836"/>
      <c r="AE1836" s="824" t="s">
        <v>242</v>
      </c>
      <c r="AF1836" s="825"/>
      <c r="AG1836" s="825"/>
      <c r="AH1836" s="825"/>
      <c r="AI1836" s="825"/>
      <c r="AJ1836" s="825"/>
      <c r="AK1836" s="825"/>
      <c r="AL1836" s="825"/>
      <c r="AM1836" s="825"/>
      <c r="AN1836" s="825"/>
      <c r="AO1836" s="825"/>
      <c r="AP1836" s="825"/>
      <c r="AQ1836" s="825"/>
      <c r="AR1836" s="825"/>
      <c r="AS1836" s="826"/>
    </row>
    <row r="1837" spans="1:45" ht="65.25" customHeight="1">
      <c r="B1837" s="828"/>
      <c r="C1837" s="830"/>
      <c r="D1837" s="245">
        <v>2026</v>
      </c>
      <c r="E1837" s="245">
        <v>2027</v>
      </c>
      <c r="F1837" s="245">
        <v>2028</v>
      </c>
      <c r="G1837" s="245">
        <v>2029</v>
      </c>
      <c r="H1837" s="245">
        <v>2030</v>
      </c>
      <c r="I1837" s="245">
        <v>2031</v>
      </c>
      <c r="J1837" s="245">
        <v>2032</v>
      </c>
      <c r="K1837" s="245">
        <v>2033</v>
      </c>
      <c r="L1837" s="245">
        <v>2034</v>
      </c>
      <c r="M1837" s="245">
        <v>2035</v>
      </c>
      <c r="N1837" s="245">
        <v>2036</v>
      </c>
      <c r="O1837" s="245">
        <v>2037</v>
      </c>
      <c r="P1837" s="245">
        <v>2038</v>
      </c>
      <c r="Q1837" s="832"/>
      <c r="R1837" s="245">
        <v>2026</v>
      </c>
      <c r="S1837" s="245">
        <v>2027</v>
      </c>
      <c r="T1837" s="245">
        <v>2028</v>
      </c>
      <c r="U1837" s="245">
        <v>2029</v>
      </c>
      <c r="V1837" s="245">
        <v>2030</v>
      </c>
      <c r="W1837" s="245">
        <v>2031</v>
      </c>
      <c r="X1837" s="245">
        <v>2032</v>
      </c>
      <c r="Y1837" s="245">
        <v>2033</v>
      </c>
      <c r="Z1837" s="245">
        <v>2034</v>
      </c>
      <c r="AA1837" s="245">
        <v>2035</v>
      </c>
      <c r="AB1837" s="245">
        <v>2036</v>
      </c>
      <c r="AC1837" s="245">
        <v>2037</v>
      </c>
      <c r="AD1837" s="245">
        <v>2038</v>
      </c>
      <c r="AE1837" s="245" t="str">
        <f>'1.  LRAMVA Summary'!$D$53</f>
        <v>Residential</v>
      </c>
      <c r="AF1837" s="245" t="str">
        <f>'1.  LRAMVA Summary'!$E$53</f>
        <v>GS&lt;50 kW</v>
      </c>
      <c r="AG1837" s="245" t="str">
        <f>'1.  LRAMVA Summary'!$F$53</f>
        <v>General Service 50 to 4,999 kW</v>
      </c>
      <c r="AH1837" s="245" t="str">
        <f>'1.  LRAMVA Summary'!$G$53</f>
        <v>Large Use</v>
      </c>
      <c r="AI1837" s="245" t="str">
        <f>'1.  LRAMVA Summary'!$H$53</f>
        <v>Large Use 2</v>
      </c>
      <c r="AJ1837" s="245" t="str">
        <f>'1.  LRAMVA Summary'!$I$53</f>
        <v>Street Lighting</v>
      </c>
      <c r="AK1837" s="245" t="str">
        <f>'1.  LRAMVA Summary'!$J$53</f>
        <v>Unmetered Scattered Load</v>
      </c>
      <c r="AL1837" s="245" t="str">
        <f>'1.  LRAMVA Summary'!$K$53</f>
        <v/>
      </c>
      <c r="AM1837" s="245" t="str">
        <f>'1.  LRAMVA Summary'!$L$53</f>
        <v/>
      </c>
      <c r="AN1837" s="245" t="str">
        <f>'1.  LRAMVA Summary'!$M$53</f>
        <v/>
      </c>
      <c r="AO1837" s="245" t="str">
        <f>'1.  LRAMVA Summary'!$N$53</f>
        <v/>
      </c>
      <c r="AP1837" s="245" t="str">
        <f>'1.  LRAMVA Summary'!$O$53</f>
        <v/>
      </c>
      <c r="AQ1837" s="245" t="str">
        <f>'1.  LRAMVA Summary'!$P$53</f>
        <v/>
      </c>
      <c r="AR1837" s="245" t="str">
        <f>'1.  LRAMVA Summary'!$Q$53</f>
        <v/>
      </c>
      <c r="AS1837" s="247" t="str">
        <f>'1.  LRAMVA Summary'!$R$53</f>
        <v>Total</v>
      </c>
    </row>
    <row r="1838" spans="1:45" ht="15" hidden="1" customHeight="1" outlineLevel="1">
      <c r="A1838" s="464"/>
      <c r="B1838" s="254"/>
      <c r="C1838" s="265"/>
      <c r="D1838" s="251"/>
      <c r="E1838" s="251"/>
      <c r="F1838" s="251"/>
      <c r="G1838" s="251"/>
      <c r="H1838" s="251"/>
      <c r="I1838" s="251"/>
      <c r="J1838" s="251"/>
      <c r="K1838" s="251"/>
      <c r="L1838" s="251"/>
      <c r="M1838" s="251"/>
      <c r="N1838" s="251"/>
      <c r="O1838" s="251"/>
      <c r="P1838" s="251"/>
      <c r="Q1838" s="251"/>
      <c r="R1838" s="251"/>
      <c r="S1838" s="251"/>
      <c r="T1838" s="251"/>
      <c r="U1838" s="251"/>
      <c r="V1838" s="251"/>
      <c r="W1838" s="251"/>
      <c r="X1838" s="251"/>
      <c r="Y1838" s="251"/>
      <c r="Z1838" s="251"/>
      <c r="AA1838" s="251"/>
      <c r="AB1838" s="251"/>
      <c r="AC1838" s="251"/>
      <c r="AD1838" s="251"/>
      <c r="AE1838" s="251">
        <f>'1.  LRAMVA Summary'!D719</f>
        <v>0</v>
      </c>
      <c r="AF1838" s="251">
        <f>'1.  LRAMVA Summary'!E719</f>
        <v>0</v>
      </c>
      <c r="AG1838" s="251">
        <f>'1.  LRAMVA Summary'!F719</f>
        <v>0</v>
      </c>
      <c r="AH1838" s="251">
        <f>'1.  LRAMVA Summary'!G719</f>
        <v>0</v>
      </c>
      <c r="AI1838" s="251">
        <f>'1.  LRAMVA Summary'!H719</f>
        <v>0</v>
      </c>
      <c r="AJ1838" s="251">
        <f>'1.  LRAMVA Summary'!I719</f>
        <v>0</v>
      </c>
      <c r="AK1838" s="251">
        <f>'1.  LRAMVA Summary'!J719</f>
        <v>0</v>
      </c>
      <c r="AL1838" s="251">
        <f>'1.  LRAMVA Summary'!K719</f>
        <v>0</v>
      </c>
      <c r="AM1838" s="251">
        <f>'1.  LRAMVA Summary'!L719</f>
        <v>0</v>
      </c>
      <c r="AN1838" s="251">
        <f>'1.  LRAMVA Summary'!M719</f>
        <v>0</v>
      </c>
      <c r="AO1838" s="251">
        <f>'1.  LRAMVA Summary'!N719</f>
        <v>0</v>
      </c>
      <c r="AP1838" s="251">
        <f>'1.  LRAMVA Summary'!O719</f>
        <v>0</v>
      </c>
      <c r="AQ1838" s="251">
        <f>'1.  LRAMVA Summary'!P719</f>
        <v>0</v>
      </c>
      <c r="AR1838" s="251">
        <f>'1.  LRAMVA Summary'!Q719</f>
        <v>0</v>
      </c>
      <c r="AS1838" s="252"/>
    </row>
    <row r="1839" spans="1:45" ht="15.75" collapsed="1">
      <c r="B1839" s="737"/>
      <c r="C1839" s="294"/>
      <c r="D1839" s="294"/>
      <c r="E1839" s="294"/>
      <c r="F1839" s="294"/>
      <c r="G1839" s="294"/>
      <c r="H1839" s="294"/>
      <c r="I1839" s="294"/>
      <c r="J1839" s="294"/>
      <c r="K1839" s="294"/>
      <c r="L1839" s="294"/>
      <c r="M1839" s="294"/>
      <c r="N1839" s="294"/>
      <c r="O1839" s="294"/>
      <c r="P1839" s="294"/>
      <c r="Q1839" s="294"/>
      <c r="R1839" s="294"/>
      <c r="S1839" s="294"/>
      <c r="T1839" s="294"/>
      <c r="U1839" s="294"/>
      <c r="V1839" s="294"/>
      <c r="W1839" s="294"/>
      <c r="X1839" s="294"/>
      <c r="Y1839" s="294"/>
      <c r="Z1839" s="294"/>
      <c r="AA1839" s="294"/>
      <c r="AB1839" s="294"/>
      <c r="AC1839" s="294"/>
      <c r="AD1839" s="742"/>
      <c r="AE1839" s="251" t="str">
        <f>'1.  LRAMVA Summary'!$D$54</f>
        <v>kWh</v>
      </c>
      <c r="AF1839" s="251" t="str">
        <f>'1.  LRAMVA Summary'!$E$54</f>
        <v>kWh</v>
      </c>
      <c r="AG1839" s="251" t="str">
        <f>'1.  LRAMVA Summary'!$F$54</f>
        <v>kW</v>
      </c>
      <c r="AH1839" s="251" t="str">
        <f>'1.  LRAMVA Summary'!$G$54</f>
        <v>kW</v>
      </c>
      <c r="AI1839" s="251" t="str">
        <f>'1.  LRAMVA Summary'!$H$54</f>
        <v>kW</v>
      </c>
      <c r="AJ1839" s="251" t="str">
        <f>'1.  LRAMVA Summary'!$I$54</f>
        <v>kW</v>
      </c>
      <c r="AK1839" s="251" t="str">
        <f>'1.  LRAMVA Summary'!$J$54</f>
        <v>kWh</v>
      </c>
      <c r="AL1839" s="251">
        <f>'1.  LRAMVA Summary'!$K$54</f>
        <v>0</v>
      </c>
      <c r="AM1839" s="251">
        <f>'1.  LRAMVA Summary'!$L$54</f>
        <v>0</v>
      </c>
      <c r="AN1839" s="251">
        <f>'1.  LRAMVA Summary'!$M$54</f>
        <v>0</v>
      </c>
      <c r="AO1839" s="251">
        <f>'1.  LRAMVA Summary'!$N$54</f>
        <v>0</v>
      </c>
      <c r="AP1839" s="251">
        <f>'1.  LRAMVA Summary'!$O$54</f>
        <v>0</v>
      </c>
      <c r="AQ1839" s="251">
        <f>'1.  LRAMVA Summary'!$P$54</f>
        <v>0</v>
      </c>
      <c r="AR1839" s="251">
        <f>'1.  LRAMVA Summary'!$Q$54</f>
        <v>0</v>
      </c>
      <c r="AS1839" s="289"/>
    </row>
    <row r="1840" spans="1:45" ht="15.75">
      <c r="B1840" s="738" t="s">
        <v>920</v>
      </c>
      <c r="C1840" s="294"/>
      <c r="D1840" s="294"/>
      <c r="E1840" s="294"/>
      <c r="F1840" s="294"/>
      <c r="G1840" s="294"/>
      <c r="H1840" s="294"/>
      <c r="I1840" s="294"/>
      <c r="J1840" s="294"/>
      <c r="K1840" s="294"/>
      <c r="L1840" s="294"/>
      <c r="M1840" s="294"/>
      <c r="N1840" s="294"/>
      <c r="O1840" s="294"/>
      <c r="P1840" s="294"/>
      <c r="Q1840" s="294"/>
      <c r="R1840" s="294"/>
      <c r="S1840" s="294"/>
      <c r="T1840" s="294"/>
      <c r="U1840" s="294"/>
      <c r="V1840" s="294"/>
      <c r="W1840" s="294"/>
      <c r="X1840" s="294"/>
      <c r="Y1840" s="294"/>
      <c r="Z1840" s="294"/>
      <c r="AA1840" s="294"/>
      <c r="AB1840" s="294"/>
      <c r="AC1840" s="294"/>
      <c r="AD1840" s="742"/>
      <c r="AE1840" s="740">
        <v>0</v>
      </c>
      <c r="AF1840" s="735">
        <v>0</v>
      </c>
      <c r="AG1840" s="735">
        <v>0</v>
      </c>
      <c r="AH1840" s="735">
        <v>0</v>
      </c>
      <c r="AI1840" s="735">
        <v>0</v>
      </c>
      <c r="AJ1840" s="735">
        <v>0</v>
      </c>
      <c r="AK1840" s="735">
        <v>0</v>
      </c>
      <c r="AL1840" s="735">
        <v>0</v>
      </c>
      <c r="AM1840" s="735">
        <v>0</v>
      </c>
      <c r="AN1840" s="735">
        <v>0</v>
      </c>
      <c r="AO1840" s="735">
        <v>0</v>
      </c>
      <c r="AP1840" s="735">
        <v>0</v>
      </c>
      <c r="AQ1840" s="735">
        <v>0</v>
      </c>
      <c r="AR1840" s="735">
        <v>0</v>
      </c>
      <c r="AS1840" s="736"/>
    </row>
    <row r="1841" spans="2:45" ht="15.75">
      <c r="B1841" s="739" t="s">
        <v>789</v>
      </c>
      <c r="C1841" s="355"/>
      <c r="D1841" s="355"/>
      <c r="E1841" s="355"/>
      <c r="F1841" s="355"/>
      <c r="G1841" s="355"/>
      <c r="H1841" s="355"/>
      <c r="I1841" s="355"/>
      <c r="J1841" s="355"/>
      <c r="K1841" s="355"/>
      <c r="L1841" s="355"/>
      <c r="M1841" s="355"/>
      <c r="N1841" s="355"/>
      <c r="O1841" s="355"/>
      <c r="P1841" s="355"/>
      <c r="Q1841" s="355"/>
      <c r="R1841" s="355"/>
      <c r="S1841" s="355"/>
      <c r="T1841" s="355"/>
      <c r="U1841" s="355"/>
      <c r="V1841" s="355"/>
      <c r="W1841" s="355"/>
      <c r="X1841" s="355"/>
      <c r="Y1841" s="355"/>
      <c r="Z1841" s="355"/>
      <c r="AA1841" s="355"/>
      <c r="AB1841" s="355"/>
      <c r="AC1841" s="355"/>
      <c r="AD1841" s="743"/>
      <c r="AE1841" s="741">
        <f>HLOOKUP(AE1837,'2. LRAMVA Threshold'!$B$42:$Q$60,18,FALSE)</f>
        <v>25640593</v>
      </c>
      <c r="AF1841" s="741">
        <f>HLOOKUP(AF1837,'2. LRAMVA Threshold'!$B$42:$Q$60,18,FALSE)</f>
        <v>8037776</v>
      </c>
      <c r="AG1841" s="741">
        <f>HLOOKUP(AG1837,'2. LRAMVA Threshold'!$B$42:$Q$60,18,FALSE)</f>
        <v>207346</v>
      </c>
      <c r="AH1841" s="741">
        <f>HLOOKUP(AH1837,'2. LRAMVA Threshold'!$B$42:$Q$60,18,FALSE)</f>
        <v>0</v>
      </c>
      <c r="AI1841" s="741">
        <f>HLOOKUP(AI1837,'2. LRAMVA Threshold'!$B$42:$Q$60,18,FALSE)</f>
        <v>0</v>
      </c>
      <c r="AJ1841" s="741">
        <f>HLOOKUP(AJ1837,'2. LRAMVA Threshold'!$B$42:$Q$60,18,FALSE)</f>
        <v>0</v>
      </c>
      <c r="AK1841" s="741">
        <f>HLOOKUP(AK1837,'2. LRAMVA Threshold'!$B$42:$Q$60,18,FALSE)</f>
        <v>0</v>
      </c>
      <c r="AL1841" s="741">
        <f>HLOOKUP(AL1837,'2. LRAMVA Threshold'!$B$42:$Q$60,18,FALSE)</f>
        <v>0</v>
      </c>
      <c r="AM1841" s="741">
        <f>HLOOKUP(AM1837,'2. LRAMVA Threshold'!$B$42:$Q$60,18,FALSE)</f>
        <v>0</v>
      </c>
      <c r="AN1841" s="741">
        <f>HLOOKUP(AN1837,'2. LRAMVA Threshold'!$B$42:$Q$60,18,FALSE)</f>
        <v>0</v>
      </c>
      <c r="AO1841" s="741">
        <f>HLOOKUP(AO1837,'2. LRAMVA Threshold'!$B$42:$Q$60,18,FALSE)</f>
        <v>0</v>
      </c>
      <c r="AP1841" s="741">
        <f>HLOOKUP(AP1837,'2. LRAMVA Threshold'!$B$42:$Q$60,18,FALSE)</f>
        <v>0</v>
      </c>
      <c r="AQ1841" s="741">
        <f>HLOOKUP(AQ1837,'2. LRAMVA Threshold'!$B$42:$Q$60,18,FALSE)</f>
        <v>0</v>
      </c>
      <c r="AR1841" s="741">
        <f>HLOOKUP(AR1837,'2. LRAMVA Threshold'!$B$42:$Q$60,18,FALSE)</f>
        <v>0</v>
      </c>
      <c r="AS1841" s="393"/>
    </row>
    <row r="1842" spans="2:45">
      <c r="B1842" s="346"/>
      <c r="C1842" s="292"/>
      <c r="D1842" s="293"/>
      <c r="E1842" s="293"/>
      <c r="F1842" s="293"/>
      <c r="G1842" s="293"/>
      <c r="H1842" s="293"/>
      <c r="I1842" s="293"/>
      <c r="J1842" s="293"/>
      <c r="K1842" s="293"/>
      <c r="L1842" s="293"/>
      <c r="M1842" s="293"/>
      <c r="N1842" s="293"/>
      <c r="O1842" s="293"/>
      <c r="P1842" s="293"/>
      <c r="Q1842" s="293"/>
      <c r="R1842" s="294"/>
      <c r="S1842" s="293"/>
      <c r="T1842" s="293"/>
      <c r="U1842" s="293"/>
      <c r="V1842" s="263"/>
      <c r="W1842" s="263"/>
      <c r="X1842" s="263"/>
      <c r="Y1842" s="263"/>
      <c r="Z1842" s="293"/>
      <c r="AA1842" s="293"/>
      <c r="AB1842" s="293"/>
      <c r="AC1842" s="293"/>
      <c r="AD1842" s="293"/>
      <c r="AE1842" s="387"/>
      <c r="AF1842" s="387"/>
      <c r="AG1842" s="387"/>
      <c r="AH1842" s="387"/>
      <c r="AI1842" s="387"/>
      <c r="AJ1842" s="387"/>
      <c r="AK1842" s="387"/>
      <c r="AL1842" s="351"/>
      <c r="AM1842" s="351"/>
      <c r="AN1842" s="351"/>
      <c r="AO1842" s="351"/>
      <c r="AP1842" s="351"/>
      <c r="AQ1842" s="351"/>
      <c r="AR1842" s="351"/>
      <c r="AS1842" s="352"/>
    </row>
    <row r="1843" spans="2:45">
      <c r="B1843" s="283" t="s">
        <v>951</v>
      </c>
      <c r="C1843" s="296"/>
      <c r="D1843" s="296"/>
      <c r="E1843" s="329"/>
      <c r="F1843" s="329"/>
      <c r="G1843" s="329"/>
      <c r="H1843" s="329"/>
      <c r="I1843" s="329"/>
      <c r="J1843" s="329"/>
      <c r="K1843" s="329"/>
      <c r="L1843" s="329"/>
      <c r="M1843" s="329"/>
      <c r="N1843" s="329"/>
      <c r="O1843" s="329"/>
      <c r="P1843" s="329"/>
      <c r="Q1843" s="329"/>
      <c r="R1843" s="251"/>
      <c r="S1843" s="298"/>
      <c r="T1843" s="298"/>
      <c r="U1843" s="298"/>
      <c r="V1843" s="297"/>
      <c r="W1843" s="297"/>
      <c r="X1843" s="297"/>
      <c r="Y1843" s="297"/>
      <c r="Z1843" s="298"/>
      <c r="AA1843" s="298"/>
      <c r="AB1843" s="298"/>
      <c r="AC1843" s="298"/>
      <c r="AD1843" s="298"/>
      <c r="AE1843" s="299">
        <f>HLOOKUP(AE$35,'3.  Distribution Rates'!$C$122:$P$136,15,FALSE)</f>
        <v>0</v>
      </c>
      <c r="AF1843" s="299">
        <f>HLOOKUP(AF$35,'3.  Distribution Rates'!$C$122:$P$136,15,FALSE)</f>
        <v>1.2E-2</v>
      </c>
      <c r="AG1843" s="299">
        <f>HLOOKUP(AG$35,'3.  Distribution Rates'!$C$122:$P$136,15,FALSE)</f>
        <v>2.8862000000000001</v>
      </c>
      <c r="AH1843" s="299">
        <f>HLOOKUP(AH$35,'3.  Distribution Rates'!$C$122:$P$136,15,FALSE)</f>
        <v>1.5810999999999999</v>
      </c>
      <c r="AI1843" s="299">
        <f>HLOOKUP(AI$35,'3.  Distribution Rates'!$C$122:$P$136,15,FALSE)</f>
        <v>0.37490000000000001</v>
      </c>
      <c r="AJ1843" s="299">
        <f>HLOOKUP(AJ$35,'3.  Distribution Rates'!$C$122:$P$136,15,FALSE)</f>
        <v>5.7119</v>
      </c>
      <c r="AK1843" s="299">
        <f>HLOOKUP(AK$35,'3.  Distribution Rates'!$C$122:$P$136,15,FALSE)</f>
        <v>1.4800000000000001E-2</v>
      </c>
      <c r="AL1843" s="299">
        <f>HLOOKUP(AL$35,'3.  Distribution Rates'!$C$122:$P$136,15,FALSE)</f>
        <v>0</v>
      </c>
      <c r="AM1843" s="299">
        <f>HLOOKUP(AM$35,'3.  Distribution Rates'!$C$122:$P$136,15,FALSE)</f>
        <v>0</v>
      </c>
      <c r="AN1843" s="299">
        <f>HLOOKUP(AN$35,'3.  Distribution Rates'!$C$122:$P$136,15,FALSE)</f>
        <v>0</v>
      </c>
      <c r="AO1843" s="299">
        <f>HLOOKUP(AO$35,'3.  Distribution Rates'!$C$122:$P$136,15,FALSE)</f>
        <v>0</v>
      </c>
      <c r="AP1843" s="299">
        <f>HLOOKUP(AP$35,'3.  Distribution Rates'!$C$122:$P$136,15,FALSE)</f>
        <v>0</v>
      </c>
      <c r="AQ1843" s="299">
        <f>HLOOKUP(AQ$35,'3.  Distribution Rates'!$C$122:$P$136,15,FALSE)</f>
        <v>0</v>
      </c>
      <c r="AR1843" s="299">
        <f>HLOOKUP(AR$35,'3.  Distribution Rates'!$C$122:$P$136,15,FALSE)</f>
        <v>0</v>
      </c>
      <c r="AS1843" s="395"/>
    </row>
    <row r="1844" spans="2:45">
      <c r="B1844" s="283" t="s">
        <v>790</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'4.  2011-2014 LRAM'!AM149*AE1843</f>
        <v>0</v>
      </c>
      <c r="AF1844" s="331">
        <f>'4.  2011-2014 LRAM'!AN149*AF1843</f>
        <v>0</v>
      </c>
      <c r="AG1844" s="331">
        <f>'4.  2011-2014 LRAM'!AO149*AG1843</f>
        <v>0</v>
      </c>
      <c r="AH1844" s="331">
        <f>'4.  2011-2014 LRAM'!AP149*AH1843</f>
        <v>0</v>
      </c>
      <c r="AI1844" s="331">
        <f>'4.  2011-2014 LRAM'!AQ149*AI1843</f>
        <v>0</v>
      </c>
      <c r="AJ1844" s="331">
        <f>'4.  2011-2014 LRAM'!AR149*AJ1843</f>
        <v>0</v>
      </c>
      <c r="AK1844" s="331">
        <f>'4.  2011-2014 LRAM'!AS149*AK1843</f>
        <v>0</v>
      </c>
      <c r="AL1844" s="331">
        <f>'4.  2011-2014 LRAM'!AT149*AL1843</f>
        <v>0</v>
      </c>
      <c r="AM1844" s="331">
        <f>'4.  2011-2014 LRAM'!AU149*AM1843</f>
        <v>0</v>
      </c>
      <c r="AN1844" s="331">
        <f>'4.  2011-2014 LRAM'!AV149*AN1843</f>
        <v>0</v>
      </c>
      <c r="AO1844" s="331">
        <f>'4.  2011-2014 LRAM'!AW149*AO1843</f>
        <v>0</v>
      </c>
      <c r="AP1844" s="331">
        <f>'4.  2011-2014 LRAM'!AX149*AP1843</f>
        <v>0</v>
      </c>
      <c r="AQ1844" s="331">
        <f>'4.  2011-2014 LRAM'!AY149*AQ1843</f>
        <v>0</v>
      </c>
      <c r="AR1844" s="331">
        <f>'4.  2011-2014 LRAM'!AZ149*AR1843</f>
        <v>0</v>
      </c>
      <c r="AS1844" s="543">
        <f t="shared" ref="AS1844:AS1847" si="3202">SUM(AE1844:AR1844)</f>
        <v>0</v>
      </c>
    </row>
    <row r="1845" spans="2:45">
      <c r="B1845" s="283" t="s">
        <v>791</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'4.  2011-2014 LRAM'!AM288*AE1843</f>
        <v>0</v>
      </c>
      <c r="AF1845" s="331">
        <f>'4.  2011-2014 LRAM'!AN288*AF1843</f>
        <v>0</v>
      </c>
      <c r="AG1845" s="331">
        <f>'4.  2011-2014 LRAM'!AO288*AG1843</f>
        <v>0</v>
      </c>
      <c r="AH1845" s="331">
        <f>'4.  2011-2014 LRAM'!AP288*AH1843</f>
        <v>0</v>
      </c>
      <c r="AI1845" s="331">
        <f>'4.  2011-2014 LRAM'!AQ288*AI1843</f>
        <v>0</v>
      </c>
      <c r="AJ1845" s="331">
        <f>'4.  2011-2014 LRAM'!AR288*AJ1843</f>
        <v>0</v>
      </c>
      <c r="AK1845" s="331">
        <f>'4.  2011-2014 LRAM'!AS288*AK1843</f>
        <v>0</v>
      </c>
      <c r="AL1845" s="331">
        <f>'4.  2011-2014 LRAM'!AT288*AL1843</f>
        <v>0</v>
      </c>
      <c r="AM1845" s="331">
        <f>'4.  2011-2014 LRAM'!AU288*AM1843</f>
        <v>0</v>
      </c>
      <c r="AN1845" s="331">
        <f>'4.  2011-2014 LRAM'!AV288*AN1843</f>
        <v>0</v>
      </c>
      <c r="AO1845" s="331">
        <f>'4.  2011-2014 LRAM'!AW288*AO1843</f>
        <v>0</v>
      </c>
      <c r="AP1845" s="331">
        <f>'4.  2011-2014 LRAM'!AX288*AP1843</f>
        <v>0</v>
      </c>
      <c r="AQ1845" s="331">
        <f>'4.  2011-2014 LRAM'!AY288*AQ1843</f>
        <v>0</v>
      </c>
      <c r="AR1845" s="331">
        <f>'4.  2011-2014 LRAM'!AZ288*AR1843</f>
        <v>0</v>
      </c>
      <c r="AS1845" s="543">
        <f t="shared" si="3202"/>
        <v>0</v>
      </c>
    </row>
    <row r="1846" spans="2:45">
      <c r="B1846" s="283" t="s">
        <v>792</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'4.  2011-2014 LRAM'!AM425*AE1843</f>
        <v>0</v>
      </c>
      <c r="AF1846" s="331">
        <f>'4.  2011-2014 LRAM'!AN425*AF1843</f>
        <v>0</v>
      </c>
      <c r="AG1846" s="331">
        <f>'4.  2011-2014 LRAM'!AO425*AG1843</f>
        <v>0</v>
      </c>
      <c r="AH1846" s="331">
        <f>'4.  2011-2014 LRAM'!AP425*AH1843</f>
        <v>0</v>
      </c>
      <c r="AI1846" s="331">
        <f>'4.  2011-2014 LRAM'!AQ425*AI1843</f>
        <v>0</v>
      </c>
      <c r="AJ1846" s="331">
        <f>'4.  2011-2014 LRAM'!AR425*AJ1843</f>
        <v>0</v>
      </c>
      <c r="AK1846" s="331">
        <f>'4.  2011-2014 LRAM'!AS425*AK1843</f>
        <v>0</v>
      </c>
      <c r="AL1846" s="331">
        <f>'4.  2011-2014 LRAM'!AT425*AL1843</f>
        <v>0</v>
      </c>
      <c r="AM1846" s="331">
        <f>'4.  2011-2014 LRAM'!AU425*AM1843</f>
        <v>0</v>
      </c>
      <c r="AN1846" s="331">
        <f>'4.  2011-2014 LRAM'!AV425*AN1843</f>
        <v>0</v>
      </c>
      <c r="AO1846" s="331">
        <f>'4.  2011-2014 LRAM'!AW425*AO1843</f>
        <v>0</v>
      </c>
      <c r="AP1846" s="331">
        <f>'4.  2011-2014 LRAM'!AX425*AP1843</f>
        <v>0</v>
      </c>
      <c r="AQ1846" s="331">
        <f>'4.  2011-2014 LRAM'!AY425*AQ1843</f>
        <v>0</v>
      </c>
      <c r="AR1846" s="331">
        <f>'4.  2011-2014 LRAM'!AZ425*AR1843</f>
        <v>0</v>
      </c>
      <c r="AS1846" s="543">
        <f t="shared" si="3202"/>
        <v>0</v>
      </c>
    </row>
    <row r="1847" spans="2:45">
      <c r="B1847" s="283" t="s">
        <v>793</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'4.  2011-2014 LRAM'!AM561*AE1843</f>
        <v>0</v>
      </c>
      <c r="AF1847" s="331">
        <f>'4.  2011-2014 LRAM'!AN561*AF1843</f>
        <v>6210.8836799999999</v>
      </c>
      <c r="AG1847" s="331">
        <f>'4.  2011-2014 LRAM'!AO561*AG1843</f>
        <v>27692.246229600001</v>
      </c>
      <c r="AH1847" s="331">
        <f>'4.  2011-2014 LRAM'!AP561*AH1843</f>
        <v>4032.5829012000004</v>
      </c>
      <c r="AI1847" s="331">
        <f>'4.  2011-2014 LRAM'!AQ561*AI1843</f>
        <v>0</v>
      </c>
      <c r="AJ1847" s="331">
        <f>'4.  2011-2014 LRAM'!AR561*AJ1843</f>
        <v>0</v>
      </c>
      <c r="AK1847" s="331">
        <f>'4.  2011-2014 LRAM'!AS561*AK1843</f>
        <v>0</v>
      </c>
      <c r="AL1847" s="331">
        <f>'4.  2011-2014 LRAM'!AT561*AL1843</f>
        <v>0</v>
      </c>
      <c r="AM1847" s="331">
        <f>'4.  2011-2014 LRAM'!AU561*AM1843</f>
        <v>0</v>
      </c>
      <c r="AN1847" s="331">
        <f>'4.  2011-2014 LRAM'!AV561*AN1843</f>
        <v>0</v>
      </c>
      <c r="AO1847" s="331">
        <f>'4.  2011-2014 LRAM'!AW561*AO1843</f>
        <v>0</v>
      </c>
      <c r="AP1847" s="331">
        <f>'4.  2011-2014 LRAM'!AX561*AP1843</f>
        <v>0</v>
      </c>
      <c r="AQ1847" s="331">
        <f>'4.  2011-2014 LRAM'!AY561*AQ1843</f>
        <v>0</v>
      </c>
      <c r="AR1847" s="331">
        <f>'4.  2011-2014 LRAM'!AZ561*AR1843</f>
        <v>0</v>
      </c>
      <c r="AS1847" s="543">
        <f t="shared" si="3202"/>
        <v>37935.712810800003</v>
      </c>
    </row>
    <row r="1848" spans="2:45">
      <c r="B1848" s="283" t="s">
        <v>794</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3203">AE218*AE1843</f>
        <v>0</v>
      </c>
      <c r="AF1848" s="331">
        <f t="shared" si="3203"/>
        <v>91172.931217546648</v>
      </c>
      <c r="AG1848" s="331">
        <f t="shared" si="3203"/>
        <v>40072.202834000003</v>
      </c>
      <c r="AH1848" s="331">
        <f t="shared" si="3203"/>
        <v>227.67839999999998</v>
      </c>
      <c r="AI1848" s="331">
        <f t="shared" si="3203"/>
        <v>706.3116</v>
      </c>
      <c r="AJ1848" s="331">
        <f t="shared" si="3203"/>
        <v>96737.897952590894</v>
      </c>
      <c r="AK1848" s="331">
        <f t="shared" si="3203"/>
        <v>0</v>
      </c>
      <c r="AL1848" s="331">
        <f t="shared" si="3203"/>
        <v>0</v>
      </c>
      <c r="AM1848" s="331">
        <f t="shared" si="3203"/>
        <v>0</v>
      </c>
      <c r="AN1848" s="331">
        <f t="shared" si="3203"/>
        <v>0</v>
      </c>
      <c r="AO1848" s="331">
        <f t="shared" si="3203"/>
        <v>0</v>
      </c>
      <c r="AP1848" s="331">
        <f t="shared" si="3203"/>
        <v>0</v>
      </c>
      <c r="AQ1848" s="331">
        <f t="shared" si="3203"/>
        <v>0</v>
      </c>
      <c r="AR1848" s="331">
        <f t="shared" si="3203"/>
        <v>0</v>
      </c>
      <c r="AS1848" s="543">
        <f>SUM(AE1848:AR1848)</f>
        <v>228917.02200413754</v>
      </c>
    </row>
    <row r="1849" spans="2:45">
      <c r="B1849" s="283" t="s">
        <v>795</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3204">AE408*AE1843</f>
        <v>0</v>
      </c>
      <c r="AF1849" s="331">
        <f t="shared" si="3204"/>
        <v>110007.05059553243</v>
      </c>
      <c r="AG1849" s="331">
        <f t="shared" si="3204"/>
        <v>57367.084076295076</v>
      </c>
      <c r="AH1849" s="331">
        <f t="shared" si="3204"/>
        <v>6699.1384354680004</v>
      </c>
      <c r="AI1849" s="331">
        <f t="shared" si="3204"/>
        <v>1294.1460597690163</v>
      </c>
      <c r="AJ1849" s="331">
        <f t="shared" si="3204"/>
        <v>7115.4437136982542</v>
      </c>
      <c r="AK1849" s="331">
        <f t="shared" si="3204"/>
        <v>0</v>
      </c>
      <c r="AL1849" s="331">
        <f t="shared" si="3204"/>
        <v>0</v>
      </c>
      <c r="AM1849" s="331">
        <f t="shared" si="3204"/>
        <v>0</v>
      </c>
      <c r="AN1849" s="331">
        <f t="shared" si="3204"/>
        <v>0</v>
      </c>
      <c r="AO1849" s="331">
        <f t="shared" si="3204"/>
        <v>0</v>
      </c>
      <c r="AP1849" s="331">
        <f t="shared" si="3204"/>
        <v>0</v>
      </c>
      <c r="AQ1849" s="331">
        <f t="shared" si="3204"/>
        <v>0</v>
      </c>
      <c r="AR1849" s="331">
        <f t="shared" si="3204"/>
        <v>0</v>
      </c>
      <c r="AS1849" s="543">
        <f>SUM(AE1849:AR1849)</f>
        <v>182482.86288076275</v>
      </c>
    </row>
    <row r="1850" spans="2:45">
      <c r="B1850" s="283" t="s">
        <v>796</v>
      </c>
      <c r="C1850" s="301"/>
      <c r="D1850" s="243"/>
      <c r="E1850" s="240"/>
      <c r="F1850" s="240"/>
      <c r="G1850" s="240"/>
      <c r="H1850" s="240"/>
      <c r="I1850" s="240"/>
      <c r="J1850" s="240"/>
      <c r="K1850" s="240"/>
      <c r="L1850" s="240"/>
      <c r="M1850" s="240"/>
      <c r="N1850" s="240"/>
      <c r="O1850" s="240"/>
      <c r="P1850" s="240"/>
      <c r="Q1850" s="240"/>
      <c r="R1850" s="251"/>
      <c r="S1850" s="240"/>
      <c r="T1850" s="240"/>
      <c r="U1850" s="240"/>
      <c r="V1850" s="243"/>
      <c r="W1850" s="243"/>
      <c r="X1850" s="243"/>
      <c r="Y1850" s="243"/>
      <c r="Z1850" s="240"/>
      <c r="AA1850" s="240"/>
      <c r="AB1850" s="240"/>
      <c r="AC1850" s="240"/>
      <c r="AD1850" s="240"/>
      <c r="AE1850" s="331">
        <f t="shared" ref="AE1850:AR1850" si="3205">AE604*AE1843</f>
        <v>0</v>
      </c>
      <c r="AF1850" s="331">
        <f t="shared" si="3205"/>
        <v>64302.74118760565</v>
      </c>
      <c r="AG1850" s="331">
        <f t="shared" si="3205"/>
        <v>73204.050944882867</v>
      </c>
      <c r="AH1850" s="331">
        <f t="shared" si="3205"/>
        <v>3383.4204085818146</v>
      </c>
      <c r="AI1850" s="331">
        <f t="shared" si="3205"/>
        <v>3522.9737293063959</v>
      </c>
      <c r="AJ1850" s="331">
        <f t="shared" si="3205"/>
        <v>0</v>
      </c>
      <c r="AK1850" s="331">
        <f t="shared" si="3205"/>
        <v>30162.619505794883</v>
      </c>
      <c r="AL1850" s="331">
        <f t="shared" si="3205"/>
        <v>0</v>
      </c>
      <c r="AM1850" s="331">
        <f t="shared" si="3205"/>
        <v>0</v>
      </c>
      <c r="AN1850" s="331">
        <f t="shared" si="3205"/>
        <v>0</v>
      </c>
      <c r="AO1850" s="331">
        <f t="shared" si="3205"/>
        <v>0</v>
      </c>
      <c r="AP1850" s="331">
        <f t="shared" si="3205"/>
        <v>0</v>
      </c>
      <c r="AQ1850" s="331">
        <f t="shared" si="3205"/>
        <v>0</v>
      </c>
      <c r="AR1850" s="331">
        <f t="shared" si="3205"/>
        <v>0</v>
      </c>
      <c r="AS1850" s="543">
        <f>SUM(AE1850:AR1850)</f>
        <v>174575.80577617162</v>
      </c>
    </row>
    <row r="1851" spans="2:45">
      <c r="B1851" s="283" t="s">
        <v>797</v>
      </c>
      <c r="C1851" s="301"/>
      <c r="D1851" s="243"/>
      <c r="E1851" s="240"/>
      <c r="F1851" s="240"/>
      <c r="G1851" s="240"/>
      <c r="H1851" s="240"/>
      <c r="I1851" s="240"/>
      <c r="J1851" s="240"/>
      <c r="K1851" s="240"/>
      <c r="L1851" s="240"/>
      <c r="M1851" s="240"/>
      <c r="N1851" s="240"/>
      <c r="O1851" s="240"/>
      <c r="P1851" s="240"/>
      <c r="Q1851" s="240"/>
      <c r="R1851" s="251"/>
      <c r="S1851" s="240"/>
      <c r="T1851" s="240"/>
      <c r="U1851" s="240"/>
      <c r="V1851" s="243"/>
      <c r="W1851" s="243"/>
      <c r="X1851" s="243"/>
      <c r="Y1851" s="243"/>
      <c r="Z1851" s="240"/>
      <c r="AA1851" s="240"/>
      <c r="AB1851" s="240"/>
      <c r="AC1851" s="240"/>
      <c r="AD1851" s="240"/>
      <c r="AE1851" s="331">
        <f t="shared" ref="AE1851:AR1851" si="3206">AE797*AE1843</f>
        <v>0</v>
      </c>
      <c r="AF1851" s="331">
        <f t="shared" si="3206"/>
        <v>91854.38053230349</v>
      </c>
      <c r="AG1851" s="331">
        <f t="shared" si="3206"/>
        <v>174204.11565376862</v>
      </c>
      <c r="AH1851" s="331">
        <f t="shared" si="3206"/>
        <v>5053.2283009315506</v>
      </c>
      <c r="AI1851" s="331">
        <f t="shared" si="3206"/>
        <v>6210.1395526084552</v>
      </c>
      <c r="AJ1851" s="331">
        <f t="shared" si="3206"/>
        <v>23174.60302581744</v>
      </c>
      <c r="AK1851" s="331">
        <f t="shared" si="3206"/>
        <v>17370.623810211324</v>
      </c>
      <c r="AL1851" s="331">
        <f t="shared" si="3206"/>
        <v>0</v>
      </c>
      <c r="AM1851" s="331">
        <f t="shared" si="3206"/>
        <v>0</v>
      </c>
      <c r="AN1851" s="331">
        <f t="shared" si="3206"/>
        <v>0</v>
      </c>
      <c r="AO1851" s="331">
        <f t="shared" si="3206"/>
        <v>0</v>
      </c>
      <c r="AP1851" s="331">
        <f t="shared" si="3206"/>
        <v>0</v>
      </c>
      <c r="AQ1851" s="331">
        <f t="shared" si="3206"/>
        <v>0</v>
      </c>
      <c r="AR1851" s="331">
        <f t="shared" si="3206"/>
        <v>0</v>
      </c>
      <c r="AS1851" s="543">
        <f t="shared" ref="AS1851:AS1856" si="3207">SUM(AE1851:AR1851)</f>
        <v>317867.09087564092</v>
      </c>
    </row>
    <row r="1852" spans="2:45">
      <c r="B1852" s="283" t="s">
        <v>798</v>
      </c>
      <c r="C1852" s="301"/>
      <c r="D1852" s="243"/>
      <c r="E1852" s="240"/>
      <c r="F1852" s="240"/>
      <c r="G1852" s="240"/>
      <c r="H1852" s="240"/>
      <c r="I1852" s="240"/>
      <c r="J1852" s="240"/>
      <c r="K1852" s="240"/>
      <c r="L1852" s="240"/>
      <c r="M1852" s="240"/>
      <c r="N1852" s="240"/>
      <c r="O1852" s="240"/>
      <c r="P1852" s="240"/>
      <c r="Q1852" s="240"/>
      <c r="R1852" s="251"/>
      <c r="S1852" s="240"/>
      <c r="T1852" s="240"/>
      <c r="U1852" s="240"/>
      <c r="V1852" s="243"/>
      <c r="W1852" s="243"/>
      <c r="X1852" s="243"/>
      <c r="Y1852" s="243"/>
      <c r="Z1852" s="240"/>
      <c r="AA1852" s="240"/>
      <c r="AB1852" s="240"/>
      <c r="AC1852" s="240"/>
      <c r="AD1852" s="240"/>
      <c r="AE1852" s="331">
        <f t="shared" ref="AE1852:AR1852" si="3208">AE994*AE1843</f>
        <v>0</v>
      </c>
      <c r="AF1852" s="331">
        <f t="shared" si="3208"/>
        <v>38101.433614749578</v>
      </c>
      <c r="AG1852" s="331">
        <f t="shared" si="3208"/>
        <v>75592.948862250574</v>
      </c>
      <c r="AH1852" s="331">
        <f t="shared" si="3208"/>
        <v>4183.6610207533886</v>
      </c>
      <c r="AI1852" s="331">
        <f t="shared" si="3208"/>
        <v>2300.4500160964894</v>
      </c>
      <c r="AJ1852" s="331">
        <f t="shared" si="3208"/>
        <v>81144.953585378258</v>
      </c>
      <c r="AK1852" s="331">
        <f t="shared" si="3208"/>
        <v>2429.3869585117936</v>
      </c>
      <c r="AL1852" s="331">
        <f t="shared" si="3208"/>
        <v>0</v>
      </c>
      <c r="AM1852" s="331">
        <f t="shared" si="3208"/>
        <v>0</v>
      </c>
      <c r="AN1852" s="331">
        <f t="shared" si="3208"/>
        <v>0</v>
      </c>
      <c r="AO1852" s="331">
        <f t="shared" si="3208"/>
        <v>0</v>
      </c>
      <c r="AP1852" s="331">
        <f t="shared" si="3208"/>
        <v>0</v>
      </c>
      <c r="AQ1852" s="331">
        <f t="shared" si="3208"/>
        <v>0</v>
      </c>
      <c r="AR1852" s="331">
        <f t="shared" si="3208"/>
        <v>0</v>
      </c>
      <c r="AS1852" s="543">
        <f t="shared" si="3207"/>
        <v>203752.83405774005</v>
      </c>
    </row>
    <row r="1853" spans="2:45">
      <c r="B1853" s="283" t="s">
        <v>799</v>
      </c>
      <c r="C1853" s="301"/>
      <c r="D1853" s="243"/>
      <c r="E1853" s="240"/>
      <c r="F1853" s="240"/>
      <c r="G1853" s="240"/>
      <c r="H1853" s="240"/>
      <c r="I1853" s="240"/>
      <c r="J1853" s="240"/>
      <c r="K1853" s="240"/>
      <c r="L1853" s="240"/>
      <c r="M1853" s="240"/>
      <c r="N1853" s="240"/>
      <c r="O1853" s="240"/>
      <c r="P1853" s="240"/>
      <c r="Q1853" s="240"/>
      <c r="R1853" s="251"/>
      <c r="S1853" s="240"/>
      <c r="T1853" s="240"/>
      <c r="U1853" s="240"/>
      <c r="V1853" s="243"/>
      <c r="W1853" s="243"/>
      <c r="X1853" s="243"/>
      <c r="Y1853" s="243"/>
      <c r="Z1853" s="240"/>
      <c r="AA1853" s="240"/>
      <c r="AB1853" s="240"/>
      <c r="AC1853" s="240"/>
      <c r="AD1853" s="240"/>
      <c r="AE1853" s="331">
        <f t="shared" ref="AE1853:AR1853" si="3209">AE1189*AE1843</f>
        <v>0</v>
      </c>
      <c r="AF1853" s="331">
        <f t="shared" si="3209"/>
        <v>762.71011001190959</v>
      </c>
      <c r="AG1853" s="331">
        <f t="shared" si="3209"/>
        <v>19183.790996618711</v>
      </c>
      <c r="AH1853" s="331">
        <f t="shared" si="3209"/>
        <v>738.99288666176471</v>
      </c>
      <c r="AI1853" s="331">
        <f t="shared" si="3209"/>
        <v>4609.9705685898498</v>
      </c>
      <c r="AJ1853" s="331">
        <f t="shared" si="3209"/>
        <v>0</v>
      </c>
      <c r="AK1853" s="331">
        <f t="shared" si="3209"/>
        <v>0</v>
      </c>
      <c r="AL1853" s="331">
        <f t="shared" si="3209"/>
        <v>0</v>
      </c>
      <c r="AM1853" s="331">
        <f t="shared" si="3209"/>
        <v>0</v>
      </c>
      <c r="AN1853" s="331">
        <f t="shared" si="3209"/>
        <v>0</v>
      </c>
      <c r="AO1853" s="331">
        <f t="shared" si="3209"/>
        <v>0</v>
      </c>
      <c r="AP1853" s="331">
        <f t="shared" si="3209"/>
        <v>0</v>
      </c>
      <c r="AQ1853" s="331">
        <f t="shared" si="3209"/>
        <v>0</v>
      </c>
      <c r="AR1853" s="331">
        <f t="shared" si="3209"/>
        <v>0</v>
      </c>
      <c r="AS1853" s="543">
        <f t="shared" si="3207"/>
        <v>25295.46456188224</v>
      </c>
    </row>
    <row r="1854" spans="2:45">
      <c r="B1854" s="283" t="s">
        <v>800</v>
      </c>
      <c r="C1854" s="301"/>
      <c r="D1854" s="243"/>
      <c r="E1854" s="240"/>
      <c r="F1854" s="240"/>
      <c r="G1854" s="240"/>
      <c r="H1854" s="240"/>
      <c r="I1854" s="240"/>
      <c r="J1854" s="240"/>
      <c r="K1854" s="240"/>
      <c r="L1854" s="240"/>
      <c r="M1854" s="240"/>
      <c r="N1854" s="240"/>
      <c r="O1854" s="240"/>
      <c r="P1854" s="240"/>
      <c r="Q1854" s="240"/>
      <c r="R1854" s="251"/>
      <c r="S1854" s="240"/>
      <c r="T1854" s="240"/>
      <c r="U1854" s="240"/>
      <c r="V1854" s="243"/>
      <c r="W1854" s="243"/>
      <c r="X1854" s="243"/>
      <c r="Y1854" s="243"/>
      <c r="Z1854" s="240"/>
      <c r="AA1854" s="240"/>
      <c r="AB1854" s="240"/>
      <c r="AC1854" s="240"/>
      <c r="AD1854" s="240"/>
      <c r="AE1854" s="331">
        <f t="shared" ref="AE1854:AR1854" si="3210">AE1384*AE1843</f>
        <v>0</v>
      </c>
      <c r="AF1854" s="331">
        <f t="shared" si="3210"/>
        <v>2039.2120327094196</v>
      </c>
      <c r="AG1854" s="331">
        <f t="shared" si="3210"/>
        <v>7284.3931516378616</v>
      </c>
      <c r="AH1854" s="331">
        <f t="shared" si="3210"/>
        <v>0</v>
      </c>
      <c r="AI1854" s="331">
        <f t="shared" si="3210"/>
        <v>8877.2426165810066</v>
      </c>
      <c r="AJ1854" s="331">
        <f t="shared" si="3210"/>
        <v>0</v>
      </c>
      <c r="AK1854" s="331">
        <f t="shared" si="3210"/>
        <v>0</v>
      </c>
      <c r="AL1854" s="331">
        <f t="shared" si="3210"/>
        <v>0</v>
      </c>
      <c r="AM1854" s="331">
        <f t="shared" si="3210"/>
        <v>0</v>
      </c>
      <c r="AN1854" s="331">
        <f t="shared" si="3210"/>
        <v>0</v>
      </c>
      <c r="AO1854" s="331">
        <f t="shared" si="3210"/>
        <v>0</v>
      </c>
      <c r="AP1854" s="331">
        <f t="shared" si="3210"/>
        <v>0</v>
      </c>
      <c r="AQ1854" s="331">
        <f t="shared" si="3210"/>
        <v>0</v>
      </c>
      <c r="AR1854" s="331">
        <f t="shared" si="3210"/>
        <v>0</v>
      </c>
      <c r="AS1854" s="543">
        <f t="shared" si="3207"/>
        <v>18200.847800928288</v>
      </c>
    </row>
    <row r="1855" spans="2:45">
      <c r="B1855" s="283" t="s">
        <v>801</v>
      </c>
      <c r="C1855" s="301"/>
      <c r="D1855" s="243"/>
      <c r="E1855" s="240"/>
      <c r="F1855" s="240"/>
      <c r="G1855" s="240"/>
      <c r="H1855" s="240"/>
      <c r="I1855" s="240"/>
      <c r="J1855" s="240"/>
      <c r="K1855" s="240"/>
      <c r="L1855" s="240"/>
      <c r="M1855" s="240"/>
      <c r="N1855" s="240"/>
      <c r="O1855" s="240"/>
      <c r="P1855" s="240"/>
      <c r="Q1855" s="240"/>
      <c r="R1855" s="251"/>
      <c r="S1855" s="240"/>
      <c r="T1855" s="240"/>
      <c r="U1855" s="240"/>
      <c r="V1855" s="243"/>
      <c r="W1855" s="243"/>
      <c r="X1855" s="243"/>
      <c r="Y1855" s="243"/>
      <c r="Z1855" s="240"/>
      <c r="AA1855" s="240"/>
      <c r="AB1855" s="240"/>
      <c r="AC1855" s="240"/>
      <c r="AD1855" s="240"/>
      <c r="AE1855" s="331">
        <f t="shared" ref="AE1855:AR1855" si="3211">AE1578*AE1843</f>
        <v>0</v>
      </c>
      <c r="AF1855" s="331">
        <f t="shared" si="3211"/>
        <v>0</v>
      </c>
      <c r="AG1855" s="331">
        <f t="shared" si="3211"/>
        <v>6306.0157554948537</v>
      </c>
      <c r="AH1855" s="331">
        <f t="shared" si="3211"/>
        <v>0</v>
      </c>
      <c r="AI1855" s="331">
        <f t="shared" si="3211"/>
        <v>1113.5382633652316</v>
      </c>
      <c r="AJ1855" s="331">
        <f t="shared" si="3211"/>
        <v>0</v>
      </c>
      <c r="AK1855" s="331">
        <f t="shared" si="3211"/>
        <v>0</v>
      </c>
      <c r="AL1855" s="331">
        <f t="shared" si="3211"/>
        <v>0</v>
      </c>
      <c r="AM1855" s="331">
        <f t="shared" si="3211"/>
        <v>0</v>
      </c>
      <c r="AN1855" s="331">
        <f t="shared" si="3211"/>
        <v>0</v>
      </c>
      <c r="AO1855" s="331">
        <f t="shared" si="3211"/>
        <v>0</v>
      </c>
      <c r="AP1855" s="331">
        <f t="shared" si="3211"/>
        <v>0</v>
      </c>
      <c r="AQ1855" s="331">
        <f t="shared" si="3211"/>
        <v>0</v>
      </c>
      <c r="AR1855" s="331">
        <f t="shared" si="3211"/>
        <v>0</v>
      </c>
      <c r="AS1855" s="543">
        <f t="shared" si="3207"/>
        <v>7419.5540188600853</v>
      </c>
    </row>
    <row r="1856" spans="2:45" ht="15.75">
      <c r="B1856" s="305" t="s">
        <v>978</v>
      </c>
      <c r="C1856" s="301"/>
      <c r="D1856" s="263"/>
      <c r="E1856" s="293"/>
      <c r="F1856" s="293"/>
      <c r="G1856" s="293"/>
      <c r="H1856" s="293"/>
      <c r="I1856" s="293"/>
      <c r="J1856" s="293"/>
      <c r="K1856" s="293"/>
      <c r="L1856" s="293"/>
      <c r="M1856" s="293"/>
      <c r="N1856" s="293"/>
      <c r="O1856" s="293"/>
      <c r="P1856" s="293"/>
      <c r="Q1856" s="293"/>
      <c r="R1856" s="260"/>
      <c r="S1856" s="293"/>
      <c r="T1856" s="293"/>
      <c r="U1856" s="293"/>
      <c r="V1856" s="263"/>
      <c r="W1856" s="263"/>
      <c r="X1856" s="263"/>
      <c r="Y1856" s="263"/>
      <c r="Z1856" s="293"/>
      <c r="AA1856" s="293"/>
      <c r="AB1856" s="293"/>
      <c r="AC1856" s="293"/>
      <c r="AD1856" s="293"/>
      <c r="AE1856" s="302">
        <f>SUM(AE1844:AE1855)</f>
        <v>0</v>
      </c>
      <c r="AF1856" s="302">
        <f t="shared" ref="AF1856:AR1856" si="3212">SUM(AF1844:AF1855)</f>
        <v>404451.34297045914</v>
      </c>
      <c r="AG1856" s="302">
        <f t="shared" si="3212"/>
        <v>480906.8485045486</v>
      </c>
      <c r="AH1856" s="302">
        <f t="shared" si="3212"/>
        <v>24318.70235359652</v>
      </c>
      <c r="AI1856" s="302">
        <f t="shared" si="3212"/>
        <v>28634.772406316442</v>
      </c>
      <c r="AJ1856" s="302">
        <f t="shared" si="3212"/>
        <v>208172.89827748487</v>
      </c>
      <c r="AK1856" s="302">
        <f t="shared" si="3212"/>
        <v>49962.630274518</v>
      </c>
      <c r="AL1856" s="302">
        <f t="shared" si="3212"/>
        <v>0</v>
      </c>
      <c r="AM1856" s="302">
        <f t="shared" si="3212"/>
        <v>0</v>
      </c>
      <c r="AN1856" s="302">
        <f t="shared" si="3212"/>
        <v>0</v>
      </c>
      <c r="AO1856" s="302">
        <f t="shared" si="3212"/>
        <v>0</v>
      </c>
      <c r="AP1856" s="302">
        <f t="shared" si="3212"/>
        <v>0</v>
      </c>
      <c r="AQ1856" s="302">
        <f t="shared" si="3212"/>
        <v>0</v>
      </c>
      <c r="AR1856" s="302">
        <f t="shared" si="3212"/>
        <v>0</v>
      </c>
      <c r="AS1856" s="359">
        <f t="shared" si="3207"/>
        <v>1196447.1947869235</v>
      </c>
    </row>
    <row r="1857" spans="1:45" ht="15.75">
      <c r="B1857" s="305" t="s">
        <v>979</v>
      </c>
      <c r="C1857" s="301"/>
      <c r="D1857" s="306"/>
      <c r="E1857" s="293"/>
      <c r="F1857" s="293"/>
      <c r="G1857" s="293"/>
      <c r="H1857" s="293"/>
      <c r="I1857" s="293"/>
      <c r="J1857" s="293"/>
      <c r="K1857" s="293"/>
      <c r="L1857" s="293"/>
      <c r="M1857" s="293"/>
      <c r="N1857" s="293"/>
      <c r="O1857" s="293"/>
      <c r="P1857" s="293"/>
      <c r="Q1857" s="293"/>
      <c r="R1857" s="260"/>
      <c r="S1857" s="293"/>
      <c r="T1857" s="293"/>
      <c r="U1857" s="293"/>
      <c r="V1857" s="263"/>
      <c r="W1857" s="263"/>
      <c r="X1857" s="263"/>
      <c r="Y1857" s="263"/>
      <c r="Z1857" s="293"/>
      <c r="AA1857" s="293"/>
      <c r="AB1857" s="293"/>
      <c r="AC1857" s="293"/>
      <c r="AD1857" s="293"/>
      <c r="AE1857" s="303">
        <f>AE1841*AE1843</f>
        <v>0</v>
      </c>
      <c r="AF1857" s="303">
        <f t="shared" ref="AF1857:AR1857" si="3213">AF1841*AF1843</f>
        <v>96453.312000000005</v>
      </c>
      <c r="AG1857" s="303">
        <f t="shared" si="3213"/>
        <v>598442.02520000003</v>
      </c>
      <c r="AH1857" s="303">
        <f t="shared" si="3213"/>
        <v>0</v>
      </c>
      <c r="AI1857" s="303">
        <f t="shared" si="3213"/>
        <v>0</v>
      </c>
      <c r="AJ1857" s="303">
        <f t="shared" si="3213"/>
        <v>0</v>
      </c>
      <c r="AK1857" s="303">
        <f t="shared" si="3213"/>
        <v>0</v>
      </c>
      <c r="AL1857" s="303">
        <f t="shared" si="3213"/>
        <v>0</v>
      </c>
      <c r="AM1857" s="303">
        <f t="shared" si="3213"/>
        <v>0</v>
      </c>
      <c r="AN1857" s="303">
        <f t="shared" si="3213"/>
        <v>0</v>
      </c>
      <c r="AO1857" s="303">
        <f t="shared" si="3213"/>
        <v>0</v>
      </c>
      <c r="AP1857" s="303">
        <f t="shared" si="3213"/>
        <v>0</v>
      </c>
      <c r="AQ1857" s="303">
        <f t="shared" si="3213"/>
        <v>0</v>
      </c>
      <c r="AR1857" s="303">
        <f t="shared" si="3213"/>
        <v>0</v>
      </c>
      <c r="AS1857" s="359">
        <f>SUM(AE1857:AR1857)</f>
        <v>694895.33720000007</v>
      </c>
    </row>
    <row r="1858" spans="1:45" ht="15.75">
      <c r="B1858" s="305" t="s">
        <v>980</v>
      </c>
      <c r="C1858" s="301"/>
      <c r="D1858" s="306"/>
      <c r="E1858" s="293"/>
      <c r="F1858" s="293"/>
      <c r="G1858" s="293"/>
      <c r="H1858" s="293"/>
      <c r="I1858" s="293"/>
      <c r="J1858" s="293"/>
      <c r="K1858" s="293"/>
      <c r="L1858" s="293"/>
      <c r="M1858" s="293"/>
      <c r="N1858" s="293"/>
      <c r="O1858" s="293"/>
      <c r="P1858" s="293"/>
      <c r="Q1858" s="293"/>
      <c r="R1858" s="260"/>
      <c r="S1858" s="293"/>
      <c r="T1858" s="293"/>
      <c r="U1858" s="293"/>
      <c r="V1858" s="306"/>
      <c r="W1858" s="306"/>
      <c r="X1858" s="306"/>
      <c r="Y1858" s="306"/>
      <c r="Z1858" s="293"/>
      <c r="AA1858" s="293"/>
      <c r="AB1858" s="293"/>
      <c r="AC1858" s="293"/>
      <c r="AD1858" s="293"/>
      <c r="AE1858" s="307"/>
      <c r="AF1858" s="307"/>
      <c r="AG1858" s="307"/>
      <c r="AH1858" s="307"/>
      <c r="AI1858" s="307"/>
      <c r="AJ1858" s="307"/>
      <c r="AK1858" s="307"/>
      <c r="AL1858" s="307"/>
      <c r="AM1858" s="307"/>
      <c r="AN1858" s="307"/>
      <c r="AO1858" s="307"/>
      <c r="AP1858" s="307"/>
      <c r="AQ1858" s="307"/>
      <c r="AR1858" s="307"/>
      <c r="AS1858" s="359">
        <f>AS1856-AS1857</f>
        <v>501551.8575869234</v>
      </c>
    </row>
    <row r="1859" spans="1:45">
      <c r="B1859" s="334"/>
      <c r="C1859" s="396"/>
      <c r="D1859" s="396"/>
      <c r="E1859" s="397"/>
      <c r="F1859" s="397"/>
      <c r="G1859" s="397"/>
      <c r="H1859" s="397"/>
      <c r="I1859" s="397"/>
      <c r="J1859" s="397"/>
      <c r="K1859" s="397"/>
      <c r="L1859" s="397"/>
      <c r="M1859" s="397"/>
      <c r="N1859" s="397"/>
      <c r="O1859" s="397"/>
      <c r="P1859" s="397"/>
      <c r="Q1859" s="397"/>
      <c r="R1859" s="398"/>
      <c r="S1859" s="397"/>
      <c r="T1859" s="397"/>
      <c r="U1859" s="397"/>
      <c r="V1859" s="396"/>
      <c r="W1859" s="399"/>
      <c r="X1859" s="396"/>
      <c r="Y1859" s="396"/>
      <c r="Z1859" s="397"/>
      <c r="AA1859" s="397"/>
      <c r="AB1859" s="397"/>
      <c r="AC1859" s="397"/>
      <c r="AD1859" s="397"/>
      <c r="AE1859" s="684"/>
      <c r="AF1859" s="684"/>
      <c r="AG1859" s="684"/>
      <c r="AH1859" s="684"/>
      <c r="AI1859" s="684"/>
      <c r="AJ1859" s="684"/>
      <c r="AK1859" s="684"/>
      <c r="AL1859" s="684"/>
      <c r="AM1859" s="684"/>
      <c r="AN1859" s="684"/>
      <c r="AO1859" s="684"/>
      <c r="AP1859" s="684"/>
      <c r="AQ1859" s="684"/>
      <c r="AR1859" s="684"/>
      <c r="AS1859" s="697"/>
    </row>
    <row r="1860" spans="1:45" ht="19.5" customHeight="1">
      <c r="B1860" s="322" t="s">
        <v>590</v>
      </c>
      <c r="C1860" s="340"/>
      <c r="D1860" s="341"/>
      <c r="E1860" s="341"/>
      <c r="F1860" s="341"/>
      <c r="G1860" s="341"/>
      <c r="H1860" s="341"/>
      <c r="I1860" s="341"/>
      <c r="J1860" s="341"/>
      <c r="K1860" s="341"/>
      <c r="L1860" s="341"/>
      <c r="M1860" s="341"/>
      <c r="N1860" s="341"/>
      <c r="O1860" s="341"/>
      <c r="P1860" s="341"/>
      <c r="Q1860" s="341"/>
      <c r="R1860" s="341"/>
      <c r="S1860" s="341"/>
      <c r="T1860" s="341"/>
      <c r="U1860" s="341"/>
      <c r="V1860" s="325"/>
      <c r="W1860" s="326"/>
      <c r="X1860" s="341"/>
      <c r="Y1860" s="341"/>
      <c r="Z1860" s="341"/>
      <c r="AA1860" s="341"/>
      <c r="AB1860" s="341"/>
      <c r="AC1860" s="341"/>
      <c r="AD1860" s="341"/>
      <c r="AE1860" s="342"/>
      <c r="AF1860" s="342"/>
      <c r="AG1860" s="342"/>
      <c r="AH1860" s="342"/>
      <c r="AI1860" s="342"/>
      <c r="AJ1860" s="342"/>
      <c r="AK1860" s="342"/>
      <c r="AL1860" s="342"/>
      <c r="AM1860" s="342"/>
      <c r="AN1860" s="342"/>
      <c r="AO1860" s="342"/>
      <c r="AP1860" s="342"/>
      <c r="AQ1860" s="342"/>
      <c r="AR1860" s="342"/>
      <c r="AS1860" s="342"/>
    </row>
    <row r="1861" spans="1:45" ht="19.5" customHeight="1">
      <c r="B1861" s="673"/>
      <c r="C1861" s="674"/>
      <c r="D1861" s="655"/>
      <c r="E1861" s="655"/>
      <c r="F1861" s="655"/>
      <c r="G1861" s="655"/>
      <c r="H1861" s="655"/>
      <c r="I1861" s="655"/>
      <c r="J1861" s="655"/>
      <c r="K1861" s="655"/>
      <c r="L1861" s="655"/>
      <c r="M1861" s="655"/>
      <c r="N1861" s="655"/>
      <c r="O1861" s="655"/>
      <c r="P1861" s="655"/>
      <c r="Q1861" s="655"/>
      <c r="R1861" s="655"/>
      <c r="S1861" s="655"/>
      <c r="T1861" s="655"/>
      <c r="U1861" s="655"/>
      <c r="V1861" s="264"/>
      <c r="W1861" s="675"/>
      <c r="X1861" s="655"/>
      <c r="Y1861" s="655"/>
      <c r="Z1861" s="655"/>
      <c r="AA1861" s="655"/>
      <c r="AB1861" s="655"/>
      <c r="AC1861" s="655"/>
      <c r="AD1861" s="655"/>
      <c r="AE1861" s="219"/>
      <c r="AF1861" s="219"/>
      <c r="AG1861" s="219"/>
      <c r="AH1861" s="219"/>
      <c r="AI1861" s="219"/>
      <c r="AJ1861" s="219"/>
      <c r="AK1861" s="219"/>
      <c r="AL1861" s="219"/>
      <c r="AM1861" s="219"/>
      <c r="AN1861" s="219"/>
      <c r="AO1861" s="219"/>
      <c r="AP1861" s="219"/>
      <c r="AQ1861" s="219"/>
      <c r="AR1861" s="219"/>
      <c r="AS1861" s="219"/>
    </row>
    <row r="1862" spans="1:45" ht="15.75">
      <c r="B1862" s="241" t="s">
        <v>808</v>
      </c>
      <c r="C1862" s="242"/>
      <c r="D1862" s="511" t="s">
        <v>523</v>
      </c>
      <c r="E1862" s="217"/>
      <c r="F1862" s="511"/>
      <c r="G1862" s="217"/>
      <c r="H1862" s="217"/>
      <c r="I1862" s="217"/>
      <c r="J1862" s="217"/>
      <c r="K1862" s="217"/>
      <c r="L1862" s="217"/>
      <c r="M1862" s="217"/>
      <c r="N1862" s="217"/>
      <c r="O1862" s="217"/>
      <c r="P1862" s="217"/>
      <c r="Q1862" s="217"/>
      <c r="R1862" s="242"/>
      <c r="S1862" s="217"/>
      <c r="T1862" s="217"/>
      <c r="U1862" s="217"/>
      <c r="V1862" s="217"/>
      <c r="W1862" s="217"/>
      <c r="X1862" s="217"/>
      <c r="Y1862" s="217"/>
      <c r="Z1862" s="217"/>
      <c r="AA1862" s="217"/>
      <c r="AB1862" s="217"/>
      <c r="AC1862" s="217"/>
      <c r="AD1862" s="217"/>
      <c r="AE1862" s="231"/>
      <c r="AF1862" s="229"/>
      <c r="AG1862" s="229"/>
      <c r="AH1862" s="229"/>
      <c r="AI1862" s="229"/>
      <c r="AJ1862" s="229"/>
      <c r="AK1862" s="229"/>
      <c r="AL1862" s="229"/>
      <c r="AM1862" s="229"/>
      <c r="AN1862" s="229"/>
      <c r="AO1862" s="229"/>
      <c r="AP1862" s="229"/>
      <c r="AQ1862" s="229"/>
      <c r="AR1862" s="229"/>
    </row>
    <row r="1863" spans="1:45" ht="39.75" customHeight="1">
      <c r="B1863" s="827" t="s">
        <v>211</v>
      </c>
      <c r="C1863" s="831" t="s">
        <v>33</v>
      </c>
      <c r="D1863" s="244" t="s">
        <v>421</v>
      </c>
      <c r="E1863" s="833" t="s">
        <v>209</v>
      </c>
      <c r="F1863" s="834"/>
      <c r="G1863" s="834"/>
      <c r="H1863" s="834"/>
      <c r="I1863" s="834"/>
      <c r="J1863" s="834"/>
      <c r="K1863" s="834"/>
      <c r="L1863" s="834"/>
      <c r="M1863" s="834"/>
      <c r="N1863" s="834"/>
      <c r="O1863" s="834"/>
      <c r="P1863" s="835"/>
      <c r="Q1863" s="831" t="s">
        <v>213</v>
      </c>
      <c r="R1863" s="244" t="s">
        <v>422</v>
      </c>
      <c r="S1863" s="824" t="s">
        <v>212</v>
      </c>
      <c r="T1863" s="825"/>
      <c r="U1863" s="825"/>
      <c r="V1863" s="825"/>
      <c r="W1863" s="825"/>
      <c r="X1863" s="825"/>
      <c r="Y1863" s="825"/>
      <c r="Z1863" s="825"/>
      <c r="AA1863" s="825"/>
      <c r="AB1863" s="825"/>
      <c r="AC1863" s="825"/>
      <c r="AD1863" s="836"/>
      <c r="AE1863" s="824" t="s">
        <v>242</v>
      </c>
      <c r="AF1863" s="825"/>
      <c r="AG1863" s="825"/>
      <c r="AH1863" s="825"/>
      <c r="AI1863" s="825"/>
      <c r="AJ1863" s="825"/>
      <c r="AK1863" s="825"/>
      <c r="AL1863" s="825"/>
      <c r="AM1863" s="825"/>
      <c r="AN1863" s="825"/>
      <c r="AO1863" s="825"/>
      <c r="AP1863" s="825"/>
      <c r="AQ1863" s="825"/>
      <c r="AR1863" s="825"/>
      <c r="AS1863" s="826"/>
    </row>
    <row r="1864" spans="1:45" ht="65.25" customHeight="1">
      <c r="B1864" s="828"/>
      <c r="C1864" s="830"/>
      <c r="D1864" s="245">
        <v>2027</v>
      </c>
      <c r="E1864" s="245">
        <v>2028</v>
      </c>
      <c r="F1864" s="245">
        <v>2029</v>
      </c>
      <c r="G1864" s="245">
        <v>2030</v>
      </c>
      <c r="H1864" s="245">
        <v>2031</v>
      </c>
      <c r="I1864" s="245">
        <v>2032</v>
      </c>
      <c r="J1864" s="245">
        <v>2033</v>
      </c>
      <c r="K1864" s="245">
        <v>2034</v>
      </c>
      <c r="L1864" s="245">
        <v>2035</v>
      </c>
      <c r="M1864" s="245">
        <v>2036</v>
      </c>
      <c r="N1864" s="245">
        <v>2037</v>
      </c>
      <c r="O1864" s="245">
        <v>2038</v>
      </c>
      <c r="P1864" s="245">
        <v>2039</v>
      </c>
      <c r="Q1864" s="832"/>
      <c r="R1864" s="245">
        <v>2027</v>
      </c>
      <c r="S1864" s="245">
        <v>2028</v>
      </c>
      <c r="T1864" s="245">
        <v>2029</v>
      </c>
      <c r="U1864" s="245">
        <v>2030</v>
      </c>
      <c r="V1864" s="245">
        <v>2031</v>
      </c>
      <c r="W1864" s="245">
        <v>2032</v>
      </c>
      <c r="X1864" s="245">
        <v>2033</v>
      </c>
      <c r="Y1864" s="245">
        <v>2034</v>
      </c>
      <c r="Z1864" s="245">
        <v>2035</v>
      </c>
      <c r="AA1864" s="245">
        <v>2036</v>
      </c>
      <c r="AB1864" s="245">
        <v>2037</v>
      </c>
      <c r="AC1864" s="245">
        <v>2038</v>
      </c>
      <c r="AD1864" s="245">
        <v>2039</v>
      </c>
      <c r="AE1864" s="245" t="str">
        <f>'1.  LRAMVA Summary'!$D$53</f>
        <v>Residential</v>
      </c>
      <c r="AF1864" s="245" t="str">
        <f>'1.  LRAMVA Summary'!$E$53</f>
        <v>GS&lt;50 kW</v>
      </c>
      <c r="AG1864" s="245" t="str">
        <f>'1.  LRAMVA Summary'!$F$53</f>
        <v>General Service 50 to 4,999 kW</v>
      </c>
      <c r="AH1864" s="245" t="str">
        <f>'1.  LRAMVA Summary'!$G$53</f>
        <v>Large Use</v>
      </c>
      <c r="AI1864" s="245" t="str">
        <f>'1.  LRAMVA Summary'!$H$53</f>
        <v>Large Use 2</v>
      </c>
      <c r="AJ1864" s="245" t="str">
        <f>'1.  LRAMVA Summary'!$I$53</f>
        <v>Street Lighting</v>
      </c>
      <c r="AK1864" s="245" t="str">
        <f>'1.  LRAMVA Summary'!$J$53</f>
        <v>Unmetered Scattered Load</v>
      </c>
      <c r="AL1864" s="245" t="str">
        <f>'1.  LRAMVA Summary'!$K$53</f>
        <v/>
      </c>
      <c r="AM1864" s="245" t="str">
        <f>'1.  LRAMVA Summary'!$L$53</f>
        <v/>
      </c>
      <c r="AN1864" s="245" t="str">
        <f>'1.  LRAMVA Summary'!$M$53</f>
        <v/>
      </c>
      <c r="AO1864" s="245" t="str">
        <f>'1.  LRAMVA Summary'!$N$53</f>
        <v/>
      </c>
      <c r="AP1864" s="245" t="str">
        <f>'1.  LRAMVA Summary'!$O$53</f>
        <v/>
      </c>
      <c r="AQ1864" s="245" t="str">
        <f>'1.  LRAMVA Summary'!$P$53</f>
        <v/>
      </c>
      <c r="AR1864" s="245" t="str">
        <f>'1.  LRAMVA Summary'!$Q$53</f>
        <v/>
      </c>
      <c r="AS1864" s="247" t="str">
        <f>'1.  LRAMVA Summary'!$R$53</f>
        <v>Total</v>
      </c>
    </row>
    <row r="1865" spans="1:45" ht="15" hidden="1" customHeight="1" outlineLevel="1">
      <c r="A1865" s="464"/>
      <c r="B1865" s="254"/>
      <c r="C1865" s="265"/>
      <c r="D1865" s="251"/>
      <c r="E1865" s="251"/>
      <c r="F1865" s="251"/>
      <c r="G1865" s="251"/>
      <c r="H1865" s="251"/>
      <c r="I1865" s="251"/>
      <c r="J1865" s="251"/>
      <c r="K1865" s="251"/>
      <c r="L1865" s="251"/>
      <c r="M1865" s="251"/>
      <c r="N1865" s="251"/>
      <c r="O1865" s="251"/>
      <c r="P1865" s="251"/>
      <c r="Q1865" s="251"/>
      <c r="R1865" s="251"/>
      <c r="S1865" s="251"/>
      <c r="T1865" s="251"/>
      <c r="U1865" s="251"/>
      <c r="V1865" s="251"/>
      <c r="W1865" s="251"/>
      <c r="X1865" s="251"/>
      <c r="Y1865" s="251"/>
      <c r="Z1865" s="251"/>
      <c r="AA1865" s="251"/>
      <c r="AB1865" s="251"/>
      <c r="AC1865" s="251"/>
      <c r="AD1865" s="251"/>
      <c r="AE1865" s="251">
        <f>'1.  LRAMVA Summary'!D744</f>
        <v>0</v>
      </c>
      <c r="AF1865" s="251">
        <f>'1.  LRAMVA Summary'!E744</f>
        <v>0</v>
      </c>
      <c r="AG1865" s="251">
        <f>'1.  LRAMVA Summary'!F744</f>
        <v>0</v>
      </c>
      <c r="AH1865" s="251">
        <f>'1.  LRAMVA Summary'!G744</f>
        <v>0</v>
      </c>
      <c r="AI1865" s="251">
        <f>'1.  LRAMVA Summary'!H744</f>
        <v>0</v>
      </c>
      <c r="AJ1865" s="251">
        <f>'1.  LRAMVA Summary'!I744</f>
        <v>0</v>
      </c>
      <c r="AK1865" s="251">
        <f>'1.  LRAMVA Summary'!J744</f>
        <v>0</v>
      </c>
      <c r="AL1865" s="251">
        <f>'1.  LRAMVA Summary'!K744</f>
        <v>0</v>
      </c>
      <c r="AM1865" s="251">
        <f>'1.  LRAMVA Summary'!L744</f>
        <v>0</v>
      </c>
      <c r="AN1865" s="251">
        <f>'1.  LRAMVA Summary'!M744</f>
        <v>0</v>
      </c>
      <c r="AO1865" s="251">
        <f>'1.  LRAMVA Summary'!N744</f>
        <v>0</v>
      </c>
      <c r="AP1865" s="251">
        <f>'1.  LRAMVA Summary'!O744</f>
        <v>0</v>
      </c>
      <c r="AQ1865" s="251">
        <f>'1.  LRAMVA Summary'!P744</f>
        <v>0</v>
      </c>
      <c r="AR1865" s="251">
        <f>'1.  LRAMVA Summary'!Q744</f>
        <v>0</v>
      </c>
      <c r="AS1865" s="252"/>
    </row>
    <row r="1866" spans="1:45" ht="15.75" collapsed="1">
      <c r="B1866" s="737"/>
      <c r="C1866" s="294"/>
      <c r="D1866" s="294"/>
      <c r="E1866" s="294"/>
      <c r="F1866" s="294"/>
      <c r="G1866" s="294"/>
      <c r="H1866" s="294"/>
      <c r="I1866" s="294"/>
      <c r="J1866" s="294"/>
      <c r="K1866" s="294"/>
      <c r="L1866" s="294"/>
      <c r="M1866" s="294"/>
      <c r="N1866" s="294"/>
      <c r="O1866" s="294"/>
      <c r="P1866" s="294"/>
      <c r="Q1866" s="294"/>
      <c r="R1866" s="294"/>
      <c r="S1866" s="294"/>
      <c r="T1866" s="294"/>
      <c r="U1866" s="294"/>
      <c r="V1866" s="294"/>
      <c r="W1866" s="294"/>
      <c r="X1866" s="294"/>
      <c r="Y1866" s="294"/>
      <c r="Z1866" s="294"/>
      <c r="AA1866" s="294"/>
      <c r="AB1866" s="294"/>
      <c r="AC1866" s="294"/>
      <c r="AD1866" s="742"/>
      <c r="AE1866" s="251" t="str">
        <f>'1.  LRAMVA Summary'!$D$54</f>
        <v>kWh</v>
      </c>
      <c r="AF1866" s="251" t="str">
        <f>'1.  LRAMVA Summary'!$E$54</f>
        <v>kWh</v>
      </c>
      <c r="AG1866" s="251" t="str">
        <f>'1.  LRAMVA Summary'!$F$54</f>
        <v>kW</v>
      </c>
      <c r="AH1866" s="251" t="str">
        <f>'1.  LRAMVA Summary'!$G$54</f>
        <v>kW</v>
      </c>
      <c r="AI1866" s="251" t="str">
        <f>'1.  LRAMVA Summary'!$H$54</f>
        <v>kW</v>
      </c>
      <c r="AJ1866" s="251" t="str">
        <f>'1.  LRAMVA Summary'!$I$54</f>
        <v>kW</v>
      </c>
      <c r="AK1866" s="251" t="str">
        <f>'1.  LRAMVA Summary'!$J$54</f>
        <v>kWh</v>
      </c>
      <c r="AL1866" s="251">
        <f>'1.  LRAMVA Summary'!$K$54</f>
        <v>0</v>
      </c>
      <c r="AM1866" s="251">
        <f>'1.  LRAMVA Summary'!$L$54</f>
        <v>0</v>
      </c>
      <c r="AN1866" s="251">
        <f>'1.  LRAMVA Summary'!$M$54</f>
        <v>0</v>
      </c>
      <c r="AO1866" s="251">
        <f>'1.  LRAMVA Summary'!$N$54</f>
        <v>0</v>
      </c>
      <c r="AP1866" s="251">
        <f>'1.  LRAMVA Summary'!$O$54</f>
        <v>0</v>
      </c>
      <c r="AQ1866" s="251">
        <f>'1.  LRAMVA Summary'!$P$54</f>
        <v>0</v>
      </c>
      <c r="AR1866" s="251">
        <f>'1.  LRAMVA Summary'!$Q$54</f>
        <v>0</v>
      </c>
      <c r="AS1866" s="289"/>
    </row>
    <row r="1867" spans="1:45" ht="15.75">
      <c r="B1867" s="738" t="s">
        <v>921</v>
      </c>
      <c r="C1867" s="294"/>
      <c r="D1867" s="294"/>
      <c r="E1867" s="294"/>
      <c r="F1867" s="294"/>
      <c r="G1867" s="294"/>
      <c r="H1867" s="294"/>
      <c r="I1867" s="294"/>
      <c r="J1867" s="294"/>
      <c r="K1867" s="294"/>
      <c r="L1867" s="294"/>
      <c r="M1867" s="294"/>
      <c r="N1867" s="294"/>
      <c r="O1867" s="294"/>
      <c r="P1867" s="294"/>
      <c r="Q1867" s="294"/>
      <c r="R1867" s="294"/>
      <c r="S1867" s="294"/>
      <c r="T1867" s="294"/>
      <c r="U1867" s="294"/>
      <c r="V1867" s="294"/>
      <c r="W1867" s="294"/>
      <c r="X1867" s="294"/>
      <c r="Y1867" s="294"/>
      <c r="Z1867" s="294"/>
      <c r="AA1867" s="294"/>
      <c r="AB1867" s="294"/>
      <c r="AC1867" s="294"/>
      <c r="AD1867" s="742"/>
      <c r="AE1867" s="740">
        <v>0</v>
      </c>
      <c r="AF1867" s="735">
        <v>0</v>
      </c>
      <c r="AG1867" s="735">
        <v>0</v>
      </c>
      <c r="AH1867" s="735">
        <v>0</v>
      </c>
      <c r="AI1867" s="735">
        <v>0</v>
      </c>
      <c r="AJ1867" s="735">
        <v>0</v>
      </c>
      <c r="AK1867" s="735">
        <v>0</v>
      </c>
      <c r="AL1867" s="735">
        <v>0</v>
      </c>
      <c r="AM1867" s="735">
        <v>0</v>
      </c>
      <c r="AN1867" s="735">
        <v>0</v>
      </c>
      <c r="AO1867" s="735">
        <v>0</v>
      </c>
      <c r="AP1867" s="735">
        <v>0</v>
      </c>
      <c r="AQ1867" s="735">
        <v>0</v>
      </c>
      <c r="AR1867" s="735">
        <v>0</v>
      </c>
      <c r="AS1867" s="736"/>
    </row>
    <row r="1868" spans="1:45" ht="15.75">
      <c r="B1868" s="739" t="s">
        <v>809</v>
      </c>
      <c r="C1868" s="355"/>
      <c r="D1868" s="355"/>
      <c r="E1868" s="355"/>
      <c r="F1868" s="355"/>
      <c r="G1868" s="355"/>
      <c r="H1868" s="355"/>
      <c r="I1868" s="355"/>
      <c r="J1868" s="355"/>
      <c r="K1868" s="355"/>
      <c r="L1868" s="355"/>
      <c r="M1868" s="355"/>
      <c r="N1868" s="355"/>
      <c r="O1868" s="355"/>
      <c r="P1868" s="355"/>
      <c r="Q1868" s="355"/>
      <c r="R1868" s="355"/>
      <c r="S1868" s="355"/>
      <c r="T1868" s="355"/>
      <c r="U1868" s="355"/>
      <c r="V1868" s="355"/>
      <c r="W1868" s="355"/>
      <c r="X1868" s="355"/>
      <c r="Y1868" s="355"/>
      <c r="Z1868" s="355"/>
      <c r="AA1868" s="355"/>
      <c r="AB1868" s="355"/>
      <c r="AC1868" s="355"/>
      <c r="AD1868" s="743"/>
      <c r="AE1868" s="741">
        <f>HLOOKUP(AE1864,'2. LRAMVA Threshold'!$B$42:$Q$60,19,FALSE)</f>
        <v>25640593</v>
      </c>
      <c r="AF1868" s="741">
        <f>HLOOKUP(AF1864,'2. LRAMVA Threshold'!$B$42:$Q$60,19,FALSE)</f>
        <v>8037776</v>
      </c>
      <c r="AG1868" s="741">
        <f>HLOOKUP(AG1864,'2. LRAMVA Threshold'!$B$42:$Q$60,19,FALSE)</f>
        <v>207346</v>
      </c>
      <c r="AH1868" s="741">
        <f>HLOOKUP(AH1864,'2. LRAMVA Threshold'!$B$42:$Q$60,19,FALSE)</f>
        <v>0</v>
      </c>
      <c r="AI1868" s="741">
        <f>HLOOKUP(AI1864,'2. LRAMVA Threshold'!$B$42:$Q$60,19,FALSE)</f>
        <v>0</v>
      </c>
      <c r="AJ1868" s="741">
        <f>HLOOKUP(AJ1864,'2. LRAMVA Threshold'!$B$42:$Q$60,19,FALSE)</f>
        <v>0</v>
      </c>
      <c r="AK1868" s="741">
        <f>HLOOKUP(AK1864,'2. LRAMVA Threshold'!$B$42:$Q$60,19,FALSE)</f>
        <v>0</v>
      </c>
      <c r="AL1868" s="741">
        <f>HLOOKUP(AL1864,'2. LRAMVA Threshold'!$B$42:$Q$60,19,FALSE)</f>
        <v>0</v>
      </c>
      <c r="AM1868" s="741">
        <f>HLOOKUP(AM1864,'2. LRAMVA Threshold'!$B$42:$Q$60,19,FALSE)</f>
        <v>0</v>
      </c>
      <c r="AN1868" s="741">
        <f>HLOOKUP(AN1864,'2. LRAMVA Threshold'!$B$42:$Q$60,19,FALSE)</f>
        <v>0</v>
      </c>
      <c r="AO1868" s="741">
        <f>HLOOKUP(AO1864,'2. LRAMVA Threshold'!$B$42:$Q$60,19,FALSE)</f>
        <v>0</v>
      </c>
      <c r="AP1868" s="741">
        <f>HLOOKUP(AP1864,'2. LRAMVA Threshold'!$B$42:$Q$60,19,FALSE)</f>
        <v>0</v>
      </c>
      <c r="AQ1868" s="741">
        <f>HLOOKUP(AQ1864,'2. LRAMVA Threshold'!$B$42:$Q$60,19,FALSE)</f>
        <v>0</v>
      </c>
      <c r="AR1868" s="741">
        <f>HLOOKUP(AR1864,'2. LRAMVA Threshold'!$B$42:$Q$60,19,FALSE)</f>
        <v>0</v>
      </c>
      <c r="AS1868" s="393"/>
    </row>
    <row r="1869" spans="1:45">
      <c r="B1869" s="346"/>
      <c r="C1869" s="292"/>
      <c r="D1869" s="293"/>
      <c r="E1869" s="293"/>
      <c r="F1869" s="293"/>
      <c r="G1869" s="293"/>
      <c r="H1869" s="293"/>
      <c r="I1869" s="293"/>
      <c r="J1869" s="293"/>
      <c r="K1869" s="293"/>
      <c r="L1869" s="293"/>
      <c r="M1869" s="293"/>
      <c r="N1869" s="293"/>
      <c r="O1869" s="293"/>
      <c r="P1869" s="293"/>
      <c r="Q1869" s="293"/>
      <c r="R1869" s="294"/>
      <c r="S1869" s="293"/>
      <c r="T1869" s="293"/>
      <c r="U1869" s="293"/>
      <c r="V1869" s="263"/>
      <c r="W1869" s="263"/>
      <c r="X1869" s="263"/>
      <c r="Y1869" s="263"/>
      <c r="Z1869" s="293"/>
      <c r="AA1869" s="293"/>
      <c r="AB1869" s="293"/>
      <c r="AC1869" s="293"/>
      <c r="AD1869" s="293"/>
      <c r="AE1869" s="387"/>
      <c r="AF1869" s="387"/>
      <c r="AG1869" s="387"/>
      <c r="AH1869" s="387"/>
      <c r="AI1869" s="387"/>
      <c r="AJ1869" s="387"/>
      <c r="AK1869" s="387"/>
      <c r="AL1869" s="351"/>
      <c r="AM1869" s="351"/>
      <c r="AN1869" s="351"/>
      <c r="AO1869" s="351"/>
      <c r="AP1869" s="351"/>
      <c r="AQ1869" s="351"/>
      <c r="AR1869" s="351"/>
      <c r="AS1869" s="352"/>
    </row>
    <row r="1870" spans="1:45">
      <c r="B1870" s="283" t="s">
        <v>951</v>
      </c>
      <c r="C1870" s="296"/>
      <c r="D1870" s="296"/>
      <c r="E1870" s="329"/>
      <c r="F1870" s="329"/>
      <c r="G1870" s="329"/>
      <c r="H1870" s="329"/>
      <c r="I1870" s="329"/>
      <c r="J1870" s="329"/>
      <c r="K1870" s="329"/>
      <c r="L1870" s="329"/>
      <c r="M1870" s="329"/>
      <c r="N1870" s="329"/>
      <c r="O1870" s="329"/>
      <c r="P1870" s="329"/>
      <c r="Q1870" s="329"/>
      <c r="R1870" s="251"/>
      <c r="S1870" s="298"/>
      <c r="T1870" s="298"/>
      <c r="U1870" s="298"/>
      <c r="V1870" s="297"/>
      <c r="W1870" s="297"/>
      <c r="X1870" s="297"/>
      <c r="Y1870" s="297"/>
      <c r="Z1870" s="298"/>
      <c r="AA1870" s="298"/>
      <c r="AB1870" s="298"/>
      <c r="AC1870" s="298"/>
      <c r="AD1870" s="298"/>
      <c r="AE1870" s="299">
        <f>HLOOKUP(AE$35,'3.  Distribution Rates'!$C$122:$P$136,15,FALSE)</f>
        <v>0</v>
      </c>
      <c r="AF1870" s="299">
        <f>HLOOKUP(AF$35,'3.  Distribution Rates'!$C$122:$P$136,15,FALSE)</f>
        <v>1.2E-2</v>
      </c>
      <c r="AG1870" s="299">
        <f>HLOOKUP(AG$35,'3.  Distribution Rates'!$C$122:$P$136,15,FALSE)</f>
        <v>2.8862000000000001</v>
      </c>
      <c r="AH1870" s="299">
        <f>HLOOKUP(AH$35,'3.  Distribution Rates'!$C$122:$P$136,15,FALSE)</f>
        <v>1.5810999999999999</v>
      </c>
      <c r="AI1870" s="299">
        <f>HLOOKUP(AI$35,'3.  Distribution Rates'!$C$122:$P$136,15,FALSE)</f>
        <v>0.37490000000000001</v>
      </c>
      <c r="AJ1870" s="299">
        <f>HLOOKUP(AJ$35,'3.  Distribution Rates'!$C$122:$P$136,15,FALSE)</f>
        <v>5.7119</v>
      </c>
      <c r="AK1870" s="299">
        <f>HLOOKUP(AK$35,'3.  Distribution Rates'!$C$122:$P$136,15,FALSE)</f>
        <v>1.4800000000000001E-2</v>
      </c>
      <c r="AL1870" s="299">
        <f>HLOOKUP(AL$35,'3.  Distribution Rates'!$C$122:$P$136,15,FALSE)</f>
        <v>0</v>
      </c>
      <c r="AM1870" s="299">
        <f>HLOOKUP(AM$35,'3.  Distribution Rates'!$C$122:$P$136,15,FALSE)</f>
        <v>0</v>
      </c>
      <c r="AN1870" s="299">
        <f>HLOOKUP(AN$35,'3.  Distribution Rates'!$C$122:$P$136,15,FALSE)</f>
        <v>0</v>
      </c>
      <c r="AO1870" s="299">
        <f>HLOOKUP(AO$35,'3.  Distribution Rates'!$C$122:$P$136,15,FALSE)</f>
        <v>0</v>
      </c>
      <c r="AP1870" s="299">
        <f>HLOOKUP(AP$35,'3.  Distribution Rates'!$C$122:$P$136,15,FALSE)</f>
        <v>0</v>
      </c>
      <c r="AQ1870" s="299">
        <f>HLOOKUP(AQ$35,'3.  Distribution Rates'!$C$122:$P$136,15,FALSE)</f>
        <v>0</v>
      </c>
      <c r="AR1870" s="299">
        <f>HLOOKUP(AR$35,'3.  Distribution Rates'!$C$122:$P$136,15,FALSE)</f>
        <v>0</v>
      </c>
      <c r="AS1870" s="395"/>
    </row>
    <row r="1871" spans="1:45">
      <c r="B1871" s="283" t="s">
        <v>810</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'4.  2011-2014 LRAM'!AM150*AE1870</f>
        <v>0</v>
      </c>
      <c r="AF1871" s="331">
        <f>'4.  2011-2014 LRAM'!AN150*AF1870</f>
        <v>0</v>
      </c>
      <c r="AG1871" s="331">
        <f>'4.  2011-2014 LRAM'!AO150*AG1870</f>
        <v>0</v>
      </c>
      <c r="AH1871" s="331">
        <f>'4.  2011-2014 LRAM'!AP150*AH1870</f>
        <v>0</v>
      </c>
      <c r="AI1871" s="331">
        <f>'4.  2011-2014 LRAM'!AQ150*AI1870</f>
        <v>0</v>
      </c>
      <c r="AJ1871" s="331">
        <f>'4.  2011-2014 LRAM'!AR150*AJ1870</f>
        <v>0</v>
      </c>
      <c r="AK1871" s="331">
        <f>'4.  2011-2014 LRAM'!AS150*AK1870</f>
        <v>0</v>
      </c>
      <c r="AL1871" s="331">
        <f>'4.  2011-2014 LRAM'!AT150*AL1870</f>
        <v>0</v>
      </c>
      <c r="AM1871" s="331">
        <f>'4.  2011-2014 LRAM'!AU150*AM1870</f>
        <v>0</v>
      </c>
      <c r="AN1871" s="331">
        <f>'4.  2011-2014 LRAM'!AV150*AN1870</f>
        <v>0</v>
      </c>
      <c r="AO1871" s="331">
        <f>'4.  2011-2014 LRAM'!AW150*AO1870</f>
        <v>0</v>
      </c>
      <c r="AP1871" s="331">
        <f>'4.  2011-2014 LRAM'!AX150*AP1870</f>
        <v>0</v>
      </c>
      <c r="AQ1871" s="331">
        <f>'4.  2011-2014 LRAM'!AY150*AQ1870</f>
        <v>0</v>
      </c>
      <c r="AR1871" s="331">
        <f>'4.  2011-2014 LRAM'!AZ150*AR1870</f>
        <v>0</v>
      </c>
      <c r="AS1871" s="543">
        <f>SUM(AE1871:AR1871)</f>
        <v>0</v>
      </c>
    </row>
    <row r="1872" spans="1:45">
      <c r="B1872" s="283" t="s">
        <v>811</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'4.  2011-2014 LRAM'!AM289*AE1870</f>
        <v>0</v>
      </c>
      <c r="AF1872" s="331">
        <f>'4.  2011-2014 LRAM'!AN289*AF1870</f>
        <v>0</v>
      </c>
      <c r="AG1872" s="331">
        <f>'4.  2011-2014 LRAM'!AO289*AG1870</f>
        <v>0</v>
      </c>
      <c r="AH1872" s="331">
        <f>'4.  2011-2014 LRAM'!AP289*AH1870</f>
        <v>0</v>
      </c>
      <c r="AI1872" s="331">
        <f>'4.  2011-2014 LRAM'!AQ289*AI1870</f>
        <v>0</v>
      </c>
      <c r="AJ1872" s="331">
        <f>'4.  2011-2014 LRAM'!AR289*AJ1870</f>
        <v>0</v>
      </c>
      <c r="AK1872" s="331">
        <f>'4.  2011-2014 LRAM'!AS289*AK1870</f>
        <v>0</v>
      </c>
      <c r="AL1872" s="331">
        <f>'4.  2011-2014 LRAM'!AT289*AL1870</f>
        <v>0</v>
      </c>
      <c r="AM1872" s="331">
        <f>'4.  2011-2014 LRAM'!AU289*AM1870</f>
        <v>0</v>
      </c>
      <c r="AN1872" s="331">
        <f>'4.  2011-2014 LRAM'!AV289*AN1870</f>
        <v>0</v>
      </c>
      <c r="AO1872" s="331">
        <f>'4.  2011-2014 LRAM'!AW289*AO1870</f>
        <v>0</v>
      </c>
      <c r="AP1872" s="331">
        <f>'4.  2011-2014 LRAM'!AX289*AP1870</f>
        <v>0</v>
      </c>
      <c r="AQ1872" s="331">
        <f>'4.  2011-2014 LRAM'!AY289*AQ1870</f>
        <v>0</v>
      </c>
      <c r="AR1872" s="331">
        <f>'4.  2011-2014 LRAM'!AZ289*AR1870</f>
        <v>0</v>
      </c>
      <c r="AS1872" s="543">
        <f>SUM(AE1872:AR1872)</f>
        <v>0</v>
      </c>
    </row>
    <row r="1873" spans="2:45">
      <c r="B1873" s="283" t="s">
        <v>812</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'4.  2011-2014 LRAM'!AM425*AE1870</f>
        <v>0</v>
      </c>
      <c r="AF1873" s="331">
        <f>'4.  2011-2014 LRAM'!AN425*AF1870</f>
        <v>0</v>
      </c>
      <c r="AG1873" s="331">
        <f>'4.  2011-2014 LRAM'!AO425*AG1870</f>
        <v>0</v>
      </c>
      <c r="AH1873" s="331">
        <f>'4.  2011-2014 LRAM'!AP425*AH1870</f>
        <v>0</v>
      </c>
      <c r="AI1873" s="331">
        <f>'4.  2011-2014 LRAM'!AQ425*AI1870</f>
        <v>0</v>
      </c>
      <c r="AJ1873" s="331">
        <f>'4.  2011-2014 LRAM'!AR425*AJ1870</f>
        <v>0</v>
      </c>
      <c r="AK1873" s="331">
        <f>'4.  2011-2014 LRAM'!AS425*AK1870</f>
        <v>0</v>
      </c>
      <c r="AL1873" s="331">
        <f>'4.  2011-2014 LRAM'!AT425*AL1870</f>
        <v>0</v>
      </c>
      <c r="AM1873" s="331">
        <f>'4.  2011-2014 LRAM'!AU425*AM1870</f>
        <v>0</v>
      </c>
      <c r="AN1873" s="331">
        <f>'4.  2011-2014 LRAM'!AV425*AN1870</f>
        <v>0</v>
      </c>
      <c r="AO1873" s="331">
        <f>'4.  2011-2014 LRAM'!AW425*AO1870</f>
        <v>0</v>
      </c>
      <c r="AP1873" s="331">
        <f>'4.  2011-2014 LRAM'!AX425*AP1870</f>
        <v>0</v>
      </c>
      <c r="AQ1873" s="331">
        <f>'4.  2011-2014 LRAM'!AY425*AQ1870</f>
        <v>0</v>
      </c>
      <c r="AR1873" s="331">
        <f>'4.  2011-2014 LRAM'!AZ425*AR1870</f>
        <v>0</v>
      </c>
      <c r="AS1873" s="543">
        <f>SUM(AE1873:AR1873)</f>
        <v>0</v>
      </c>
    </row>
    <row r="1874" spans="2:45">
      <c r="B1874" s="283" t="s">
        <v>813</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'4.  2011-2014 LRAM'!AM562*AE1870</f>
        <v>0</v>
      </c>
      <c r="AF1874" s="331">
        <f>'4.  2011-2014 LRAM'!AN562*AF1870</f>
        <v>6210.8836799999999</v>
      </c>
      <c r="AG1874" s="331">
        <f>'4.  2011-2014 LRAM'!AO562*AG1870</f>
        <v>25462.583997360001</v>
      </c>
      <c r="AH1874" s="331">
        <f>'4.  2011-2014 LRAM'!AP562*AH1870</f>
        <v>3707.8964269199992</v>
      </c>
      <c r="AI1874" s="331">
        <f>'4.  2011-2014 LRAM'!AQ562*AI1870</f>
        <v>0</v>
      </c>
      <c r="AJ1874" s="331">
        <f>'4.  2011-2014 LRAM'!AR562*AJ1870</f>
        <v>0</v>
      </c>
      <c r="AK1874" s="331">
        <f>'4.  2011-2014 LRAM'!AS562*AK1870</f>
        <v>0</v>
      </c>
      <c r="AL1874" s="331">
        <f>'4.  2011-2014 LRAM'!AT562*AL1870</f>
        <v>0</v>
      </c>
      <c r="AM1874" s="331">
        <f>'4.  2011-2014 LRAM'!AU562*AM1870</f>
        <v>0</v>
      </c>
      <c r="AN1874" s="331">
        <f>'4.  2011-2014 LRAM'!AV562*AN1870</f>
        <v>0</v>
      </c>
      <c r="AO1874" s="331">
        <f>'4.  2011-2014 LRAM'!AW562*AO1870</f>
        <v>0</v>
      </c>
      <c r="AP1874" s="331">
        <f>'4.  2011-2014 LRAM'!AX562*AP1870</f>
        <v>0</v>
      </c>
      <c r="AQ1874" s="331">
        <f>'4.  2011-2014 LRAM'!AY562*AQ1870</f>
        <v>0</v>
      </c>
      <c r="AR1874" s="331">
        <f>'4.  2011-2014 LRAM'!AZ562*AR1870</f>
        <v>0</v>
      </c>
      <c r="AS1874" s="543">
        <f t="shared" ref="AS1874:AS1883" si="3214">SUM(AE1874:AR1874)</f>
        <v>35381.364104280001</v>
      </c>
    </row>
    <row r="1875" spans="2:45">
      <c r="B1875" s="283" t="s">
        <v>814</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3215">AE219*AE1870</f>
        <v>0</v>
      </c>
      <c r="AF1875" s="331">
        <f t="shared" si="3215"/>
        <v>9986.0530799999997</v>
      </c>
      <c r="AG1875" s="331">
        <f t="shared" si="3215"/>
        <v>27847.096632000004</v>
      </c>
      <c r="AH1875" s="331">
        <f t="shared" si="3215"/>
        <v>0</v>
      </c>
      <c r="AI1875" s="331">
        <f t="shared" si="3215"/>
        <v>706.3116</v>
      </c>
      <c r="AJ1875" s="331">
        <f t="shared" si="3215"/>
        <v>0</v>
      </c>
      <c r="AK1875" s="331">
        <f t="shared" si="3215"/>
        <v>0</v>
      </c>
      <c r="AL1875" s="331">
        <f t="shared" si="3215"/>
        <v>0</v>
      </c>
      <c r="AM1875" s="331">
        <f t="shared" si="3215"/>
        <v>0</v>
      </c>
      <c r="AN1875" s="331">
        <f t="shared" si="3215"/>
        <v>0</v>
      </c>
      <c r="AO1875" s="331">
        <f t="shared" si="3215"/>
        <v>0</v>
      </c>
      <c r="AP1875" s="331">
        <f t="shared" si="3215"/>
        <v>0</v>
      </c>
      <c r="AQ1875" s="331">
        <f t="shared" si="3215"/>
        <v>0</v>
      </c>
      <c r="AR1875" s="331">
        <f t="shared" si="3215"/>
        <v>0</v>
      </c>
      <c r="AS1875" s="543">
        <f t="shared" si="3214"/>
        <v>38539.461312000007</v>
      </c>
    </row>
    <row r="1876" spans="2:45">
      <c r="B1876" s="283" t="s">
        <v>815</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3216">AE409*AE1870</f>
        <v>0</v>
      </c>
      <c r="AF1876" s="331">
        <f t="shared" si="3216"/>
        <v>82489.212217049266</v>
      </c>
      <c r="AG1876" s="331">
        <f t="shared" si="3216"/>
        <v>41682.465595111702</v>
      </c>
      <c r="AH1876" s="331">
        <f t="shared" si="3216"/>
        <v>4698.4283280705404</v>
      </c>
      <c r="AI1876" s="331">
        <f t="shared" si="3216"/>
        <v>907.6469409390312</v>
      </c>
      <c r="AJ1876" s="331">
        <f t="shared" si="3216"/>
        <v>7115.4437136982542</v>
      </c>
      <c r="AK1876" s="331">
        <f t="shared" si="3216"/>
        <v>0</v>
      </c>
      <c r="AL1876" s="331">
        <f t="shared" si="3216"/>
        <v>0</v>
      </c>
      <c r="AM1876" s="331">
        <f t="shared" si="3216"/>
        <v>0</v>
      </c>
      <c r="AN1876" s="331">
        <f t="shared" si="3216"/>
        <v>0</v>
      </c>
      <c r="AO1876" s="331">
        <f t="shared" si="3216"/>
        <v>0</v>
      </c>
      <c r="AP1876" s="331">
        <f t="shared" si="3216"/>
        <v>0</v>
      </c>
      <c r="AQ1876" s="331">
        <f t="shared" si="3216"/>
        <v>0</v>
      </c>
      <c r="AR1876" s="331">
        <f t="shared" si="3216"/>
        <v>0</v>
      </c>
      <c r="AS1876" s="543">
        <f t="shared" si="3214"/>
        <v>136893.1967948688</v>
      </c>
    </row>
    <row r="1877" spans="2:45">
      <c r="B1877" s="283" t="s">
        <v>816</v>
      </c>
      <c r="C1877" s="301"/>
      <c r="D1877" s="243"/>
      <c r="E1877" s="240"/>
      <c r="F1877" s="240"/>
      <c r="G1877" s="240"/>
      <c r="H1877" s="240"/>
      <c r="I1877" s="240"/>
      <c r="J1877" s="240"/>
      <c r="K1877" s="240"/>
      <c r="L1877" s="240"/>
      <c r="M1877" s="240"/>
      <c r="N1877" s="240"/>
      <c r="O1877" s="240"/>
      <c r="P1877" s="240"/>
      <c r="Q1877" s="240"/>
      <c r="R1877" s="251"/>
      <c r="S1877" s="240"/>
      <c r="T1877" s="240"/>
      <c r="U1877" s="240"/>
      <c r="V1877" s="243"/>
      <c r="W1877" s="243"/>
      <c r="X1877" s="243"/>
      <c r="Y1877" s="243"/>
      <c r="Z1877" s="240"/>
      <c r="AA1877" s="240"/>
      <c r="AB1877" s="240"/>
      <c r="AC1877" s="240"/>
      <c r="AD1877" s="240"/>
      <c r="AE1877" s="331">
        <f t="shared" ref="AE1877:AR1877" si="3217">AE605*AE1870</f>
        <v>0</v>
      </c>
      <c r="AF1877" s="331">
        <f t="shared" si="3217"/>
        <v>60419.713436462916</v>
      </c>
      <c r="AG1877" s="331">
        <f t="shared" si="3217"/>
        <v>71348.429406516676</v>
      </c>
      <c r="AH1877" s="331">
        <f t="shared" si="3217"/>
        <v>3321.6898885294963</v>
      </c>
      <c r="AI1877" s="331">
        <f t="shared" si="3217"/>
        <v>3458.697058311232</v>
      </c>
      <c r="AJ1877" s="331">
        <f t="shared" si="3217"/>
        <v>0</v>
      </c>
      <c r="AK1877" s="331">
        <f t="shared" si="3217"/>
        <v>29670.364144650008</v>
      </c>
      <c r="AL1877" s="331">
        <f t="shared" si="3217"/>
        <v>0</v>
      </c>
      <c r="AM1877" s="331">
        <f t="shared" si="3217"/>
        <v>0</v>
      </c>
      <c r="AN1877" s="331">
        <f t="shared" si="3217"/>
        <v>0</v>
      </c>
      <c r="AO1877" s="331">
        <f t="shared" si="3217"/>
        <v>0</v>
      </c>
      <c r="AP1877" s="331">
        <f t="shared" si="3217"/>
        <v>0</v>
      </c>
      <c r="AQ1877" s="331">
        <f t="shared" si="3217"/>
        <v>0</v>
      </c>
      <c r="AR1877" s="331">
        <f t="shared" si="3217"/>
        <v>0</v>
      </c>
      <c r="AS1877" s="543">
        <f t="shared" si="3214"/>
        <v>168218.89393447031</v>
      </c>
    </row>
    <row r="1878" spans="2:45">
      <c r="B1878" s="283" t="s">
        <v>817</v>
      </c>
      <c r="C1878" s="301"/>
      <c r="D1878" s="243"/>
      <c r="E1878" s="240"/>
      <c r="F1878" s="240"/>
      <c r="G1878" s="240"/>
      <c r="H1878" s="240"/>
      <c r="I1878" s="240"/>
      <c r="J1878" s="240"/>
      <c r="K1878" s="240"/>
      <c r="L1878" s="240"/>
      <c r="M1878" s="240"/>
      <c r="N1878" s="240"/>
      <c r="O1878" s="240"/>
      <c r="P1878" s="240"/>
      <c r="Q1878" s="240"/>
      <c r="R1878" s="251"/>
      <c r="S1878" s="240"/>
      <c r="T1878" s="240"/>
      <c r="U1878" s="240"/>
      <c r="V1878" s="243"/>
      <c r="W1878" s="243"/>
      <c r="X1878" s="243"/>
      <c r="Y1878" s="243"/>
      <c r="Z1878" s="240"/>
      <c r="AA1878" s="240"/>
      <c r="AB1878" s="240"/>
      <c r="AC1878" s="240"/>
      <c r="AD1878" s="240"/>
      <c r="AE1878" s="331">
        <f t="shared" ref="AE1878:AR1878" si="3218">AE798*AE1870</f>
        <v>0</v>
      </c>
      <c r="AF1878" s="331">
        <f t="shared" si="3218"/>
        <v>90227.550442890919</v>
      </c>
      <c r="AG1878" s="331">
        <f t="shared" si="3218"/>
        <v>173300.53892980557</v>
      </c>
      <c r="AH1878" s="331">
        <f t="shared" si="3218"/>
        <v>5053.2283009315506</v>
      </c>
      <c r="AI1878" s="331">
        <f t="shared" si="3218"/>
        <v>6210.1395526084552</v>
      </c>
      <c r="AJ1878" s="331">
        <f t="shared" si="3218"/>
        <v>23174.60302581744</v>
      </c>
      <c r="AK1878" s="331">
        <f t="shared" si="3218"/>
        <v>17370.623810211324</v>
      </c>
      <c r="AL1878" s="331">
        <f t="shared" si="3218"/>
        <v>0</v>
      </c>
      <c r="AM1878" s="331">
        <f t="shared" si="3218"/>
        <v>0</v>
      </c>
      <c r="AN1878" s="331">
        <f t="shared" si="3218"/>
        <v>0</v>
      </c>
      <c r="AO1878" s="331">
        <f t="shared" si="3218"/>
        <v>0</v>
      </c>
      <c r="AP1878" s="331">
        <f t="shared" si="3218"/>
        <v>0</v>
      </c>
      <c r="AQ1878" s="331">
        <f t="shared" si="3218"/>
        <v>0</v>
      </c>
      <c r="AR1878" s="331">
        <f t="shared" si="3218"/>
        <v>0</v>
      </c>
      <c r="AS1878" s="543">
        <f t="shared" si="3214"/>
        <v>315336.68406226527</v>
      </c>
    </row>
    <row r="1879" spans="2:45">
      <c r="B1879" s="283" t="s">
        <v>818</v>
      </c>
      <c r="C1879" s="301"/>
      <c r="D1879" s="243"/>
      <c r="E1879" s="240"/>
      <c r="F1879" s="240"/>
      <c r="G1879" s="240"/>
      <c r="H1879" s="240"/>
      <c r="I1879" s="240"/>
      <c r="J1879" s="240"/>
      <c r="K1879" s="240"/>
      <c r="L1879" s="240"/>
      <c r="M1879" s="240"/>
      <c r="N1879" s="240"/>
      <c r="O1879" s="240"/>
      <c r="P1879" s="240"/>
      <c r="Q1879" s="240"/>
      <c r="R1879" s="251"/>
      <c r="S1879" s="240"/>
      <c r="T1879" s="240"/>
      <c r="U1879" s="240"/>
      <c r="V1879" s="243"/>
      <c r="W1879" s="243"/>
      <c r="X1879" s="243"/>
      <c r="Y1879" s="243"/>
      <c r="Z1879" s="240"/>
      <c r="AA1879" s="240"/>
      <c r="AB1879" s="240"/>
      <c r="AC1879" s="240"/>
      <c r="AD1879" s="240"/>
      <c r="AE1879" s="331">
        <f t="shared" ref="AE1879:AR1879" si="3219">AE995*AE1870</f>
        <v>0</v>
      </c>
      <c r="AF1879" s="331">
        <f t="shared" si="3219"/>
        <v>36735.748029987437</v>
      </c>
      <c r="AG1879" s="331">
        <f t="shared" si="3219"/>
        <v>73293.635371164346</v>
      </c>
      <c r="AH1879" s="331">
        <f t="shared" si="3219"/>
        <v>4168.9624470466606</v>
      </c>
      <c r="AI1879" s="331">
        <f t="shared" si="3219"/>
        <v>2215.0481419542616</v>
      </c>
      <c r="AJ1879" s="331">
        <f t="shared" si="3219"/>
        <v>81144.953585378258</v>
      </c>
      <c r="AK1879" s="331">
        <f t="shared" si="3219"/>
        <v>2335.9580312454473</v>
      </c>
      <c r="AL1879" s="331">
        <f t="shared" si="3219"/>
        <v>0</v>
      </c>
      <c r="AM1879" s="331">
        <f t="shared" si="3219"/>
        <v>0</v>
      </c>
      <c r="AN1879" s="331">
        <f t="shared" si="3219"/>
        <v>0</v>
      </c>
      <c r="AO1879" s="331">
        <f t="shared" si="3219"/>
        <v>0</v>
      </c>
      <c r="AP1879" s="331">
        <f t="shared" si="3219"/>
        <v>0</v>
      </c>
      <c r="AQ1879" s="331">
        <f t="shared" si="3219"/>
        <v>0</v>
      </c>
      <c r="AR1879" s="331">
        <f t="shared" si="3219"/>
        <v>0</v>
      </c>
      <c r="AS1879" s="543">
        <f t="shared" si="3214"/>
        <v>199894.30560677641</v>
      </c>
    </row>
    <row r="1880" spans="2:45">
      <c r="B1880" s="283" t="s">
        <v>819</v>
      </c>
      <c r="C1880" s="301"/>
      <c r="D1880" s="243"/>
      <c r="E1880" s="240"/>
      <c r="F1880" s="240"/>
      <c r="G1880" s="240"/>
      <c r="H1880" s="240"/>
      <c r="I1880" s="240"/>
      <c r="J1880" s="240"/>
      <c r="K1880" s="240"/>
      <c r="L1880" s="240"/>
      <c r="M1880" s="240"/>
      <c r="N1880" s="240"/>
      <c r="O1880" s="240"/>
      <c r="P1880" s="240"/>
      <c r="Q1880" s="240"/>
      <c r="R1880" s="251"/>
      <c r="S1880" s="240"/>
      <c r="T1880" s="240"/>
      <c r="U1880" s="240"/>
      <c r="V1880" s="243"/>
      <c r="W1880" s="243"/>
      <c r="X1880" s="243"/>
      <c r="Y1880" s="243"/>
      <c r="Z1880" s="240"/>
      <c r="AA1880" s="240"/>
      <c r="AB1880" s="240"/>
      <c r="AC1880" s="240"/>
      <c r="AD1880" s="240"/>
      <c r="AE1880" s="331">
        <f t="shared" ref="AE1880:AR1880" si="3220">AE1190*AE1870</f>
        <v>0</v>
      </c>
      <c r="AF1880" s="331">
        <f t="shared" si="3220"/>
        <v>762.71011001190959</v>
      </c>
      <c r="AG1880" s="331">
        <f t="shared" si="3220"/>
        <v>19183.790996618711</v>
      </c>
      <c r="AH1880" s="331">
        <f t="shared" si="3220"/>
        <v>738.99288666176471</v>
      </c>
      <c r="AI1880" s="331">
        <f t="shared" si="3220"/>
        <v>4609.9705685898498</v>
      </c>
      <c r="AJ1880" s="331">
        <f t="shared" si="3220"/>
        <v>0</v>
      </c>
      <c r="AK1880" s="331">
        <f t="shared" si="3220"/>
        <v>0</v>
      </c>
      <c r="AL1880" s="331">
        <f t="shared" si="3220"/>
        <v>0</v>
      </c>
      <c r="AM1880" s="331">
        <f t="shared" si="3220"/>
        <v>0</v>
      </c>
      <c r="AN1880" s="331">
        <f t="shared" si="3220"/>
        <v>0</v>
      </c>
      <c r="AO1880" s="331">
        <f t="shared" si="3220"/>
        <v>0</v>
      </c>
      <c r="AP1880" s="331">
        <f t="shared" si="3220"/>
        <v>0</v>
      </c>
      <c r="AQ1880" s="331">
        <f t="shared" si="3220"/>
        <v>0</v>
      </c>
      <c r="AR1880" s="331">
        <f t="shared" si="3220"/>
        <v>0</v>
      </c>
      <c r="AS1880" s="543">
        <f t="shared" si="3214"/>
        <v>25295.46456188224</v>
      </c>
    </row>
    <row r="1881" spans="2:45">
      <c r="B1881" s="283" t="s">
        <v>820</v>
      </c>
      <c r="C1881" s="301"/>
      <c r="D1881" s="243"/>
      <c r="E1881" s="240"/>
      <c r="F1881" s="240"/>
      <c r="G1881" s="240"/>
      <c r="H1881" s="240"/>
      <c r="I1881" s="240"/>
      <c r="J1881" s="240"/>
      <c r="K1881" s="240"/>
      <c r="L1881" s="240"/>
      <c r="M1881" s="240"/>
      <c r="N1881" s="240"/>
      <c r="O1881" s="240"/>
      <c r="P1881" s="240"/>
      <c r="Q1881" s="240"/>
      <c r="R1881" s="251"/>
      <c r="S1881" s="240"/>
      <c r="T1881" s="240"/>
      <c r="U1881" s="240"/>
      <c r="V1881" s="243"/>
      <c r="W1881" s="243"/>
      <c r="X1881" s="243"/>
      <c r="Y1881" s="243"/>
      <c r="Z1881" s="240"/>
      <c r="AA1881" s="240"/>
      <c r="AB1881" s="240"/>
      <c r="AC1881" s="240"/>
      <c r="AD1881" s="240"/>
      <c r="AE1881" s="331">
        <f t="shared" ref="AE1881:AR1881" si="3221">AE1385*AE1870</f>
        <v>0</v>
      </c>
      <c r="AF1881" s="331">
        <f t="shared" si="3221"/>
        <v>2039.2120327094196</v>
      </c>
      <c r="AG1881" s="331">
        <f t="shared" si="3221"/>
        <v>7284.3931516378616</v>
      </c>
      <c r="AH1881" s="331">
        <f t="shared" si="3221"/>
        <v>0</v>
      </c>
      <c r="AI1881" s="331">
        <f t="shared" si="3221"/>
        <v>8877.2426165810066</v>
      </c>
      <c r="AJ1881" s="331">
        <f t="shared" si="3221"/>
        <v>0</v>
      </c>
      <c r="AK1881" s="331">
        <f t="shared" si="3221"/>
        <v>0</v>
      </c>
      <c r="AL1881" s="331">
        <f t="shared" si="3221"/>
        <v>0</v>
      </c>
      <c r="AM1881" s="331">
        <f t="shared" si="3221"/>
        <v>0</v>
      </c>
      <c r="AN1881" s="331">
        <f t="shared" si="3221"/>
        <v>0</v>
      </c>
      <c r="AO1881" s="331">
        <f t="shared" si="3221"/>
        <v>0</v>
      </c>
      <c r="AP1881" s="331">
        <f t="shared" si="3221"/>
        <v>0</v>
      </c>
      <c r="AQ1881" s="331">
        <f t="shared" si="3221"/>
        <v>0</v>
      </c>
      <c r="AR1881" s="331">
        <f t="shared" si="3221"/>
        <v>0</v>
      </c>
      <c r="AS1881" s="543">
        <f t="shared" si="3214"/>
        <v>18200.847800928288</v>
      </c>
    </row>
    <row r="1882" spans="2:45">
      <c r="B1882" s="283" t="s">
        <v>821</v>
      </c>
      <c r="C1882" s="301"/>
      <c r="D1882" s="243"/>
      <c r="E1882" s="240"/>
      <c r="F1882" s="240"/>
      <c r="G1882" s="240"/>
      <c r="H1882" s="240"/>
      <c r="I1882" s="240"/>
      <c r="J1882" s="240"/>
      <c r="K1882" s="240"/>
      <c r="L1882" s="240"/>
      <c r="M1882" s="240"/>
      <c r="N1882" s="240"/>
      <c r="O1882" s="240"/>
      <c r="P1882" s="240"/>
      <c r="Q1882" s="240"/>
      <c r="R1882" s="251"/>
      <c r="S1882" s="240"/>
      <c r="T1882" s="240"/>
      <c r="U1882" s="240"/>
      <c r="V1882" s="243"/>
      <c r="W1882" s="243"/>
      <c r="X1882" s="243"/>
      <c r="Y1882" s="243"/>
      <c r="Z1882" s="240"/>
      <c r="AA1882" s="240"/>
      <c r="AB1882" s="240"/>
      <c r="AC1882" s="240"/>
      <c r="AD1882" s="240"/>
      <c r="AE1882" s="331">
        <f t="shared" ref="AE1882:AR1882" si="3222">AE1579*AE1870</f>
        <v>0</v>
      </c>
      <c r="AF1882" s="331">
        <f t="shared" si="3222"/>
        <v>0</v>
      </c>
      <c r="AG1882" s="331">
        <f t="shared" si="3222"/>
        <v>6306.0157554948537</v>
      </c>
      <c r="AH1882" s="331">
        <f t="shared" si="3222"/>
        <v>0</v>
      </c>
      <c r="AI1882" s="331">
        <f t="shared" si="3222"/>
        <v>1113.5382633652316</v>
      </c>
      <c r="AJ1882" s="331">
        <f t="shared" si="3222"/>
        <v>0</v>
      </c>
      <c r="AK1882" s="331">
        <f t="shared" si="3222"/>
        <v>0</v>
      </c>
      <c r="AL1882" s="331">
        <f t="shared" si="3222"/>
        <v>0</v>
      </c>
      <c r="AM1882" s="331">
        <f t="shared" si="3222"/>
        <v>0</v>
      </c>
      <c r="AN1882" s="331">
        <f t="shared" si="3222"/>
        <v>0</v>
      </c>
      <c r="AO1882" s="331">
        <f t="shared" si="3222"/>
        <v>0</v>
      </c>
      <c r="AP1882" s="331">
        <f t="shared" si="3222"/>
        <v>0</v>
      </c>
      <c r="AQ1882" s="331">
        <f t="shared" si="3222"/>
        <v>0</v>
      </c>
      <c r="AR1882" s="331">
        <f t="shared" si="3222"/>
        <v>0</v>
      </c>
      <c r="AS1882" s="543">
        <f t="shared" si="3214"/>
        <v>7419.5540188600853</v>
      </c>
    </row>
    <row r="1883" spans="2:45" ht="15.75">
      <c r="B1883" s="305" t="s">
        <v>981</v>
      </c>
      <c r="C1883" s="301"/>
      <c r="D1883" s="263"/>
      <c r="E1883" s="293"/>
      <c r="F1883" s="293"/>
      <c r="G1883" s="293"/>
      <c r="H1883" s="293"/>
      <c r="I1883" s="293"/>
      <c r="J1883" s="293"/>
      <c r="K1883" s="293"/>
      <c r="L1883" s="293"/>
      <c r="M1883" s="293"/>
      <c r="N1883" s="293"/>
      <c r="O1883" s="293"/>
      <c r="P1883" s="293"/>
      <c r="Q1883" s="293"/>
      <c r="R1883" s="260"/>
      <c r="S1883" s="293"/>
      <c r="T1883" s="293"/>
      <c r="U1883" s="293"/>
      <c r="V1883" s="263"/>
      <c r="W1883" s="263"/>
      <c r="X1883" s="263"/>
      <c r="Y1883" s="263"/>
      <c r="Z1883" s="293"/>
      <c r="AA1883" s="293"/>
      <c r="AB1883" s="293"/>
      <c r="AC1883" s="293"/>
      <c r="AD1883" s="293"/>
      <c r="AE1883" s="302">
        <f>SUM(AE1871:AE1882)</f>
        <v>0</v>
      </c>
      <c r="AF1883" s="302">
        <f t="shared" ref="AF1883:AR1883" si="3223">SUM(AF1871:AF1882)</f>
        <v>288871.08302911191</v>
      </c>
      <c r="AG1883" s="302">
        <f t="shared" si="3223"/>
        <v>445708.94983570976</v>
      </c>
      <c r="AH1883" s="302">
        <f t="shared" si="3223"/>
        <v>21689.198278160009</v>
      </c>
      <c r="AI1883" s="302">
        <f t="shared" si="3223"/>
        <v>28098.594742349065</v>
      </c>
      <c r="AJ1883" s="302">
        <f t="shared" si="3223"/>
        <v>111435.00032489395</v>
      </c>
      <c r="AK1883" s="302">
        <f t="shared" si="3223"/>
        <v>49376.945986106781</v>
      </c>
      <c r="AL1883" s="302">
        <f t="shared" si="3223"/>
        <v>0</v>
      </c>
      <c r="AM1883" s="302">
        <f t="shared" si="3223"/>
        <v>0</v>
      </c>
      <c r="AN1883" s="302">
        <f t="shared" si="3223"/>
        <v>0</v>
      </c>
      <c r="AO1883" s="302">
        <f t="shared" si="3223"/>
        <v>0</v>
      </c>
      <c r="AP1883" s="302">
        <f t="shared" si="3223"/>
        <v>0</v>
      </c>
      <c r="AQ1883" s="302">
        <f t="shared" si="3223"/>
        <v>0</v>
      </c>
      <c r="AR1883" s="302">
        <f t="shared" si="3223"/>
        <v>0</v>
      </c>
      <c r="AS1883" s="359">
        <f t="shared" si="3214"/>
        <v>945179.77219633153</v>
      </c>
    </row>
    <row r="1884" spans="2:45" ht="15.75">
      <c r="B1884" s="305" t="s">
        <v>982</v>
      </c>
      <c r="C1884" s="301"/>
      <c r="D1884" s="306"/>
      <c r="E1884" s="293"/>
      <c r="F1884" s="293"/>
      <c r="G1884" s="293"/>
      <c r="H1884" s="293"/>
      <c r="I1884" s="293"/>
      <c r="J1884" s="293"/>
      <c r="K1884" s="293"/>
      <c r="L1884" s="293"/>
      <c r="M1884" s="293"/>
      <c r="N1884" s="293"/>
      <c r="O1884" s="293"/>
      <c r="P1884" s="293"/>
      <c r="Q1884" s="293"/>
      <c r="R1884" s="260"/>
      <c r="S1884" s="293"/>
      <c r="T1884" s="293"/>
      <c r="U1884" s="293"/>
      <c r="V1884" s="263"/>
      <c r="W1884" s="263"/>
      <c r="X1884" s="263"/>
      <c r="Y1884" s="263"/>
      <c r="Z1884" s="293"/>
      <c r="AA1884" s="293"/>
      <c r="AB1884" s="293"/>
      <c r="AC1884" s="293"/>
      <c r="AD1884" s="293"/>
      <c r="AE1884" s="303">
        <f>AE1868*AE1870</f>
        <v>0</v>
      </c>
      <c r="AF1884" s="303">
        <f t="shared" ref="AF1884:AR1884" si="3224">AF1868*AF1870</f>
        <v>96453.312000000005</v>
      </c>
      <c r="AG1884" s="303">
        <f t="shared" si="3224"/>
        <v>598442.02520000003</v>
      </c>
      <c r="AH1884" s="303">
        <f t="shared" si="3224"/>
        <v>0</v>
      </c>
      <c r="AI1884" s="303">
        <f t="shared" si="3224"/>
        <v>0</v>
      </c>
      <c r="AJ1884" s="303">
        <f t="shared" si="3224"/>
        <v>0</v>
      </c>
      <c r="AK1884" s="303">
        <f t="shared" si="3224"/>
        <v>0</v>
      </c>
      <c r="AL1884" s="303">
        <f t="shared" si="3224"/>
        <v>0</v>
      </c>
      <c r="AM1884" s="303">
        <f t="shared" si="3224"/>
        <v>0</v>
      </c>
      <c r="AN1884" s="303">
        <f t="shared" si="3224"/>
        <v>0</v>
      </c>
      <c r="AO1884" s="303">
        <f t="shared" si="3224"/>
        <v>0</v>
      </c>
      <c r="AP1884" s="303">
        <f t="shared" si="3224"/>
        <v>0</v>
      </c>
      <c r="AQ1884" s="303">
        <f t="shared" si="3224"/>
        <v>0</v>
      </c>
      <c r="AR1884" s="303">
        <f t="shared" si="3224"/>
        <v>0</v>
      </c>
      <c r="AS1884" s="359">
        <f>SUM(AE1884:AR1884)</f>
        <v>694895.33720000007</v>
      </c>
    </row>
    <row r="1885" spans="2:45" ht="15.75">
      <c r="B1885" s="305" t="s">
        <v>983</v>
      </c>
      <c r="C1885" s="301"/>
      <c r="D1885" s="306"/>
      <c r="E1885" s="293"/>
      <c r="F1885" s="293"/>
      <c r="G1885" s="293"/>
      <c r="H1885" s="293"/>
      <c r="I1885" s="293"/>
      <c r="J1885" s="293"/>
      <c r="K1885" s="293"/>
      <c r="L1885" s="293"/>
      <c r="M1885" s="293"/>
      <c r="N1885" s="293"/>
      <c r="O1885" s="293"/>
      <c r="P1885" s="293"/>
      <c r="Q1885" s="293"/>
      <c r="R1885" s="260"/>
      <c r="S1885" s="293"/>
      <c r="T1885" s="293"/>
      <c r="U1885" s="293"/>
      <c r="V1885" s="306"/>
      <c r="W1885" s="306"/>
      <c r="X1885" s="306"/>
      <c r="Y1885" s="306"/>
      <c r="Z1885" s="293"/>
      <c r="AA1885" s="293"/>
      <c r="AB1885" s="293"/>
      <c r="AC1885" s="293"/>
      <c r="AD1885" s="293"/>
      <c r="AE1885" s="307"/>
      <c r="AF1885" s="307"/>
      <c r="AG1885" s="307"/>
      <c r="AH1885" s="307"/>
      <c r="AI1885" s="307"/>
      <c r="AJ1885" s="307"/>
      <c r="AK1885" s="307"/>
      <c r="AL1885" s="307"/>
      <c r="AM1885" s="307"/>
      <c r="AN1885" s="307"/>
      <c r="AO1885" s="307"/>
      <c r="AP1885" s="307"/>
      <c r="AQ1885" s="307"/>
      <c r="AR1885" s="307"/>
      <c r="AS1885" s="359">
        <f>AS1883-AS1884</f>
        <v>250284.43499633146</v>
      </c>
    </row>
    <row r="1886" spans="2:45">
      <c r="B1886" s="334"/>
      <c r="C1886" s="396"/>
      <c r="D1886" s="396"/>
      <c r="E1886" s="397"/>
      <c r="F1886" s="397"/>
      <c r="G1886" s="397"/>
      <c r="H1886" s="397"/>
      <c r="I1886" s="397"/>
      <c r="J1886" s="397"/>
      <c r="K1886" s="397"/>
      <c r="L1886" s="397"/>
      <c r="M1886" s="397"/>
      <c r="N1886" s="397"/>
      <c r="O1886" s="397"/>
      <c r="P1886" s="397"/>
      <c r="Q1886" s="397"/>
      <c r="R1886" s="398"/>
      <c r="S1886" s="397"/>
      <c r="T1886" s="397"/>
      <c r="U1886" s="397"/>
      <c r="V1886" s="396"/>
      <c r="W1886" s="399"/>
      <c r="X1886" s="396"/>
      <c r="Y1886" s="396"/>
      <c r="Z1886" s="397"/>
      <c r="AA1886" s="397"/>
      <c r="AB1886" s="397"/>
      <c r="AC1886" s="397"/>
      <c r="AD1886" s="397"/>
      <c r="AE1886" s="400"/>
      <c r="AF1886" s="400"/>
      <c r="AG1886" s="400"/>
      <c r="AH1886" s="400"/>
      <c r="AI1886" s="400"/>
      <c r="AJ1886" s="400"/>
      <c r="AK1886" s="400"/>
      <c r="AL1886" s="400"/>
      <c r="AM1886" s="400"/>
      <c r="AN1886" s="400"/>
      <c r="AO1886" s="400"/>
      <c r="AP1886" s="400"/>
      <c r="AQ1886" s="400"/>
      <c r="AR1886" s="400"/>
      <c r="AS1886" s="339"/>
    </row>
  </sheetData>
  <sheetProtection formatCells="0" formatColumns="0" formatRows="0" insertColumns="0" insertRows="0" insertHyperlinks="0" deleteColumns="0" deleteRows="0" sort="0" autoFilter="0" pivotTables="0"/>
  <mergeCells count="87">
    <mergeCell ref="AE1583:AS1583"/>
    <mergeCell ref="B1583:B1584"/>
    <mergeCell ref="C1583:C1584"/>
    <mergeCell ref="E1583:P1583"/>
    <mergeCell ref="Q1583:Q1584"/>
    <mergeCell ref="S1583:AD1583"/>
    <mergeCell ref="AE1863:AS1863"/>
    <mergeCell ref="B1863:B1864"/>
    <mergeCell ref="C1863:C1864"/>
    <mergeCell ref="Q1863:Q1864"/>
    <mergeCell ref="E1863:P1863"/>
    <mergeCell ref="S1863:AD1863"/>
    <mergeCell ref="AE1809:AS1809"/>
    <mergeCell ref="B1836:B1837"/>
    <mergeCell ref="C1836:C1837"/>
    <mergeCell ref="Q1836:Q1837"/>
    <mergeCell ref="AE1836:AS1836"/>
    <mergeCell ref="B1809:B1810"/>
    <mergeCell ref="C1809:C1810"/>
    <mergeCell ref="Q1809:Q1810"/>
    <mergeCell ref="E1809:P1809"/>
    <mergeCell ref="E1836:P1836"/>
    <mergeCell ref="S1836:AD1836"/>
    <mergeCell ref="S1809:AD1809"/>
    <mergeCell ref="B1783:B1784"/>
    <mergeCell ref="C1783:C1784"/>
    <mergeCell ref="Q1783:Q1784"/>
    <mergeCell ref="AE1783:AS1783"/>
    <mergeCell ref="E1783:P1783"/>
    <mergeCell ref="S1783:AD1783"/>
    <mergeCell ref="AE1195:AS1195"/>
    <mergeCell ref="B1389:B1390"/>
    <mergeCell ref="C1389:C1390"/>
    <mergeCell ref="Q1389:Q1390"/>
    <mergeCell ref="AE1389:AS1389"/>
    <mergeCell ref="B1195:B1196"/>
    <mergeCell ref="C1195:C1196"/>
    <mergeCell ref="Q1195:Q1196"/>
    <mergeCell ref="E1195:P1195"/>
    <mergeCell ref="E1389:P1389"/>
    <mergeCell ref="S1195:AD1195"/>
    <mergeCell ref="S1389:AD1389"/>
    <mergeCell ref="AE610:AS610"/>
    <mergeCell ref="Q1000:Q1001"/>
    <mergeCell ref="B1000:B1001"/>
    <mergeCell ref="C1000:C1001"/>
    <mergeCell ref="E803:P803"/>
    <mergeCell ref="E1000:P1000"/>
    <mergeCell ref="AE1000:AS1000"/>
    <mergeCell ref="B803:B804"/>
    <mergeCell ref="C803:C804"/>
    <mergeCell ref="Q803:Q804"/>
    <mergeCell ref="AE803:AS803"/>
    <mergeCell ref="S610:AD610"/>
    <mergeCell ref="S803:AD803"/>
    <mergeCell ref="S1000:AD1000"/>
    <mergeCell ref="B610:B611"/>
    <mergeCell ref="C610:C611"/>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79:AD1779"/>
    <mergeCell ref="C22:AD22"/>
    <mergeCell ref="C21:AD21"/>
    <mergeCell ref="C20:AD20"/>
    <mergeCell ref="C19:AD19"/>
    <mergeCell ref="C414:C415"/>
    <mergeCell ref="S224:AD224"/>
    <mergeCell ref="Q610:Q61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802" location="'5.  2015-2027 LRAM'!A1" display="Return to top" xr:uid="{00000000-0004-0000-0A00-000009000000}"/>
    <hyperlink ref="D999" location="'5.  2015-2020 LRAM'!A1" display="Return to top" xr:uid="{00000000-0004-0000-0A00-00000A000000}"/>
    <hyperlink ref="B1193"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4" location="'5.  2015-2020 LRAM'!A1" display="Return to top" xr:uid="{141C9DF9-F462-465C-8607-9E22DF653212}"/>
    <hyperlink ref="D1388" location="'5.  2015-2020 LRAM'!A1" display="Return to top" xr:uid="{019149FC-4E2B-4E1F-8127-0F67A8621F66}"/>
    <hyperlink ref="D1862" location="'5.  2015-2020 LRAM'!A1" display="Return to top" xr:uid="{223528A0-8936-430C-B9FD-6493F6E71F79}"/>
    <hyperlink ref="D1835" location="'5.  2015-2020 LRAM'!A1" display="Return to top" xr:uid="{278D811C-DEDB-43E0-A919-D4F625F1C6E5}"/>
    <hyperlink ref="D1808" location="'5.  2015-2020 LRAM'!A1" display="Return to top" xr:uid="{31D5DA7B-CBF7-4225-982B-2FD4C5554E84}"/>
    <hyperlink ref="D1782" location="'5.  2015-2020 LRAM'!A1" display="Return to top" xr:uid="{6EC8DA8E-6F1F-4C73-A137-6E5BB30C5B94}"/>
    <hyperlink ref="D1582"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46" zoomScale="90" zoomScaleNormal="90" workbookViewId="0">
      <selection activeCell="B63" sqref="B63"/>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5" t="s">
        <v>652</v>
      </c>
      <c r="D8" s="845"/>
      <c r="E8" s="845"/>
      <c r="F8" s="845"/>
      <c r="G8" s="845"/>
      <c r="H8" s="845"/>
      <c r="I8" s="845"/>
      <c r="J8" s="845"/>
      <c r="K8" s="845"/>
      <c r="L8" s="845"/>
      <c r="M8" s="845"/>
      <c r="N8" s="845"/>
      <c r="O8" s="845"/>
      <c r="P8" s="845"/>
      <c r="Q8" s="845"/>
      <c r="R8" s="845"/>
      <c r="S8" s="845"/>
      <c r="T8" s="84"/>
      <c r="U8" s="84"/>
      <c r="V8" s="84"/>
      <c r="W8" s="84"/>
    </row>
    <row r="9" spans="1:28" ht="47.1" customHeight="1">
      <c r="B9" s="44"/>
      <c r="C9" s="802" t="s">
        <v>663</v>
      </c>
      <c r="D9" s="802"/>
      <c r="E9" s="802"/>
      <c r="F9" s="802"/>
      <c r="G9" s="802"/>
      <c r="H9" s="802"/>
      <c r="I9" s="802"/>
      <c r="J9" s="802"/>
      <c r="K9" s="802"/>
      <c r="L9" s="802"/>
      <c r="M9" s="802"/>
      <c r="N9" s="802"/>
      <c r="O9" s="802"/>
      <c r="P9" s="802"/>
      <c r="Q9" s="802"/>
      <c r="R9" s="802"/>
      <c r="S9" s="802"/>
      <c r="T9" s="84"/>
      <c r="U9" s="84"/>
      <c r="V9" s="84"/>
      <c r="W9" s="84"/>
    </row>
    <row r="10" spans="1:28" ht="38.1" customHeight="1">
      <c r="B10" s="37"/>
      <c r="C10" s="817" t="s">
        <v>664</v>
      </c>
      <c r="D10" s="802"/>
      <c r="E10" s="802"/>
      <c r="F10" s="802"/>
      <c r="G10" s="802"/>
      <c r="H10" s="802"/>
      <c r="I10" s="802"/>
      <c r="J10" s="802"/>
      <c r="K10" s="802"/>
      <c r="L10" s="802"/>
      <c r="M10" s="802"/>
      <c r="N10" s="802"/>
      <c r="O10" s="802"/>
      <c r="P10" s="802"/>
      <c r="Q10" s="802"/>
      <c r="R10" s="802"/>
      <c r="S10" s="802"/>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4" t="s">
        <v>235</v>
      </c>
      <c r="C12" s="844"/>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General Service 50 to 4,999 kW</v>
      </c>
      <c r="L14" s="171" t="str">
        <f>'1.  LRAMVA Summary'!G53</f>
        <v>Large Use</v>
      </c>
      <c r="M14" s="171" t="str">
        <f>'1.  LRAMVA Summary'!H53</f>
        <v>Large Use 2</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7"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180"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180"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180"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80"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7">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3"/>
      <c r="C67" s="713"/>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75">
      <c r="B68" s="152" t="s">
        <v>182</v>
      </c>
      <c r="C68" s="713"/>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3"/>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3"/>
      <c r="C70" s="713"/>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3"/>
      <c r="C71" s="713"/>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3"/>
      <c r="C72" s="713"/>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3"/>
      <c r="C73" s="713"/>
      <c r="E73" s="187" t="s">
        <v>67</v>
      </c>
      <c r="F73" s="187"/>
      <c r="G73" s="188"/>
      <c r="H73" s="189"/>
      <c r="I73" s="190"/>
      <c r="J73" s="190"/>
      <c r="K73" s="190"/>
      <c r="L73" s="190"/>
      <c r="M73" s="190"/>
      <c r="N73" s="190"/>
      <c r="O73" s="190"/>
      <c r="P73" s="190"/>
      <c r="Q73" s="190"/>
      <c r="R73" s="190"/>
      <c r="S73" s="190"/>
      <c r="T73" s="190"/>
      <c r="U73" s="190"/>
      <c r="V73" s="190"/>
      <c r="W73" s="191"/>
    </row>
    <row r="74" spans="2:23">
      <c r="B74" s="713"/>
      <c r="C74" s="713"/>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3"/>
      <c r="C75" s="713"/>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3"/>
      <c r="C76" s="713"/>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3"/>
      <c r="C77" s="713"/>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3"/>
      <c r="C78" s="713"/>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3"/>
      <c r="C79" s="713"/>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3"/>
      <c r="C80" s="713"/>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3"/>
      <c r="C81" s="713"/>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3"/>
      <c r="C82" s="713"/>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3"/>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3"/>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7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7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7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7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7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7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17.988718449145548</v>
      </c>
      <c r="K181" s="197">
        <f>(SUM('1.  LRAMVA Summary'!F$55:F$87)+SUM('1.  LRAMVA Summary'!F$88:F$89)*(MONTH($E181)-1)/12)*$H181</f>
        <v>-1.7565643896489016</v>
      </c>
      <c r="L181" s="197">
        <f>(SUM('1.  LRAMVA Summary'!G$55:G$87)+SUM('1.  LRAMVA Summary'!G$88:G$89)*(MONTH($E181)-1)/12)*$H181</f>
        <v>1.2047666058227298</v>
      </c>
      <c r="M181" s="197">
        <f>(SUM('1.  LRAMVA Summary'!H$55:H$87)+SUM('1.  LRAMVA Summary'!H$88:H$89)*(MONTH($E181)-1)/12)*$H181</f>
        <v>1.6577691402198778</v>
      </c>
      <c r="N181" s="197">
        <f>(SUM('1.  LRAMVA Summary'!I$55:I$87)+SUM('1.  LRAMVA Summary'!I$88:I$89)*(MONTH($E181)-1)/12)*$H181</f>
        <v>7.9692506872050846</v>
      </c>
      <c r="O181" s="197">
        <f>(SUM('1.  LRAMVA Summary'!J$55:J$87)+SUM('1.  LRAMVA Summary'!J$88:J$89)*(MONTH($E181)-1)/12)*$H181</f>
        <v>1.947630467659319</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29.011570960403656</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35.977436898291096</v>
      </c>
      <c r="K182" s="197">
        <f>(SUM('1.  LRAMVA Summary'!F$55:F$87)+SUM('1.  LRAMVA Summary'!F$88:F$89)*(MONTH($E182)-1)/12)*$H182</f>
        <v>-3.5131287792978032</v>
      </c>
      <c r="L182" s="197">
        <f>(SUM('1.  LRAMVA Summary'!G$55:G$87)+SUM('1.  LRAMVA Summary'!G$88:G$89)*(MONTH($E182)-1)/12)*$H182</f>
        <v>2.4095332116454595</v>
      </c>
      <c r="M182" s="197">
        <f>(SUM('1.  LRAMVA Summary'!H$55:H$87)+SUM('1.  LRAMVA Summary'!H$88:H$89)*(MONTH($E182)-1)/12)*$H182</f>
        <v>3.3155382804397555</v>
      </c>
      <c r="N182" s="197">
        <f>(SUM('1.  LRAMVA Summary'!I$55:I$87)+SUM('1.  LRAMVA Summary'!I$88:I$89)*(MONTH($E182)-1)/12)*$H182</f>
        <v>15.938501374410169</v>
      </c>
      <c r="O182" s="197">
        <f>(SUM('1.  LRAMVA Summary'!J$55:J$87)+SUM('1.  LRAMVA Summary'!J$88:J$89)*(MONTH($E182)-1)/12)*$H182</f>
        <v>3.895260935318638</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58.023141920807312</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96.571014832255045</v>
      </c>
      <c r="K183" s="197">
        <f>(SUM('1.  LRAMVA Summary'!F$55:F$87)+SUM('1.  LRAMVA Summary'!F$88:F$89)*(MONTH($E183)-1)/12)*$H183</f>
        <v>-9.4299772496941046</v>
      </c>
      <c r="L183" s="197">
        <f>(SUM('1.  LRAMVA Summary'!G$55:G$87)+SUM('1.  LRAMVA Summary'!G$88:G$89)*(MONTH($E183)-1)/12)*$H183</f>
        <v>6.467694410206235</v>
      </c>
      <c r="M183" s="197">
        <f>(SUM('1.  LRAMVA Summary'!H$55:H$87)+SUM('1.  LRAMVA Summary'!H$88:H$89)*(MONTH($E183)-1)/12)*$H183</f>
        <v>8.8996027527593444</v>
      </c>
      <c r="N183" s="197">
        <f>(SUM('1.  LRAMVA Summary'!I$55:I$87)+SUM('1.  LRAMVA Summary'!I$88:I$89)*(MONTH($E183)-1)/12)*$H183</f>
        <v>42.782293162890461</v>
      </c>
      <c r="O183" s="197">
        <f>(SUM('1.  LRAMVA Summary'!J$55:J$87)+SUM('1.  LRAMVA Summary'!J$88:J$89)*(MONTH($E183)-1)/12)*$H183</f>
        <v>10.455700405328979</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155.74632831374595</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128.76135310967339</v>
      </c>
      <c r="K184" s="197">
        <f>(SUM('1.  LRAMVA Summary'!F$55:F$87)+SUM('1.  LRAMVA Summary'!F$88:F$89)*(MONTH($E184)-1)/12)*$H184</f>
        <v>-12.573302999592139</v>
      </c>
      <c r="L184" s="197">
        <f>(SUM('1.  LRAMVA Summary'!G$55:G$87)+SUM('1.  LRAMVA Summary'!G$88:G$89)*(MONTH($E184)-1)/12)*$H184</f>
        <v>8.6235925469416461</v>
      </c>
      <c r="M184" s="197">
        <f>(SUM('1.  LRAMVA Summary'!H$55:H$87)+SUM('1.  LRAMVA Summary'!H$88:H$89)*(MONTH($E184)-1)/12)*$H184</f>
        <v>11.866137003679125</v>
      </c>
      <c r="N184" s="197">
        <f>(SUM('1.  LRAMVA Summary'!I$55:I$87)+SUM('1.  LRAMVA Summary'!I$88:I$89)*(MONTH($E184)-1)/12)*$H184</f>
        <v>57.043057550520608</v>
      </c>
      <c r="O184" s="197">
        <f>(SUM('1.  LRAMVA Summary'!J$55:J$87)+SUM('1.  LRAMVA Summary'!J$88:J$89)*(MONTH($E184)-1)/12)*$H184</f>
        <v>13.94093387377197</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207.6617710849946</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160.95169138709176</v>
      </c>
      <c r="K185" s="197">
        <f>(SUM('1.  LRAMVA Summary'!F$55:F$87)+SUM('1.  LRAMVA Summary'!F$88:F$89)*(MONTH($E185)-1)/12)*$H185</f>
        <v>-15.716628749490175</v>
      </c>
      <c r="L185" s="197">
        <f>(SUM('1.  LRAMVA Summary'!G$55:G$87)+SUM('1.  LRAMVA Summary'!G$88:G$89)*(MONTH($E185)-1)/12)*$H185</f>
        <v>10.779490683677057</v>
      </c>
      <c r="M185" s="197">
        <f>(SUM('1.  LRAMVA Summary'!H$55:H$87)+SUM('1.  LRAMVA Summary'!H$88:H$89)*(MONTH($E185)-1)/12)*$H185</f>
        <v>14.832671254598909</v>
      </c>
      <c r="N185" s="197">
        <f>(SUM('1.  LRAMVA Summary'!I$55:I$87)+SUM('1.  LRAMVA Summary'!I$88:I$89)*(MONTH($E185)-1)/12)*$H185</f>
        <v>71.303821938150747</v>
      </c>
      <c r="O185" s="197">
        <f>(SUM('1.  LRAMVA Summary'!J$55:J$87)+SUM('1.  LRAMVA Summary'!J$88:J$89)*(MONTH($E185)-1)/12)*$H185</f>
        <v>17.426167342214963</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259.57721385624325</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416.5808482960021</v>
      </c>
      <c r="K186" s="197">
        <f>(SUM('1.  LRAMVA Summary'!F$55:F$87)+SUM('1.  LRAMVA Summary'!F$88:F$89)*(MONTH($E186)-1)/12)*$H186</f>
        <v>-40.678333233974563</v>
      </c>
      <c r="L186" s="197">
        <f>(SUM('1.  LRAMVA Summary'!G$55:G$87)+SUM('1.  LRAMVA Summary'!G$88:G$89)*(MONTH($E186)-1)/12)*$H186</f>
        <v>27.899858240105324</v>
      </c>
      <c r="M186" s="197">
        <f>(SUM('1.  LRAMVA Summary'!H$55:H$87)+SUM('1.  LRAMVA Summary'!H$88:H$89)*(MONTH($E186)-1)/12)*$H186</f>
        <v>38.390443247197169</v>
      </c>
      <c r="N186" s="197">
        <f>(SUM('1.  LRAMVA Summary'!I$55:I$87)+SUM('1.  LRAMVA Summary'!I$88:I$89)*(MONTH($E186)-1)/12)*$H186</f>
        <v>184.55106854580197</v>
      </c>
      <c r="O186" s="197">
        <f>(SUM('1.  LRAMVA Summary'!J$55:J$87)+SUM('1.  LRAMVA Summary'!J$88:J$89)*(MONTH($E186)-1)/12)*$H186</f>
        <v>45.103021356321079</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671.84690645145304</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486.01098967866915</v>
      </c>
      <c r="K187" s="197">
        <f>(SUM('1.  LRAMVA Summary'!F$55:F$87)+SUM('1.  LRAMVA Summary'!F$88:F$89)*(MONTH($E187)-1)/12)*$H187</f>
        <v>-47.458055439636986</v>
      </c>
      <c r="L187" s="197">
        <f>(SUM('1.  LRAMVA Summary'!G$55:G$87)+SUM('1.  LRAMVA Summary'!G$88:G$89)*(MONTH($E187)-1)/12)*$H187</f>
        <v>32.549834613456213</v>
      </c>
      <c r="M187" s="197">
        <f>(SUM('1.  LRAMVA Summary'!H$55:H$87)+SUM('1.  LRAMVA Summary'!H$88:H$89)*(MONTH($E187)-1)/12)*$H187</f>
        <v>44.788850455063361</v>
      </c>
      <c r="N187" s="197">
        <f>(SUM('1.  LRAMVA Summary'!I$55:I$87)+SUM('1.  LRAMVA Summary'!I$88:I$89)*(MONTH($E187)-1)/12)*$H187</f>
        <v>215.30957997010228</v>
      </c>
      <c r="O187" s="197">
        <f>(SUM('1.  LRAMVA Summary'!J$55:J$87)+SUM('1.  LRAMVA Summary'!J$88:J$89)*(MONTH($E187)-1)/12)*$H187</f>
        <v>52.620191582374588</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783.82139086002849</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555.44113106133614</v>
      </c>
      <c r="K188" s="197">
        <f>(SUM('1.  LRAMVA Summary'!F$55:F$87)+SUM('1.  LRAMVA Summary'!F$88:F$89)*(MONTH($E188)-1)/12)*$H188</f>
        <v>-54.237777645299417</v>
      </c>
      <c r="L188" s="197">
        <f>(SUM('1.  LRAMVA Summary'!G$55:G$87)+SUM('1.  LRAMVA Summary'!G$88:G$89)*(MONTH($E188)-1)/12)*$H188</f>
        <v>37.199810986807094</v>
      </c>
      <c r="M188" s="197">
        <f>(SUM('1.  LRAMVA Summary'!H$55:H$87)+SUM('1.  LRAMVA Summary'!H$88:H$89)*(MONTH($E188)-1)/12)*$H188</f>
        <v>51.187257662929554</v>
      </c>
      <c r="N188" s="197">
        <f>(SUM('1.  LRAMVA Summary'!I$55:I$87)+SUM('1.  LRAMVA Summary'!I$88:I$89)*(MONTH($E188)-1)/12)*$H188</f>
        <v>246.06809139440261</v>
      </c>
      <c r="O188" s="197">
        <f>(SUM('1.  LRAMVA Summary'!J$55:J$87)+SUM('1.  LRAMVA Summary'!J$88:J$89)*(MONTH($E188)-1)/12)*$H188</f>
        <v>60.137361808428096</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895.79587526860405</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1099.2053747083148</v>
      </c>
      <c r="K189" s="197">
        <f>(SUM('1.  LRAMVA Summary'!F$55:F$87)+SUM('1.  LRAMVA Summary'!F$88:F$89)*(MONTH($E189)-1)/12)*$H189</f>
        <v>-107.33532928328289</v>
      </c>
      <c r="L189" s="197">
        <f>(SUM('1.  LRAMVA Summary'!G$55:G$87)+SUM('1.  LRAMVA Summary'!G$88:G$89)*(MONTH($E189)-1)/12)*$H189</f>
        <v>73.617580492641551</v>
      </c>
      <c r="M189" s="197">
        <f>(SUM('1.  LRAMVA Summary'!H$55:H$87)+SUM('1.  LRAMVA Summary'!H$88:H$89)*(MONTH($E189)-1)/12)*$H189</f>
        <v>101.29841956817253</v>
      </c>
      <c r="N189" s="197">
        <f>(SUM('1.  LRAMVA Summary'!I$55:I$87)+SUM('1.  LRAMVA Summary'!I$88:I$89)*(MONTH($E189)-1)/12)*$H189</f>
        <v>486.96316041290009</v>
      </c>
      <c r="O189" s="197">
        <f>(SUM('1.  LRAMVA Summary'!J$55:J$87)+SUM('1.  LRAMVA Summary'!J$88:J$89)*(MONTH($E189)-1)/12)*$H189</f>
        <v>119.01047226065627</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1772.7596781594025</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1221.3393052314609</v>
      </c>
      <c r="K190" s="197">
        <f>(SUM('1.  LRAMVA Summary'!F$55:F$87)+SUM('1.  LRAMVA Summary'!F$88:F$89)*(MONTH($E190)-1)/12)*$H190</f>
        <v>-119.26147698142543</v>
      </c>
      <c r="L190" s="197">
        <f>(SUM('1.  LRAMVA Summary'!G$55:G$87)+SUM('1.  LRAMVA Summary'!G$88:G$89)*(MONTH($E190)-1)/12)*$H190</f>
        <v>81.797311658490599</v>
      </c>
      <c r="M190" s="197">
        <f>(SUM('1.  LRAMVA Summary'!H$55:H$87)+SUM('1.  LRAMVA Summary'!H$88:H$89)*(MONTH($E190)-1)/12)*$H190</f>
        <v>112.5537995201917</v>
      </c>
      <c r="N190" s="197">
        <f>(SUM('1.  LRAMVA Summary'!I$55:I$87)+SUM('1.  LRAMVA Summary'!I$88:I$89)*(MONTH($E190)-1)/12)*$H190</f>
        <v>541.07017823655565</v>
      </c>
      <c r="O190" s="197">
        <f>(SUM('1.  LRAMVA Summary'!J$55:J$87)+SUM('1.  LRAMVA Summary'!J$88:J$89)*(MONTH($E190)-1)/12)*$H190</f>
        <v>132.23385806739589</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1969.7329757326693</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1343.473235754607</v>
      </c>
      <c r="K191" s="197">
        <f>(SUM('1.  LRAMVA Summary'!F$55:F$87)+SUM('1.  LRAMVA Summary'!F$88:F$89)*(MONTH($E191)-1)/12)*$H191</f>
        <v>-131.18762467956796</v>
      </c>
      <c r="L191" s="197">
        <f>(SUM('1.  LRAMVA Summary'!G$55:G$87)+SUM('1.  LRAMVA Summary'!G$88:G$89)*(MONTH($E191)-1)/12)*$H191</f>
        <v>89.977042824339676</v>
      </c>
      <c r="M191" s="197">
        <f>(SUM('1.  LRAMVA Summary'!H$55:H$87)+SUM('1.  LRAMVA Summary'!H$88:H$89)*(MONTH($E191)-1)/12)*$H191</f>
        <v>123.80917947221089</v>
      </c>
      <c r="N191" s="197">
        <f>(SUM('1.  LRAMVA Summary'!I$55:I$87)+SUM('1.  LRAMVA Summary'!I$88:I$89)*(MONTH($E191)-1)/12)*$H191</f>
        <v>595.17719606021126</v>
      </c>
      <c r="O191" s="197">
        <f>(SUM('1.  LRAMVA Summary'!J$55:J$87)+SUM('1.  LRAMVA Summary'!J$88:J$89)*(MONTH($E191)-1)/12)*$H191</f>
        <v>145.45724387413549</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2166.7062733059365</v>
      </c>
    </row>
    <row r="192" spans="5:23" ht="15.75" thickBot="1">
      <c r="E192" s="183" t="s">
        <v>701</v>
      </c>
      <c r="F192" s="183"/>
      <c r="G192" s="184"/>
      <c r="H192" s="185"/>
      <c r="I192" s="186">
        <f>SUM(I179:I191)</f>
        <v>0</v>
      </c>
      <c r="J192" s="186">
        <f>SUM(J179:J191)</f>
        <v>5562.3010994068472</v>
      </c>
      <c r="K192" s="186">
        <f t="shared" ref="K192:V192" si="106">SUM(K179:K191)</f>
        <v>-543.14819943091038</v>
      </c>
      <c r="L192" s="186">
        <f t="shared" si="106"/>
        <v>372.5265162741336</v>
      </c>
      <c r="M192" s="186">
        <f t="shared" si="106"/>
        <v>512.59966835746229</v>
      </c>
      <c r="N192" s="186">
        <f t="shared" si="106"/>
        <v>2464.1761993331511</v>
      </c>
      <c r="O192" s="186">
        <f t="shared" si="106"/>
        <v>602.22784197360534</v>
      </c>
      <c r="P192" s="186">
        <f t="shared" si="106"/>
        <v>0</v>
      </c>
      <c r="Q192" s="186">
        <f t="shared" si="106"/>
        <v>0</v>
      </c>
      <c r="R192" s="186">
        <f t="shared" si="106"/>
        <v>0</v>
      </c>
      <c r="S192" s="186">
        <f t="shared" si="106"/>
        <v>0</v>
      </c>
      <c r="T192" s="186">
        <f t="shared" si="106"/>
        <v>0</v>
      </c>
      <c r="U192" s="186">
        <f t="shared" si="106"/>
        <v>0</v>
      </c>
      <c r="V192" s="186">
        <f t="shared" si="106"/>
        <v>0</v>
      </c>
      <c r="W192" s="186">
        <f>SUM(W179:W191)</f>
        <v>8970.6831259142891</v>
      </c>
    </row>
    <row r="193" spans="5:23" ht="15.75" thickTop="1">
      <c r="E193" s="708" t="s">
        <v>67</v>
      </c>
      <c r="F193" s="708"/>
      <c r="G193" s="709"/>
      <c r="H193" s="710"/>
      <c r="I193" s="711"/>
      <c r="J193" s="711"/>
      <c r="K193" s="711"/>
      <c r="L193" s="711"/>
      <c r="M193" s="711"/>
      <c r="N193" s="711"/>
      <c r="O193" s="711"/>
      <c r="P193" s="711"/>
      <c r="Q193" s="711"/>
      <c r="R193" s="711"/>
      <c r="S193" s="711"/>
      <c r="T193" s="711"/>
      <c r="U193" s="711"/>
      <c r="V193" s="711"/>
      <c r="W193" s="712"/>
    </row>
    <row r="194" spans="5:23">
      <c r="E194" s="192" t="s">
        <v>946</v>
      </c>
      <c r="F194" s="192"/>
      <c r="G194" s="193"/>
      <c r="H194" s="194"/>
      <c r="I194" s="195">
        <f>I192+I193</f>
        <v>0</v>
      </c>
      <c r="J194" s="195">
        <f t="shared" ref="J194:U194" si="107">J192+J193</f>
        <v>5562.3010994068472</v>
      </c>
      <c r="K194" s="195">
        <f t="shared" si="107"/>
        <v>-543.14819943091038</v>
      </c>
      <c r="L194" s="195">
        <f t="shared" si="107"/>
        <v>372.5265162741336</v>
      </c>
      <c r="M194" s="195">
        <f t="shared" si="107"/>
        <v>512.59966835746229</v>
      </c>
      <c r="N194" s="195">
        <f t="shared" si="107"/>
        <v>2464.1761993331511</v>
      </c>
      <c r="O194" s="195">
        <f t="shared" si="107"/>
        <v>602.22784197360534</v>
      </c>
      <c r="P194" s="195">
        <f t="shared" si="107"/>
        <v>0</v>
      </c>
      <c r="Q194" s="195">
        <f t="shared" si="107"/>
        <v>0</v>
      </c>
      <c r="R194" s="195">
        <f t="shared" si="107"/>
        <v>0</v>
      </c>
      <c r="S194" s="195">
        <f t="shared" si="107"/>
        <v>0</v>
      </c>
      <c r="T194" s="195">
        <f t="shared" si="107"/>
        <v>0</v>
      </c>
      <c r="U194" s="195">
        <f t="shared" si="107"/>
        <v>0</v>
      </c>
      <c r="V194" s="195">
        <f>V192+V193</f>
        <v>0</v>
      </c>
      <c r="W194" s="195">
        <f>W192+W193</f>
        <v>8970.6831259142891</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1791.2976476728095</v>
      </c>
      <c r="K195" s="197">
        <f>(SUM('1.  LRAMVA Summary'!F$55:F$90)+SUM('1.  LRAMVA Summary'!F$91:F$92)*(MONTH($E195)-1)/12)*$H195</f>
        <v>-174.91683290609063</v>
      </c>
      <c r="L195" s="197">
        <f>(SUM('1.  LRAMVA Summary'!G$55:G$90)+SUM('1.  LRAMVA Summary'!G$91:G$92)*(MONTH($E195)-1)/12)*$H195</f>
        <v>119.9693904324529</v>
      </c>
      <c r="M195" s="197">
        <f>(SUM('1.  LRAMVA Summary'!H$55:H$90)+SUM('1.  LRAMVA Summary'!H$91:H$92)*(MONTH($E195)-1)/12)*$H195</f>
        <v>165.07890596294786</v>
      </c>
      <c r="N195" s="197">
        <f>(SUM('1.  LRAMVA Summary'!I$55:I$90)+SUM('1.  LRAMVA Summary'!I$91:I$92)*(MONTH($E195)-1)/12)*$H195</f>
        <v>793.5695947469485</v>
      </c>
      <c r="O195" s="197">
        <f>(SUM('1.  LRAMVA Summary'!J$55:J$90)+SUM('1.  LRAMVA Summary'!J$91:J$92)*(MONTH($E195)-1)/12)*$H195</f>
        <v>193.94299183218064</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2888.9416977412488</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1942.5469919226971</v>
      </c>
      <c r="K196" s="197">
        <f>(SUM('1.  LRAMVA Summary'!F$55:F$90)+SUM('1.  LRAMVA Summary'!F$91:F$92)*(MONTH($E196)-1)/12)*$H196</f>
        <v>-194.56220314099465</v>
      </c>
      <c r="L196" s="197">
        <f>(SUM('1.  LRAMVA Summary'!G$55:G$90)+SUM('1.  LRAMVA Summary'!G$91:G$92)*(MONTH($E196)-1)/12)*$H196</f>
        <v>129.81398198851716</v>
      </c>
      <c r="M196" s="197">
        <f>(SUM('1.  LRAMVA Summary'!H$55:H$90)+SUM('1.  LRAMVA Summary'!H$91:H$92)*(MONTH($E196)-1)/12)*$H196</f>
        <v>179.2856742334283</v>
      </c>
      <c r="N196" s="197">
        <f>(SUM('1.  LRAMVA Summary'!I$55:I$90)+SUM('1.  LRAMVA Summary'!I$91:I$92)*(MONTH($E196)-1)/12)*$H196</f>
        <v>861.94860925059459</v>
      </c>
      <c r="O196" s="197">
        <f>(SUM('1.  LRAMVA Summary'!J$55:J$90)+SUM('1.  LRAMVA Summary'!J$91:J$92)*(MONTH($E196)-1)/12)*$H196</f>
        <v>210.62863562044095</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3129.6616898746834</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2093.7963361725847</v>
      </c>
      <c r="K197" s="197">
        <f>(SUM('1.  LRAMVA Summary'!F$55:F$90)+SUM('1.  LRAMVA Summary'!F$91:F$92)*(MONTH($E197)-1)/12)*$H197</f>
        <v>-214.20757337589873</v>
      </c>
      <c r="L197" s="197">
        <f>(SUM('1.  LRAMVA Summary'!G$55:G$90)+SUM('1.  LRAMVA Summary'!G$91:G$92)*(MONTH($E197)-1)/12)*$H197</f>
        <v>139.6585735445814</v>
      </c>
      <c r="M197" s="197">
        <f>(SUM('1.  LRAMVA Summary'!H$55:H$90)+SUM('1.  LRAMVA Summary'!H$91:H$92)*(MONTH($E197)-1)/12)*$H197</f>
        <v>193.49244250390876</v>
      </c>
      <c r="N197" s="197">
        <f>(SUM('1.  LRAMVA Summary'!I$55:I$90)+SUM('1.  LRAMVA Summary'!I$91:I$92)*(MONTH($E197)-1)/12)*$H197</f>
        <v>930.32762375424068</v>
      </c>
      <c r="O197" s="197">
        <f>(SUM('1.  LRAMVA Summary'!J$55:J$90)+SUM('1.  LRAMVA Summary'!J$91:J$92)*(MONTH($E197)-1)/12)*$H197</f>
        <v>227.31427940870128</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3370.3816820081179</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2363.7056001065353</v>
      </c>
      <c r="K198" s="197">
        <f>(SUM('1.  LRAMVA Summary'!F$55:F$90)+SUM('1.  LRAMVA Summary'!F$91:F$92)*(MONTH($E198)-1)/12)*$H198</f>
        <v>-246.21303576782191</v>
      </c>
      <c r="L198" s="197">
        <f>(SUM('1.  LRAMVA Summary'!G$55:G$90)+SUM('1.  LRAMVA Summary'!G$91:G$92)*(MONTH($E198)-1)/12)*$H198</f>
        <v>157.40502372118718</v>
      </c>
      <c r="M198" s="197">
        <f>(SUM('1.  LRAMVA Summary'!H$55:H$90)+SUM('1.  LRAMVA Summary'!H$91:H$92)*(MONTH($E198)-1)/12)*$H198</f>
        <v>218.67697032906091</v>
      </c>
      <c r="N198" s="197">
        <f>(SUM('1.  LRAMVA Summary'!I$55:I$90)+SUM('1.  LRAMVA Summary'!I$91:I$92)*(MONTH($E198)-1)/12)*$H198</f>
        <v>1051.4924013793395</v>
      </c>
      <c r="O198" s="197">
        <f>(SUM('1.  LRAMVA Summary'!J$55:J$90)+SUM('1.  LRAMVA Summary'!J$91:J$92)*(MONTH($E198)-1)/12)*$H198</f>
        <v>256.8963250572661</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3801.9632848255669</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2522.9490957438379</v>
      </c>
      <c r="K199" s="197">
        <f>(SUM('1.  LRAMVA Summary'!F$55:F$90)+SUM('1.  LRAMVA Summary'!F$91:F$92)*(MONTH($E199)-1)/12)*$H199</f>
        <v>-266.89674481006762</v>
      </c>
      <c r="L199" s="197">
        <f>(SUM('1.  LRAMVA Summary'!G$55:G$90)+SUM('1.  LRAMVA Summary'!G$91:G$92)*(MONTH($E199)-1)/12)*$H199</f>
        <v>167.76994252651488</v>
      </c>
      <c r="M199" s="197">
        <f>(SUM('1.  LRAMVA Summary'!H$55:H$90)+SUM('1.  LRAMVA Summary'!H$91:H$92)*(MONTH($E199)-1)/12)*$H199</f>
        <v>233.63462487176548</v>
      </c>
      <c r="N199" s="197">
        <f>(SUM('1.  LRAMVA Summary'!I$55:I$90)+SUM('1.  LRAMVA Summary'!I$91:I$92)*(MONTH($E199)-1)/12)*$H199</f>
        <v>1123.4855287003029</v>
      </c>
      <c r="O199" s="197">
        <f>(SUM('1.  LRAMVA Summary'!J$55:J$90)+SUM('1.  LRAMVA Summary'!J$91:J$92)*(MONTH($E199)-1)/12)*$H199</f>
        <v>274.46387390833087</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4055.4063209406845</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2682.1925913811401</v>
      </c>
      <c r="K200" s="197">
        <f>(SUM('1.  LRAMVA Summary'!F$55:F$90)+SUM('1.  LRAMVA Summary'!F$91:F$92)*(MONTH($E200)-1)/12)*$H200</f>
        <v>-287.58045385231327</v>
      </c>
      <c r="L200" s="197">
        <f>(SUM('1.  LRAMVA Summary'!G$55:G$90)+SUM('1.  LRAMVA Summary'!G$91:G$92)*(MONTH($E200)-1)/12)*$H200</f>
        <v>178.13486133184256</v>
      </c>
      <c r="M200" s="197">
        <f>(SUM('1.  LRAMVA Summary'!H$55:H$90)+SUM('1.  LRAMVA Summary'!H$91:H$92)*(MONTH($E200)-1)/12)*$H200</f>
        <v>248.59227941447003</v>
      </c>
      <c r="N200" s="197">
        <f>(SUM('1.  LRAMVA Summary'!I$55:I$90)+SUM('1.  LRAMVA Summary'!I$91:I$92)*(MONTH($E200)-1)/12)*$H200</f>
        <v>1195.4786560212665</v>
      </c>
      <c r="O200" s="197">
        <f>(SUM('1.  LRAMVA Summary'!J$55:J$90)+SUM('1.  LRAMVA Summary'!J$91:J$92)*(MONTH($E200)-1)/12)*$H200</f>
        <v>292.03142275939564</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4308.8493570558012</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2841.4360870184432</v>
      </c>
      <c r="K201" s="197">
        <f>(SUM('1.  LRAMVA Summary'!F$55:F$90)+SUM('1.  LRAMVA Summary'!F$91:F$92)*(MONTH($E201)-1)/12)*$H201</f>
        <v>-308.26416289455892</v>
      </c>
      <c r="L201" s="197">
        <f>(SUM('1.  LRAMVA Summary'!G$55:G$90)+SUM('1.  LRAMVA Summary'!G$91:G$92)*(MONTH($E201)-1)/12)*$H201</f>
        <v>188.49978013717026</v>
      </c>
      <c r="M201" s="197">
        <f>(SUM('1.  LRAMVA Summary'!H$55:H$90)+SUM('1.  LRAMVA Summary'!H$91:H$92)*(MONTH($E201)-1)/12)*$H201</f>
        <v>263.54993395717463</v>
      </c>
      <c r="N201" s="197">
        <f>(SUM('1.  LRAMVA Summary'!I$55:I$90)+SUM('1.  LRAMVA Summary'!I$91:I$92)*(MONTH($E201)-1)/12)*$H201</f>
        <v>1267.4717833422301</v>
      </c>
      <c r="O201" s="197">
        <f>(SUM('1.  LRAMVA Summary'!J$55:J$90)+SUM('1.  LRAMVA Summary'!J$91:J$92)*(MONTH($E201)-1)/12)*$H201</f>
        <v>309.59897161046047</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4562.2923931709201</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3000.6795826557454</v>
      </c>
      <c r="K202" s="197">
        <f>(SUM('1.  LRAMVA Summary'!F$55:F$90)+SUM('1.  LRAMVA Summary'!F$91:F$92)*(MONTH($E202)-1)/12)*$H202</f>
        <v>-328.94787193680457</v>
      </c>
      <c r="L202" s="197">
        <f>(SUM('1.  LRAMVA Summary'!G$55:G$90)+SUM('1.  LRAMVA Summary'!G$91:G$92)*(MONTH($E202)-1)/12)*$H202</f>
        <v>198.86469894249794</v>
      </c>
      <c r="M202" s="197">
        <f>(SUM('1.  LRAMVA Summary'!H$55:H$90)+SUM('1.  LRAMVA Summary'!H$91:H$92)*(MONTH($E202)-1)/12)*$H202</f>
        <v>278.50758849987915</v>
      </c>
      <c r="N202" s="197">
        <f>(SUM('1.  LRAMVA Summary'!I$55:I$90)+SUM('1.  LRAMVA Summary'!I$91:I$92)*(MONTH($E202)-1)/12)*$H202</f>
        <v>1339.4649106631935</v>
      </c>
      <c r="O202" s="197">
        <f>(SUM('1.  LRAMVA Summary'!J$55:J$90)+SUM('1.  LRAMVA Summary'!J$91:J$92)*(MONTH($E202)-1)/12)*$H202</f>
        <v>327.16652046152524</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4815.7354292860373</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3159.9230782930481</v>
      </c>
      <c r="K203" s="197">
        <f>(SUM('1.  LRAMVA Summary'!F$55:F$90)+SUM('1.  LRAMVA Summary'!F$91:F$92)*(MONTH($E203)-1)/12)*$H203</f>
        <v>-349.63158097905034</v>
      </c>
      <c r="L203" s="197">
        <f>(SUM('1.  LRAMVA Summary'!G$55:G$90)+SUM('1.  LRAMVA Summary'!G$91:G$92)*(MONTH($E203)-1)/12)*$H203</f>
        <v>209.22961774782564</v>
      </c>
      <c r="M203" s="197">
        <f>(SUM('1.  LRAMVA Summary'!H$55:H$90)+SUM('1.  LRAMVA Summary'!H$91:H$92)*(MONTH($E203)-1)/12)*$H203</f>
        <v>293.46524304258372</v>
      </c>
      <c r="N203" s="197">
        <f>(SUM('1.  LRAMVA Summary'!I$55:I$90)+SUM('1.  LRAMVA Summary'!I$91:I$92)*(MONTH($E203)-1)/12)*$H203</f>
        <v>1411.458037984157</v>
      </c>
      <c r="O203" s="197">
        <f>(SUM('1.  LRAMVA Summary'!J$55:J$90)+SUM('1.  LRAMVA Summary'!J$91:J$92)*(MONTH($E203)-1)/12)*$H203</f>
        <v>344.73406931259001</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5069.1784654011535</v>
      </c>
    </row>
    <row r="204" spans="5:23">
      <c r="E204" s="181">
        <v>45200</v>
      </c>
      <c r="F204" s="181" t="s">
        <v>948</v>
      </c>
      <c r="G204" s="182" t="s">
        <v>69</v>
      </c>
      <c r="H204" s="205">
        <f>$C$66/12</f>
        <v>4.15E-3</v>
      </c>
      <c r="I204" s="197">
        <f>(SUM('1.  LRAMVA Summary'!D$55:D$90)+SUM('1.  LRAMVA Summary'!D$91:D$92)*(MONTH($E204)-1)/12)*$H204</f>
        <v>0</v>
      </c>
      <c r="J204" s="197">
        <f>(SUM('1.  LRAMVA Summary'!E$55:E$90)+SUM('1.  LRAMVA Summary'!E$91:E$92)*(MONTH($E204)-1)/12)*$H204</f>
        <v>3319.1665739303498</v>
      </c>
      <c r="K204" s="197">
        <f>(SUM('1.  LRAMVA Summary'!F$55:F$90)+SUM('1.  LRAMVA Summary'!F$91:F$92)*(MONTH($E204)-1)/12)*$H204</f>
        <v>-370.31529002129599</v>
      </c>
      <c r="L204" s="197">
        <f>(SUM('1.  LRAMVA Summary'!G$55:G$90)+SUM('1.  LRAMVA Summary'!G$91:G$92)*(MONTH($E204)-1)/12)*$H204</f>
        <v>219.59453655315335</v>
      </c>
      <c r="M204" s="197">
        <f>(SUM('1.  LRAMVA Summary'!H$55:H$90)+SUM('1.  LRAMVA Summary'!H$91:H$92)*(MONTH($E204)-1)/12)*$H204</f>
        <v>308.4228975852883</v>
      </c>
      <c r="N204" s="197">
        <f>(SUM('1.  LRAMVA Summary'!I$55:I$90)+SUM('1.  LRAMVA Summary'!I$91:I$92)*(MONTH($E204)-1)/12)*$H204</f>
        <v>1483.4511653051206</v>
      </c>
      <c r="O204" s="197">
        <f>(SUM('1.  LRAMVA Summary'!J$55:J$90)+SUM('1.  LRAMVA Summary'!J$91:J$92)*(MONTH($E204)-1)/12)*$H204</f>
        <v>362.30161816365472</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5322.6215015162716</v>
      </c>
    </row>
    <row r="205" spans="5:23">
      <c r="E205" s="181">
        <v>45231</v>
      </c>
      <c r="F205" s="181" t="s">
        <v>948</v>
      </c>
      <c r="G205" s="182" t="s">
        <v>69</v>
      </c>
      <c r="H205" s="205">
        <f t="shared" ref="H205:H206" si="112">$C$66/12</f>
        <v>4.15E-3</v>
      </c>
      <c r="I205" s="197">
        <f>(SUM('1.  LRAMVA Summary'!D$55:D$90)+SUM('1.  LRAMVA Summary'!D$91:D$92)*(MONTH($E205)-1)/12)*$H205</f>
        <v>0</v>
      </c>
      <c r="J205" s="197">
        <f>(SUM('1.  LRAMVA Summary'!E$55:E$90)+SUM('1.  LRAMVA Summary'!E$91:E$92)*(MONTH($E205)-1)/12)*$H205</f>
        <v>3478.410069567653</v>
      </c>
      <c r="K205" s="197">
        <f>(SUM('1.  LRAMVA Summary'!F$55:F$90)+SUM('1.  LRAMVA Summary'!F$91:F$92)*(MONTH($E205)-1)/12)*$H205</f>
        <v>-390.99899906354165</v>
      </c>
      <c r="L205" s="197">
        <f>(SUM('1.  LRAMVA Summary'!G$55:G$90)+SUM('1.  LRAMVA Summary'!G$91:G$92)*(MONTH($E205)-1)/12)*$H205</f>
        <v>229.95945535848102</v>
      </c>
      <c r="M205" s="197">
        <f>(SUM('1.  LRAMVA Summary'!H$55:H$90)+SUM('1.  LRAMVA Summary'!H$91:H$92)*(MONTH($E205)-1)/12)*$H205</f>
        <v>323.38055212799293</v>
      </c>
      <c r="N205" s="197">
        <f>(SUM('1.  LRAMVA Summary'!I$55:I$90)+SUM('1.  LRAMVA Summary'!I$91:I$92)*(MONTH($E205)-1)/12)*$H205</f>
        <v>1555.4442926260838</v>
      </c>
      <c r="O205" s="197">
        <f>(SUM('1.  LRAMVA Summary'!J$55:J$90)+SUM('1.  LRAMVA Summary'!J$91:J$92)*(MONTH($E205)-1)/12)*$H205</f>
        <v>379.86916701471955</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5576.0645376313878</v>
      </c>
    </row>
    <row r="206" spans="5:23">
      <c r="E206" s="181">
        <v>45261</v>
      </c>
      <c r="F206" s="181" t="s">
        <v>948</v>
      </c>
      <c r="G206" s="182" t="s">
        <v>69</v>
      </c>
      <c r="H206" s="205">
        <f t="shared" si="112"/>
        <v>4.15E-3</v>
      </c>
      <c r="I206" s="197">
        <f>(SUM('1.  LRAMVA Summary'!D$55:D$90)+SUM('1.  LRAMVA Summary'!D$91:D$92)*(MONTH($E206)-1)/12)*$H206</f>
        <v>0</v>
      </c>
      <c r="J206" s="197">
        <f>(SUM('1.  LRAMVA Summary'!E$55:E$90)+SUM('1.  LRAMVA Summary'!E$91:E$92)*(MONTH($E206)-1)/12)*$H206</f>
        <v>3637.6535652049556</v>
      </c>
      <c r="K206" s="197">
        <f>(SUM('1.  LRAMVA Summary'!F$55:F$90)+SUM('1.  LRAMVA Summary'!F$91:F$92)*(MONTH($E206)-1)/12)*$H206</f>
        <v>-411.68270810578741</v>
      </c>
      <c r="L206" s="197">
        <f>(SUM('1.  LRAMVA Summary'!G$55:G$90)+SUM('1.  LRAMVA Summary'!G$91:G$92)*(MONTH($E206)-1)/12)*$H206</f>
        <v>240.32437416380873</v>
      </c>
      <c r="M206" s="197">
        <f>(SUM('1.  LRAMVA Summary'!H$55:H$90)+SUM('1.  LRAMVA Summary'!H$91:H$92)*(MONTH($E206)-1)/12)*$H206</f>
        <v>338.3382066706975</v>
      </c>
      <c r="N206" s="197">
        <f>(SUM('1.  LRAMVA Summary'!I$55:I$90)+SUM('1.  LRAMVA Summary'!I$91:I$92)*(MONTH($E206)-1)/12)*$H206</f>
        <v>1627.4374199470474</v>
      </c>
      <c r="O206" s="197">
        <f>(SUM('1.  LRAMVA Summary'!J$55:J$90)+SUM('1.  LRAMVA Summary'!J$91:J$92)*(MONTH($E206)-1)/12)*$H206</f>
        <v>397.43671586578432</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5829.5075737465068</v>
      </c>
    </row>
    <row r="207" spans="5:23" ht="15.75" thickBot="1">
      <c r="E207" s="183" t="s">
        <v>947</v>
      </c>
      <c r="F207" s="183"/>
      <c r="G207" s="184"/>
      <c r="H207" s="185"/>
      <c r="I207" s="186">
        <f>SUM(I194:I206)</f>
        <v>0</v>
      </c>
      <c r="J207" s="186">
        <f>SUM(J194:J206)</f>
        <v>38396.058319076648</v>
      </c>
      <c r="K207" s="186">
        <f t="shared" ref="K207:V207" si="113">SUM(K194:K206)</f>
        <v>-4087.3656562851356</v>
      </c>
      <c r="L207" s="186">
        <f t="shared" si="113"/>
        <v>2551.7507527221665</v>
      </c>
      <c r="M207" s="186">
        <f t="shared" si="113"/>
        <v>3557.0249875566597</v>
      </c>
      <c r="N207" s="186">
        <f t="shared" si="113"/>
        <v>17105.206223053676</v>
      </c>
      <c r="O207" s="186">
        <f t="shared" si="113"/>
        <v>4178.6124329886552</v>
      </c>
      <c r="P207" s="186">
        <f t="shared" si="113"/>
        <v>0</v>
      </c>
      <c r="Q207" s="186">
        <f t="shared" si="113"/>
        <v>0</v>
      </c>
      <c r="R207" s="186">
        <f t="shared" si="113"/>
        <v>0</v>
      </c>
      <c r="S207" s="186">
        <f t="shared" si="113"/>
        <v>0</v>
      </c>
      <c r="T207" s="186">
        <f t="shared" si="113"/>
        <v>0</v>
      </c>
      <c r="U207" s="186">
        <f t="shared" si="113"/>
        <v>0</v>
      </c>
      <c r="V207" s="186">
        <f t="shared" si="113"/>
        <v>0</v>
      </c>
      <c r="W207" s="186">
        <f>SUM(W194:W206)</f>
        <v>61701.287059112685</v>
      </c>
    </row>
    <row r="208" spans="5:23" ht="15.7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72"/>
  <sheetViews>
    <sheetView topLeftCell="A232" zoomScale="80" zoomScaleNormal="80" workbookViewId="0">
      <selection activeCell="A260" sqref="A260:XFD262"/>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8"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75">
      <c r="B23" s="151" t="s">
        <v>711</v>
      </c>
      <c r="H23" s="9"/>
      <c r="I23" s="9"/>
      <c r="J23" s="9"/>
    </row>
    <row r="24" spans="2:73" s="578" customFormat="1" ht="21" customHeight="1">
      <c r="B24" s="578" t="s">
        <v>597</v>
      </c>
      <c r="C24" s="846" t="s">
        <v>598</v>
      </c>
      <c r="D24" s="846"/>
      <c r="E24" s="846"/>
      <c r="F24" s="846"/>
      <c r="G24" s="846"/>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47.25"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75">
      <c r="B27" s="597" t="s">
        <v>997</v>
      </c>
      <c r="C27" s="597" t="s">
        <v>998</v>
      </c>
      <c r="D27" s="597" t="s">
        <v>2</v>
      </c>
      <c r="E27" s="597" t="s">
        <v>999</v>
      </c>
      <c r="F27" s="597" t="s">
        <v>29</v>
      </c>
      <c r="G27" s="597" t="s">
        <v>1000</v>
      </c>
      <c r="H27" s="768">
        <v>2011</v>
      </c>
      <c r="I27" s="556"/>
      <c r="J27" s="556" t="s">
        <v>1001</v>
      </c>
      <c r="K27" s="39"/>
      <c r="L27" s="601">
        <v>18.2608</v>
      </c>
      <c r="M27" s="602">
        <v>18.2608</v>
      </c>
      <c r="N27" s="602">
        <v>18.2608</v>
      </c>
      <c r="O27" s="602">
        <v>5.7472300000000001</v>
      </c>
      <c r="P27" s="602">
        <v>0</v>
      </c>
      <c r="Q27" s="602">
        <v>0</v>
      </c>
      <c r="R27" s="602">
        <v>0</v>
      </c>
      <c r="S27" s="602">
        <v>0</v>
      </c>
      <c r="T27" s="602">
        <v>0</v>
      </c>
      <c r="U27" s="602">
        <v>0</v>
      </c>
      <c r="V27" s="602">
        <v>0</v>
      </c>
      <c r="W27" s="602">
        <v>0</v>
      </c>
      <c r="X27" s="602">
        <v>0</v>
      </c>
      <c r="Y27" s="602">
        <v>0</v>
      </c>
      <c r="Z27" s="602">
        <v>0</v>
      </c>
      <c r="AA27" s="602">
        <v>0</v>
      </c>
      <c r="AB27" s="602">
        <v>0</v>
      </c>
      <c r="AC27" s="602">
        <v>0</v>
      </c>
      <c r="AD27" s="602">
        <v>0</v>
      </c>
      <c r="AE27" s="602">
        <v>0</v>
      </c>
      <c r="AF27" s="602">
        <v>0</v>
      </c>
      <c r="AG27" s="602">
        <v>0</v>
      </c>
      <c r="AH27" s="602">
        <v>0</v>
      </c>
      <c r="AI27" s="602">
        <v>0</v>
      </c>
      <c r="AJ27" s="602">
        <v>0</v>
      </c>
      <c r="AK27" s="602">
        <v>0</v>
      </c>
      <c r="AL27" s="602">
        <v>0</v>
      </c>
      <c r="AM27" s="602">
        <v>0</v>
      </c>
      <c r="AN27" s="602">
        <v>0</v>
      </c>
      <c r="AO27" s="603">
        <v>0</v>
      </c>
      <c r="AP27" s="39"/>
      <c r="AQ27" s="601">
        <v>21438</v>
      </c>
      <c r="AR27" s="602">
        <v>21438</v>
      </c>
      <c r="AS27" s="602">
        <v>21438</v>
      </c>
      <c r="AT27" s="602">
        <v>10247.700000000001</v>
      </c>
      <c r="AU27" s="602">
        <v>0</v>
      </c>
      <c r="AV27" s="602">
        <v>0</v>
      </c>
      <c r="AW27" s="602">
        <v>0</v>
      </c>
      <c r="AX27" s="602">
        <v>0</v>
      </c>
      <c r="AY27" s="602">
        <v>0</v>
      </c>
      <c r="AZ27" s="602">
        <v>0</v>
      </c>
      <c r="BA27" s="602">
        <v>0</v>
      </c>
      <c r="BB27" s="602">
        <v>0</v>
      </c>
      <c r="BC27" s="602">
        <v>0</v>
      </c>
      <c r="BD27" s="602">
        <v>0</v>
      </c>
      <c r="BE27" s="602">
        <v>0</v>
      </c>
      <c r="BF27" s="602">
        <v>0</v>
      </c>
      <c r="BG27" s="602">
        <v>0</v>
      </c>
      <c r="BH27" s="602">
        <v>0</v>
      </c>
      <c r="BI27" s="602">
        <v>0</v>
      </c>
      <c r="BJ27" s="602">
        <v>0</v>
      </c>
      <c r="BK27" s="602">
        <v>0</v>
      </c>
      <c r="BL27" s="602">
        <v>0</v>
      </c>
      <c r="BM27" s="602">
        <v>0</v>
      </c>
      <c r="BN27" s="602">
        <v>0</v>
      </c>
      <c r="BO27" s="602">
        <v>0</v>
      </c>
      <c r="BP27" s="602">
        <v>0</v>
      </c>
      <c r="BQ27" s="602">
        <v>0</v>
      </c>
      <c r="BR27" s="602">
        <v>0</v>
      </c>
      <c r="BS27" s="602">
        <v>0</v>
      </c>
      <c r="BT27" s="603">
        <v>0</v>
      </c>
      <c r="BU27" s="1"/>
    </row>
    <row r="28" spans="2:73" s="13" customFormat="1" ht="15.75">
      <c r="B28" s="597" t="s">
        <v>997</v>
      </c>
      <c r="C28" s="597" t="s">
        <v>998</v>
      </c>
      <c r="D28" s="597" t="s">
        <v>1</v>
      </c>
      <c r="E28" s="597" t="s">
        <v>999</v>
      </c>
      <c r="F28" s="597" t="s">
        <v>29</v>
      </c>
      <c r="G28" s="597" t="s">
        <v>1000</v>
      </c>
      <c r="H28" s="768">
        <v>2011</v>
      </c>
      <c r="I28" s="556"/>
      <c r="J28" s="556" t="s">
        <v>1001</v>
      </c>
      <c r="K28" s="39"/>
      <c r="L28" s="601">
        <v>171.607</v>
      </c>
      <c r="M28" s="602">
        <v>171.607</v>
      </c>
      <c r="N28" s="602">
        <v>171.607</v>
      </c>
      <c r="O28" s="602">
        <v>167.31100000000001</v>
      </c>
      <c r="P28" s="602">
        <v>111.193</v>
      </c>
      <c r="Q28" s="602">
        <v>0</v>
      </c>
      <c r="R28" s="602">
        <v>0</v>
      </c>
      <c r="S28" s="602">
        <v>0</v>
      </c>
      <c r="T28" s="602">
        <v>0</v>
      </c>
      <c r="U28" s="602">
        <v>0</v>
      </c>
      <c r="V28" s="602">
        <v>0</v>
      </c>
      <c r="W28" s="602">
        <v>0</v>
      </c>
      <c r="X28" s="602">
        <v>0</v>
      </c>
      <c r="Y28" s="602">
        <v>0</v>
      </c>
      <c r="Z28" s="602">
        <v>0</v>
      </c>
      <c r="AA28" s="602">
        <v>0</v>
      </c>
      <c r="AB28" s="602">
        <v>0</v>
      </c>
      <c r="AC28" s="602">
        <v>0</v>
      </c>
      <c r="AD28" s="602">
        <v>0</v>
      </c>
      <c r="AE28" s="602">
        <v>0</v>
      </c>
      <c r="AF28" s="602">
        <v>0</v>
      </c>
      <c r="AG28" s="602">
        <v>0</v>
      </c>
      <c r="AH28" s="602">
        <v>0</v>
      </c>
      <c r="AI28" s="602">
        <v>0</v>
      </c>
      <c r="AJ28" s="602">
        <v>0</v>
      </c>
      <c r="AK28" s="602">
        <v>0</v>
      </c>
      <c r="AL28" s="602">
        <v>0</v>
      </c>
      <c r="AM28" s="602">
        <v>0</v>
      </c>
      <c r="AN28" s="602">
        <v>0</v>
      </c>
      <c r="AO28" s="603">
        <v>0</v>
      </c>
      <c r="AP28" s="39"/>
      <c r="AQ28" s="601">
        <v>1238865</v>
      </c>
      <c r="AR28" s="602">
        <v>1238865</v>
      </c>
      <c r="AS28" s="602">
        <v>1238865</v>
      </c>
      <c r="AT28" s="602">
        <v>1235024</v>
      </c>
      <c r="AU28" s="602">
        <v>845705</v>
      </c>
      <c r="AV28" s="602">
        <v>0</v>
      </c>
      <c r="AW28" s="602">
        <v>0</v>
      </c>
      <c r="AX28" s="602">
        <v>0</v>
      </c>
      <c r="AY28" s="602">
        <v>0</v>
      </c>
      <c r="AZ28" s="602">
        <v>0</v>
      </c>
      <c r="BA28" s="602">
        <v>0</v>
      </c>
      <c r="BB28" s="602">
        <v>0</v>
      </c>
      <c r="BC28" s="602">
        <v>0</v>
      </c>
      <c r="BD28" s="602">
        <v>0</v>
      </c>
      <c r="BE28" s="602">
        <v>0</v>
      </c>
      <c r="BF28" s="602">
        <v>0</v>
      </c>
      <c r="BG28" s="602">
        <v>0</v>
      </c>
      <c r="BH28" s="602">
        <v>0</v>
      </c>
      <c r="BI28" s="602">
        <v>0</v>
      </c>
      <c r="BJ28" s="602">
        <v>0</v>
      </c>
      <c r="BK28" s="602">
        <v>0</v>
      </c>
      <c r="BL28" s="602">
        <v>0</v>
      </c>
      <c r="BM28" s="602">
        <v>0</v>
      </c>
      <c r="BN28" s="602">
        <v>0</v>
      </c>
      <c r="BO28" s="602">
        <v>0</v>
      </c>
      <c r="BP28" s="602">
        <v>0</v>
      </c>
      <c r="BQ28" s="602">
        <v>0</v>
      </c>
      <c r="BR28" s="602">
        <v>0</v>
      </c>
      <c r="BS28" s="602">
        <v>0</v>
      </c>
      <c r="BT28" s="603">
        <v>0</v>
      </c>
      <c r="BU28" s="1"/>
    </row>
    <row r="29" spans="2:73" s="13" customFormat="1" ht="16.5" customHeight="1">
      <c r="B29" s="597" t="s">
        <v>997</v>
      </c>
      <c r="C29" s="597" t="s">
        <v>998</v>
      </c>
      <c r="D29" s="597" t="s">
        <v>5</v>
      </c>
      <c r="E29" s="597" t="s">
        <v>999</v>
      </c>
      <c r="F29" s="597" t="s">
        <v>29</v>
      </c>
      <c r="G29" s="597" t="s">
        <v>1000</v>
      </c>
      <c r="H29" s="768">
        <v>2011</v>
      </c>
      <c r="I29" s="556"/>
      <c r="J29" s="556" t="s">
        <v>1001</v>
      </c>
      <c r="K29" s="39"/>
      <c r="L29" s="601">
        <v>67.979600000000005</v>
      </c>
      <c r="M29" s="602">
        <v>67.979600000000005</v>
      </c>
      <c r="N29" s="602">
        <v>67.979600000000005</v>
      </c>
      <c r="O29" s="602">
        <v>67.979600000000005</v>
      </c>
      <c r="P29" s="602">
        <v>63.244500000000002</v>
      </c>
      <c r="Q29" s="602">
        <v>58.0717</v>
      </c>
      <c r="R29" s="602">
        <v>46.973199999999999</v>
      </c>
      <c r="S29" s="602">
        <v>46.667299999999997</v>
      </c>
      <c r="T29" s="602">
        <v>56.575299999999999</v>
      </c>
      <c r="U29" s="602">
        <v>26.837399999999999</v>
      </c>
      <c r="V29" s="602">
        <v>3.8165399999999998</v>
      </c>
      <c r="W29" s="602">
        <v>3.8149500000000001</v>
      </c>
      <c r="X29" s="602">
        <v>3.8149500000000001</v>
      </c>
      <c r="Y29" s="602">
        <v>3.54095</v>
      </c>
      <c r="Z29" s="602">
        <v>3.54095</v>
      </c>
      <c r="AA29" s="602">
        <v>2.9886900000000001</v>
      </c>
      <c r="AB29" s="602">
        <v>0</v>
      </c>
      <c r="AC29" s="602">
        <v>0</v>
      </c>
      <c r="AD29" s="602">
        <v>0</v>
      </c>
      <c r="AE29" s="602">
        <v>0</v>
      </c>
      <c r="AF29" s="602">
        <v>0</v>
      </c>
      <c r="AG29" s="602">
        <v>0</v>
      </c>
      <c r="AH29" s="602">
        <v>0</v>
      </c>
      <c r="AI29" s="602">
        <v>0</v>
      </c>
      <c r="AJ29" s="602">
        <v>0</v>
      </c>
      <c r="AK29" s="602">
        <v>0</v>
      </c>
      <c r="AL29" s="602">
        <v>0</v>
      </c>
      <c r="AM29" s="602">
        <v>0</v>
      </c>
      <c r="AN29" s="602">
        <v>0</v>
      </c>
      <c r="AO29" s="603">
        <v>0</v>
      </c>
      <c r="AP29" s="39"/>
      <c r="AQ29" s="601">
        <v>1188091</v>
      </c>
      <c r="AR29" s="602">
        <v>1188091</v>
      </c>
      <c r="AS29" s="602">
        <v>1188091</v>
      </c>
      <c r="AT29" s="602">
        <v>1188091</v>
      </c>
      <c r="AU29" s="602">
        <v>1085828</v>
      </c>
      <c r="AV29" s="602">
        <v>974110</v>
      </c>
      <c r="AW29" s="602">
        <v>734417</v>
      </c>
      <c r="AX29" s="602">
        <v>731737</v>
      </c>
      <c r="AY29" s="602">
        <v>945719</v>
      </c>
      <c r="AZ29" s="602">
        <v>303473</v>
      </c>
      <c r="BA29" s="602">
        <v>109271</v>
      </c>
      <c r="BB29" s="602">
        <v>96188</v>
      </c>
      <c r="BC29" s="602">
        <v>96188</v>
      </c>
      <c r="BD29" s="602">
        <v>71038.899999999994</v>
      </c>
      <c r="BE29" s="602">
        <v>71038.899999999994</v>
      </c>
      <c r="BF29" s="602">
        <v>64546.5</v>
      </c>
      <c r="BG29" s="602">
        <v>0</v>
      </c>
      <c r="BH29" s="602">
        <v>0</v>
      </c>
      <c r="BI29" s="602">
        <v>0</v>
      </c>
      <c r="BJ29" s="602">
        <v>0</v>
      </c>
      <c r="BK29" s="602">
        <v>0</v>
      </c>
      <c r="BL29" s="602">
        <v>0</v>
      </c>
      <c r="BM29" s="602">
        <v>0</v>
      </c>
      <c r="BN29" s="602">
        <v>0</v>
      </c>
      <c r="BO29" s="602">
        <v>0</v>
      </c>
      <c r="BP29" s="602">
        <v>0</v>
      </c>
      <c r="BQ29" s="602">
        <v>0</v>
      </c>
      <c r="BR29" s="602">
        <v>0</v>
      </c>
      <c r="BS29" s="602">
        <v>0</v>
      </c>
      <c r="BT29" s="603">
        <v>0</v>
      </c>
      <c r="BU29" s="1"/>
    </row>
    <row r="30" spans="2:73" s="13" customFormat="1" ht="15.75">
      <c r="B30" s="597" t="s">
        <v>997</v>
      </c>
      <c r="C30" s="597" t="s">
        <v>998</v>
      </c>
      <c r="D30" s="597" t="s">
        <v>4</v>
      </c>
      <c r="E30" s="597" t="s">
        <v>999</v>
      </c>
      <c r="F30" s="597" t="s">
        <v>29</v>
      </c>
      <c r="G30" s="597" t="s">
        <v>1000</v>
      </c>
      <c r="H30" s="768">
        <v>2011</v>
      </c>
      <c r="I30" s="556"/>
      <c r="J30" s="556" t="s">
        <v>1001</v>
      </c>
      <c r="K30" s="39"/>
      <c r="L30" s="601">
        <v>49.745899999999999</v>
      </c>
      <c r="M30" s="602">
        <v>49.745899999999999</v>
      </c>
      <c r="N30" s="602">
        <v>49.745899999999999</v>
      </c>
      <c r="O30" s="602">
        <v>49.745899999999999</v>
      </c>
      <c r="P30" s="602">
        <v>46.762300000000003</v>
      </c>
      <c r="Q30" s="602">
        <v>43.502899999999997</v>
      </c>
      <c r="R30" s="602">
        <v>36.963700000000003</v>
      </c>
      <c r="S30" s="602">
        <v>36.589599999999997</v>
      </c>
      <c r="T30" s="602">
        <v>42.832599999999999</v>
      </c>
      <c r="U30" s="602">
        <v>24.0947</v>
      </c>
      <c r="V30" s="602">
        <v>3.1406499999999999</v>
      </c>
      <c r="W30" s="602">
        <v>3.13889</v>
      </c>
      <c r="X30" s="602">
        <v>3.13889</v>
      </c>
      <c r="Y30" s="602">
        <v>3.07856</v>
      </c>
      <c r="Z30" s="602">
        <v>3.07856</v>
      </c>
      <c r="AA30" s="602">
        <v>2.94048</v>
      </c>
      <c r="AB30" s="602">
        <v>0</v>
      </c>
      <c r="AC30" s="602">
        <v>0</v>
      </c>
      <c r="AD30" s="602">
        <v>0</v>
      </c>
      <c r="AE30" s="602">
        <v>0</v>
      </c>
      <c r="AF30" s="602">
        <v>0</v>
      </c>
      <c r="AG30" s="602">
        <v>0</v>
      </c>
      <c r="AH30" s="602">
        <v>0</v>
      </c>
      <c r="AI30" s="602">
        <v>0</v>
      </c>
      <c r="AJ30" s="602">
        <v>0</v>
      </c>
      <c r="AK30" s="602">
        <v>0</v>
      </c>
      <c r="AL30" s="602">
        <v>0</v>
      </c>
      <c r="AM30" s="602">
        <v>0</v>
      </c>
      <c r="AN30" s="602">
        <v>0</v>
      </c>
      <c r="AO30" s="603">
        <v>0</v>
      </c>
      <c r="AP30" s="39"/>
      <c r="AQ30" s="601">
        <v>810293</v>
      </c>
      <c r="AR30" s="602">
        <v>810293</v>
      </c>
      <c r="AS30" s="602">
        <v>810293</v>
      </c>
      <c r="AT30" s="602">
        <v>810293</v>
      </c>
      <c r="AU30" s="602">
        <v>745857</v>
      </c>
      <c r="AV30" s="602">
        <v>675463</v>
      </c>
      <c r="AW30" s="602">
        <v>534237</v>
      </c>
      <c r="AX30" s="602">
        <v>530959</v>
      </c>
      <c r="AY30" s="602">
        <v>665790</v>
      </c>
      <c r="AZ30" s="602">
        <v>261108</v>
      </c>
      <c r="BA30" s="602">
        <v>85203.6</v>
      </c>
      <c r="BB30" s="602">
        <v>70665.399999999994</v>
      </c>
      <c r="BC30" s="602">
        <v>70665.399999999994</v>
      </c>
      <c r="BD30" s="602">
        <v>65128.5</v>
      </c>
      <c r="BE30" s="602">
        <v>65128.5</v>
      </c>
      <c r="BF30" s="602">
        <v>63505.1</v>
      </c>
      <c r="BG30" s="602">
        <v>0</v>
      </c>
      <c r="BH30" s="602">
        <v>0</v>
      </c>
      <c r="BI30" s="602">
        <v>0</v>
      </c>
      <c r="BJ30" s="602">
        <v>0</v>
      </c>
      <c r="BK30" s="602">
        <v>0</v>
      </c>
      <c r="BL30" s="602">
        <v>0</v>
      </c>
      <c r="BM30" s="602">
        <v>0</v>
      </c>
      <c r="BN30" s="602">
        <v>0</v>
      </c>
      <c r="BO30" s="602">
        <v>0</v>
      </c>
      <c r="BP30" s="602">
        <v>0</v>
      </c>
      <c r="BQ30" s="602">
        <v>0</v>
      </c>
      <c r="BR30" s="602">
        <v>0</v>
      </c>
      <c r="BS30" s="602">
        <v>0</v>
      </c>
      <c r="BT30" s="603">
        <v>0</v>
      </c>
      <c r="BU30" s="1"/>
    </row>
    <row r="31" spans="2:73" s="13" customFormat="1" ht="15.75">
      <c r="B31" s="597" t="s">
        <v>997</v>
      </c>
      <c r="C31" s="597" t="s">
        <v>998</v>
      </c>
      <c r="D31" s="597" t="s">
        <v>3</v>
      </c>
      <c r="E31" s="597" t="s">
        <v>999</v>
      </c>
      <c r="F31" s="597" t="s">
        <v>29</v>
      </c>
      <c r="G31" s="597" t="s">
        <v>1000</v>
      </c>
      <c r="H31" s="768">
        <v>2011</v>
      </c>
      <c r="I31" s="556"/>
      <c r="J31" s="556" t="s">
        <v>1001</v>
      </c>
      <c r="K31" s="39"/>
      <c r="L31" s="601">
        <v>1692.64</v>
      </c>
      <c r="M31" s="602">
        <v>1692.64</v>
      </c>
      <c r="N31" s="602">
        <v>1692.64</v>
      </c>
      <c r="O31" s="602">
        <v>1692.64</v>
      </c>
      <c r="P31" s="602">
        <v>1692.64</v>
      </c>
      <c r="Q31" s="602">
        <v>1692.64</v>
      </c>
      <c r="R31" s="602">
        <v>1692.64</v>
      </c>
      <c r="S31" s="602">
        <v>1692.64</v>
      </c>
      <c r="T31" s="602">
        <v>1692.64</v>
      </c>
      <c r="U31" s="602">
        <v>1692.64</v>
      </c>
      <c r="V31" s="602">
        <v>1692.64</v>
      </c>
      <c r="W31" s="602">
        <v>1692.64</v>
      </c>
      <c r="X31" s="602">
        <v>1692.64</v>
      </c>
      <c r="Y31" s="602">
        <v>1692.64</v>
      </c>
      <c r="Z31" s="602">
        <v>1692.64</v>
      </c>
      <c r="AA31" s="602">
        <v>1692.64</v>
      </c>
      <c r="AB31" s="602">
        <v>1692.64</v>
      </c>
      <c r="AC31" s="602">
        <v>1692.64</v>
      </c>
      <c r="AD31" s="602">
        <v>1340.95</v>
      </c>
      <c r="AE31" s="602">
        <v>0</v>
      </c>
      <c r="AF31" s="602">
        <v>0</v>
      </c>
      <c r="AG31" s="602">
        <v>0</v>
      </c>
      <c r="AH31" s="602">
        <v>0</v>
      </c>
      <c r="AI31" s="602">
        <v>0</v>
      </c>
      <c r="AJ31" s="602">
        <v>0</v>
      </c>
      <c r="AK31" s="602">
        <v>0</v>
      </c>
      <c r="AL31" s="602">
        <v>0</v>
      </c>
      <c r="AM31" s="602">
        <v>0</v>
      </c>
      <c r="AN31" s="602">
        <v>0</v>
      </c>
      <c r="AO31" s="603">
        <v>0</v>
      </c>
      <c r="AP31" s="39"/>
      <c r="AQ31" s="601">
        <v>3070047</v>
      </c>
      <c r="AR31" s="602">
        <v>3070047</v>
      </c>
      <c r="AS31" s="602">
        <v>3070047</v>
      </c>
      <c r="AT31" s="602">
        <v>3070047</v>
      </c>
      <c r="AU31" s="602">
        <v>3070047</v>
      </c>
      <c r="AV31" s="602">
        <v>3070047</v>
      </c>
      <c r="AW31" s="602">
        <v>3070047</v>
      </c>
      <c r="AX31" s="602">
        <v>3070047</v>
      </c>
      <c r="AY31" s="602">
        <v>3070047</v>
      </c>
      <c r="AZ31" s="602">
        <v>3070047</v>
      </c>
      <c r="BA31" s="602">
        <v>3070047</v>
      </c>
      <c r="BB31" s="602">
        <v>3070047</v>
      </c>
      <c r="BC31" s="602">
        <v>3070047</v>
      </c>
      <c r="BD31" s="602">
        <v>3070047</v>
      </c>
      <c r="BE31" s="602">
        <v>3070047</v>
      </c>
      <c r="BF31" s="602">
        <v>3070047</v>
      </c>
      <c r="BG31" s="602">
        <v>3070047</v>
      </c>
      <c r="BH31" s="602">
        <v>3070047</v>
      </c>
      <c r="BI31" s="602">
        <v>2755498</v>
      </c>
      <c r="BJ31" s="602">
        <v>0</v>
      </c>
      <c r="BK31" s="602">
        <v>0</v>
      </c>
      <c r="BL31" s="602">
        <v>0</v>
      </c>
      <c r="BM31" s="602">
        <v>0</v>
      </c>
      <c r="BN31" s="602">
        <v>0</v>
      </c>
      <c r="BO31" s="602">
        <v>0</v>
      </c>
      <c r="BP31" s="602">
        <v>0</v>
      </c>
      <c r="BQ31" s="602">
        <v>0</v>
      </c>
      <c r="BR31" s="602">
        <v>0</v>
      </c>
      <c r="BS31" s="602">
        <v>0</v>
      </c>
      <c r="BT31" s="603">
        <v>0</v>
      </c>
      <c r="BU31" s="1"/>
    </row>
    <row r="32" spans="2:73" s="13" customFormat="1" ht="15.75">
      <c r="B32" s="597" t="s">
        <v>997</v>
      </c>
      <c r="C32" s="597" t="s">
        <v>998</v>
      </c>
      <c r="D32" s="597" t="s">
        <v>42</v>
      </c>
      <c r="E32" s="597" t="s">
        <v>999</v>
      </c>
      <c r="F32" s="597" t="s">
        <v>29</v>
      </c>
      <c r="G32" s="597" t="s">
        <v>1002</v>
      </c>
      <c r="H32" s="768">
        <v>2011</v>
      </c>
      <c r="I32" s="556"/>
      <c r="J32" s="556" t="s">
        <v>1001</v>
      </c>
      <c r="K32" s="39"/>
      <c r="L32" s="601">
        <v>1093.1199999999999</v>
      </c>
      <c r="M32" s="602">
        <v>0</v>
      </c>
      <c r="N32" s="602">
        <v>0</v>
      </c>
      <c r="O32" s="602">
        <v>0</v>
      </c>
      <c r="P32" s="602">
        <v>0</v>
      </c>
      <c r="Q32" s="602">
        <v>0</v>
      </c>
      <c r="R32" s="602">
        <v>0</v>
      </c>
      <c r="S32" s="602">
        <v>0</v>
      </c>
      <c r="T32" s="602">
        <v>0</v>
      </c>
      <c r="U32" s="602">
        <v>0</v>
      </c>
      <c r="V32" s="602">
        <v>0</v>
      </c>
      <c r="W32" s="602">
        <v>0</v>
      </c>
      <c r="X32" s="602">
        <v>0</v>
      </c>
      <c r="Y32" s="602">
        <v>0</v>
      </c>
      <c r="Z32" s="602">
        <v>0</v>
      </c>
      <c r="AA32" s="602">
        <v>0</v>
      </c>
      <c r="AB32" s="602">
        <v>0</v>
      </c>
      <c r="AC32" s="602">
        <v>0</v>
      </c>
      <c r="AD32" s="602">
        <v>0</v>
      </c>
      <c r="AE32" s="602">
        <v>0</v>
      </c>
      <c r="AF32" s="602">
        <v>0</v>
      </c>
      <c r="AG32" s="602">
        <v>0</v>
      </c>
      <c r="AH32" s="602">
        <v>0</v>
      </c>
      <c r="AI32" s="602">
        <v>0</v>
      </c>
      <c r="AJ32" s="602">
        <v>0</v>
      </c>
      <c r="AK32" s="602">
        <v>0</v>
      </c>
      <c r="AL32" s="602">
        <v>0</v>
      </c>
      <c r="AM32" s="602">
        <v>0</v>
      </c>
      <c r="AN32" s="602">
        <v>0</v>
      </c>
      <c r="AO32" s="603">
        <v>0</v>
      </c>
      <c r="AP32" s="39"/>
      <c r="AQ32" s="601">
        <v>2830.4</v>
      </c>
      <c r="AR32" s="602">
        <v>0</v>
      </c>
      <c r="AS32" s="602">
        <v>0</v>
      </c>
      <c r="AT32" s="602">
        <v>0</v>
      </c>
      <c r="AU32" s="602">
        <v>0</v>
      </c>
      <c r="AV32" s="602">
        <v>0</v>
      </c>
      <c r="AW32" s="602">
        <v>0</v>
      </c>
      <c r="AX32" s="602">
        <v>0</v>
      </c>
      <c r="AY32" s="602">
        <v>0</v>
      </c>
      <c r="AZ32" s="602">
        <v>0</v>
      </c>
      <c r="BA32" s="602">
        <v>0</v>
      </c>
      <c r="BB32" s="602">
        <v>0</v>
      </c>
      <c r="BC32" s="602">
        <v>0</v>
      </c>
      <c r="BD32" s="602">
        <v>0</v>
      </c>
      <c r="BE32" s="602">
        <v>0</v>
      </c>
      <c r="BF32" s="602">
        <v>0</v>
      </c>
      <c r="BG32" s="602">
        <v>0</v>
      </c>
      <c r="BH32" s="602">
        <v>0</v>
      </c>
      <c r="BI32" s="602">
        <v>0</v>
      </c>
      <c r="BJ32" s="602">
        <v>0</v>
      </c>
      <c r="BK32" s="602">
        <v>0</v>
      </c>
      <c r="BL32" s="602">
        <v>0</v>
      </c>
      <c r="BM32" s="602">
        <v>0</v>
      </c>
      <c r="BN32" s="602">
        <v>0</v>
      </c>
      <c r="BO32" s="602">
        <v>0</v>
      </c>
      <c r="BP32" s="602">
        <v>0</v>
      </c>
      <c r="BQ32" s="602">
        <v>0</v>
      </c>
      <c r="BR32" s="602">
        <v>0</v>
      </c>
      <c r="BS32" s="602">
        <v>0</v>
      </c>
      <c r="BT32" s="603">
        <v>0</v>
      </c>
      <c r="BU32" s="1"/>
    </row>
    <row r="33" spans="2:73" s="13" customFormat="1" ht="15.75">
      <c r="B33" s="597" t="s">
        <v>997</v>
      </c>
      <c r="C33" s="597" t="s">
        <v>998</v>
      </c>
      <c r="D33" s="597" t="s">
        <v>6</v>
      </c>
      <c r="E33" s="597" t="s">
        <v>999</v>
      </c>
      <c r="F33" s="597" t="s">
        <v>29</v>
      </c>
      <c r="G33" s="597" t="s">
        <v>1000</v>
      </c>
      <c r="H33" s="768">
        <v>2011</v>
      </c>
      <c r="I33" s="556"/>
      <c r="J33" s="556" t="s">
        <v>1001</v>
      </c>
      <c r="K33" s="39"/>
      <c r="L33" s="601">
        <v>0</v>
      </c>
      <c r="M33" s="602">
        <v>0</v>
      </c>
      <c r="N33" s="602">
        <v>0</v>
      </c>
      <c r="O33" s="602">
        <v>0</v>
      </c>
      <c r="P33" s="602">
        <v>0</v>
      </c>
      <c r="Q33" s="602">
        <v>0</v>
      </c>
      <c r="R33" s="602">
        <v>0</v>
      </c>
      <c r="S33" s="602">
        <v>0</v>
      </c>
      <c r="T33" s="602">
        <v>0</v>
      </c>
      <c r="U33" s="602">
        <v>0</v>
      </c>
      <c r="V33" s="602">
        <v>0</v>
      </c>
      <c r="W33" s="602">
        <v>0</v>
      </c>
      <c r="X33" s="602">
        <v>0</v>
      </c>
      <c r="Y33" s="602">
        <v>0</v>
      </c>
      <c r="Z33" s="602">
        <v>0</v>
      </c>
      <c r="AA33" s="602">
        <v>0</v>
      </c>
      <c r="AB33" s="602">
        <v>0</v>
      </c>
      <c r="AC33" s="602">
        <v>0</v>
      </c>
      <c r="AD33" s="602">
        <v>0</v>
      </c>
      <c r="AE33" s="602">
        <v>0</v>
      </c>
      <c r="AF33" s="602">
        <v>0</v>
      </c>
      <c r="AG33" s="602">
        <v>0</v>
      </c>
      <c r="AH33" s="602">
        <v>0</v>
      </c>
      <c r="AI33" s="602">
        <v>0</v>
      </c>
      <c r="AJ33" s="602">
        <v>0</v>
      </c>
      <c r="AK33" s="602">
        <v>0</v>
      </c>
      <c r="AL33" s="602">
        <v>0</v>
      </c>
      <c r="AM33" s="602">
        <v>0</v>
      </c>
      <c r="AN33" s="602">
        <v>0</v>
      </c>
      <c r="AO33" s="603">
        <v>0</v>
      </c>
      <c r="AP33" s="39"/>
      <c r="AQ33" s="601">
        <v>0</v>
      </c>
      <c r="AR33" s="602">
        <v>0</v>
      </c>
      <c r="AS33" s="602">
        <v>0</v>
      </c>
      <c r="AT33" s="602">
        <v>0</v>
      </c>
      <c r="AU33" s="602">
        <v>0</v>
      </c>
      <c r="AV33" s="602">
        <v>0</v>
      </c>
      <c r="AW33" s="602">
        <v>0</v>
      </c>
      <c r="AX33" s="602">
        <v>0</v>
      </c>
      <c r="AY33" s="602">
        <v>0</v>
      </c>
      <c r="AZ33" s="602">
        <v>0</v>
      </c>
      <c r="BA33" s="602">
        <v>0</v>
      </c>
      <c r="BB33" s="602">
        <v>0</v>
      </c>
      <c r="BC33" s="602">
        <v>0</v>
      </c>
      <c r="BD33" s="602">
        <v>0</v>
      </c>
      <c r="BE33" s="602">
        <v>0</v>
      </c>
      <c r="BF33" s="602">
        <v>0</v>
      </c>
      <c r="BG33" s="602">
        <v>0</v>
      </c>
      <c r="BH33" s="602">
        <v>0</v>
      </c>
      <c r="BI33" s="602">
        <v>0</v>
      </c>
      <c r="BJ33" s="602">
        <v>0</v>
      </c>
      <c r="BK33" s="602">
        <v>0</v>
      </c>
      <c r="BL33" s="602">
        <v>0</v>
      </c>
      <c r="BM33" s="602">
        <v>0</v>
      </c>
      <c r="BN33" s="602">
        <v>0</v>
      </c>
      <c r="BO33" s="602">
        <v>0</v>
      </c>
      <c r="BP33" s="602">
        <v>0</v>
      </c>
      <c r="BQ33" s="602">
        <v>0</v>
      </c>
      <c r="BR33" s="602">
        <v>0</v>
      </c>
      <c r="BS33" s="602">
        <v>0</v>
      </c>
      <c r="BT33" s="603">
        <v>0</v>
      </c>
      <c r="BU33" s="1"/>
    </row>
    <row r="34" spans="2:73" s="13" customFormat="1" ht="15.75">
      <c r="B34" s="597" t="s">
        <v>997</v>
      </c>
      <c r="C34" s="597" t="s">
        <v>1003</v>
      </c>
      <c r="D34" s="597" t="s">
        <v>1004</v>
      </c>
      <c r="E34" s="597" t="s">
        <v>999</v>
      </c>
      <c r="F34" s="597" t="s">
        <v>1005</v>
      </c>
      <c r="G34" s="597" t="s">
        <v>1002</v>
      </c>
      <c r="H34" s="768">
        <v>2011</v>
      </c>
      <c r="I34" s="556"/>
      <c r="J34" s="556" t="s">
        <v>1001</v>
      </c>
      <c r="K34" s="39"/>
      <c r="L34" s="601">
        <v>0</v>
      </c>
      <c r="M34" s="602">
        <v>0</v>
      </c>
      <c r="N34" s="602">
        <v>0</v>
      </c>
      <c r="O34" s="602">
        <v>0</v>
      </c>
      <c r="P34" s="602">
        <v>0</v>
      </c>
      <c r="Q34" s="602">
        <v>0</v>
      </c>
      <c r="R34" s="602">
        <v>0</v>
      </c>
      <c r="S34" s="602">
        <v>0</v>
      </c>
      <c r="T34" s="602">
        <v>0</v>
      </c>
      <c r="U34" s="602">
        <v>0</v>
      </c>
      <c r="V34" s="602">
        <v>0</v>
      </c>
      <c r="W34" s="602">
        <v>0</v>
      </c>
      <c r="X34" s="602">
        <v>0</v>
      </c>
      <c r="Y34" s="602">
        <v>0</v>
      </c>
      <c r="Z34" s="602">
        <v>0</v>
      </c>
      <c r="AA34" s="602">
        <v>0</v>
      </c>
      <c r="AB34" s="602">
        <v>0</v>
      </c>
      <c r="AC34" s="602">
        <v>0</v>
      </c>
      <c r="AD34" s="602">
        <v>0</v>
      </c>
      <c r="AE34" s="602">
        <v>0</v>
      </c>
      <c r="AF34" s="602">
        <v>0</v>
      </c>
      <c r="AG34" s="602">
        <v>0</v>
      </c>
      <c r="AH34" s="602">
        <v>0</v>
      </c>
      <c r="AI34" s="602">
        <v>0</v>
      </c>
      <c r="AJ34" s="602">
        <v>0</v>
      </c>
      <c r="AK34" s="602">
        <v>0</v>
      </c>
      <c r="AL34" s="602">
        <v>0</v>
      </c>
      <c r="AM34" s="602">
        <v>0</v>
      </c>
      <c r="AN34" s="602">
        <v>0</v>
      </c>
      <c r="AO34" s="603">
        <v>0</v>
      </c>
      <c r="AP34" s="39"/>
      <c r="AQ34" s="601">
        <v>0</v>
      </c>
      <c r="AR34" s="602">
        <v>0</v>
      </c>
      <c r="AS34" s="602">
        <v>0</v>
      </c>
      <c r="AT34" s="602">
        <v>0</v>
      </c>
      <c r="AU34" s="602">
        <v>0</v>
      </c>
      <c r="AV34" s="602">
        <v>0</v>
      </c>
      <c r="AW34" s="602">
        <v>0</v>
      </c>
      <c r="AX34" s="602">
        <v>0</v>
      </c>
      <c r="AY34" s="602">
        <v>0</v>
      </c>
      <c r="AZ34" s="602">
        <v>0</v>
      </c>
      <c r="BA34" s="602">
        <v>0</v>
      </c>
      <c r="BB34" s="602">
        <v>0</v>
      </c>
      <c r="BC34" s="602">
        <v>0</v>
      </c>
      <c r="BD34" s="602">
        <v>0</v>
      </c>
      <c r="BE34" s="602">
        <v>0</v>
      </c>
      <c r="BF34" s="602">
        <v>0</v>
      </c>
      <c r="BG34" s="602">
        <v>0</v>
      </c>
      <c r="BH34" s="602">
        <v>0</v>
      </c>
      <c r="BI34" s="602">
        <v>0</v>
      </c>
      <c r="BJ34" s="602">
        <v>0</v>
      </c>
      <c r="BK34" s="602">
        <v>0</v>
      </c>
      <c r="BL34" s="602">
        <v>0</v>
      </c>
      <c r="BM34" s="602">
        <v>0</v>
      </c>
      <c r="BN34" s="602">
        <v>0</v>
      </c>
      <c r="BO34" s="602">
        <v>0</v>
      </c>
      <c r="BP34" s="602">
        <v>0</v>
      </c>
      <c r="BQ34" s="602">
        <v>0</v>
      </c>
      <c r="BR34" s="602">
        <v>0</v>
      </c>
      <c r="BS34" s="602">
        <v>0</v>
      </c>
      <c r="BT34" s="603">
        <v>0</v>
      </c>
      <c r="BU34" s="1"/>
    </row>
    <row r="35" spans="2:73" s="13" customFormat="1" ht="15.75">
      <c r="B35" s="597" t="s">
        <v>997</v>
      </c>
      <c r="C35" s="597" t="s">
        <v>1003</v>
      </c>
      <c r="D35" s="597" t="s">
        <v>1006</v>
      </c>
      <c r="E35" s="597" t="s">
        <v>999</v>
      </c>
      <c r="F35" s="597" t="s">
        <v>1005</v>
      </c>
      <c r="G35" s="597" t="s">
        <v>1002</v>
      </c>
      <c r="H35" s="768">
        <v>2011</v>
      </c>
      <c r="I35" s="556"/>
      <c r="J35" s="556" t="s">
        <v>1001</v>
      </c>
      <c r="K35" s="39"/>
      <c r="L35" s="601">
        <v>536.23800000000006</v>
      </c>
      <c r="M35" s="602">
        <v>0</v>
      </c>
      <c r="N35" s="602">
        <v>0</v>
      </c>
      <c r="O35" s="602">
        <v>0</v>
      </c>
      <c r="P35" s="602">
        <v>0</v>
      </c>
      <c r="Q35" s="602">
        <v>0</v>
      </c>
      <c r="R35" s="602">
        <v>0</v>
      </c>
      <c r="S35" s="602">
        <v>0</v>
      </c>
      <c r="T35" s="602">
        <v>0</v>
      </c>
      <c r="U35" s="602">
        <v>0</v>
      </c>
      <c r="V35" s="602">
        <v>0</v>
      </c>
      <c r="W35" s="602">
        <v>0</v>
      </c>
      <c r="X35" s="602">
        <v>0</v>
      </c>
      <c r="Y35" s="602">
        <v>0</v>
      </c>
      <c r="Z35" s="602">
        <v>0</v>
      </c>
      <c r="AA35" s="602">
        <v>0</v>
      </c>
      <c r="AB35" s="602">
        <v>0</v>
      </c>
      <c r="AC35" s="602">
        <v>0</v>
      </c>
      <c r="AD35" s="602">
        <v>0</v>
      </c>
      <c r="AE35" s="602">
        <v>0</v>
      </c>
      <c r="AF35" s="602">
        <v>0</v>
      </c>
      <c r="AG35" s="602">
        <v>0</v>
      </c>
      <c r="AH35" s="602">
        <v>0</v>
      </c>
      <c r="AI35" s="602">
        <v>0</v>
      </c>
      <c r="AJ35" s="602">
        <v>0</v>
      </c>
      <c r="AK35" s="602">
        <v>0</v>
      </c>
      <c r="AL35" s="602">
        <v>0</v>
      </c>
      <c r="AM35" s="602">
        <v>0</v>
      </c>
      <c r="AN35" s="602">
        <v>0</v>
      </c>
      <c r="AO35" s="603">
        <v>0</v>
      </c>
      <c r="AP35" s="39"/>
      <c r="AQ35" s="601">
        <v>20936.3</v>
      </c>
      <c r="AR35" s="602">
        <v>0</v>
      </c>
      <c r="AS35" s="602">
        <v>0</v>
      </c>
      <c r="AT35" s="602">
        <v>0</v>
      </c>
      <c r="AU35" s="602">
        <v>0</v>
      </c>
      <c r="AV35" s="602">
        <v>0</v>
      </c>
      <c r="AW35" s="602">
        <v>0</v>
      </c>
      <c r="AX35" s="602">
        <v>0</v>
      </c>
      <c r="AY35" s="602">
        <v>0</v>
      </c>
      <c r="AZ35" s="602">
        <v>0</v>
      </c>
      <c r="BA35" s="602">
        <v>0</v>
      </c>
      <c r="BB35" s="602">
        <v>0</v>
      </c>
      <c r="BC35" s="602">
        <v>0</v>
      </c>
      <c r="BD35" s="602">
        <v>0</v>
      </c>
      <c r="BE35" s="602">
        <v>0</v>
      </c>
      <c r="BF35" s="602">
        <v>0</v>
      </c>
      <c r="BG35" s="602">
        <v>0</v>
      </c>
      <c r="BH35" s="602">
        <v>0</v>
      </c>
      <c r="BI35" s="602">
        <v>0</v>
      </c>
      <c r="BJ35" s="602">
        <v>0</v>
      </c>
      <c r="BK35" s="602">
        <v>0</v>
      </c>
      <c r="BL35" s="602">
        <v>0</v>
      </c>
      <c r="BM35" s="602">
        <v>0</v>
      </c>
      <c r="BN35" s="602">
        <v>0</v>
      </c>
      <c r="BO35" s="602">
        <v>0</v>
      </c>
      <c r="BP35" s="602">
        <v>0</v>
      </c>
      <c r="BQ35" s="602">
        <v>0</v>
      </c>
      <c r="BR35" s="602">
        <v>0</v>
      </c>
      <c r="BS35" s="602">
        <v>0</v>
      </c>
      <c r="BT35" s="603">
        <v>0</v>
      </c>
      <c r="BU35" s="1"/>
    </row>
    <row r="36" spans="2:73" s="13" customFormat="1" ht="15.75">
      <c r="B36" s="597" t="s">
        <v>997</v>
      </c>
      <c r="C36" s="597" t="s">
        <v>1003</v>
      </c>
      <c r="D36" s="597" t="s">
        <v>21</v>
      </c>
      <c r="E36" s="597" t="s">
        <v>999</v>
      </c>
      <c r="F36" s="597" t="s">
        <v>1005</v>
      </c>
      <c r="G36" s="597" t="s">
        <v>1000</v>
      </c>
      <c r="H36" s="768">
        <v>2011</v>
      </c>
      <c r="I36" s="556"/>
      <c r="J36" s="556" t="s">
        <v>1001</v>
      </c>
      <c r="K36" s="39"/>
      <c r="L36" s="601">
        <v>660.87300000000005</v>
      </c>
      <c r="M36" s="602">
        <v>660.87300000000005</v>
      </c>
      <c r="N36" s="602">
        <v>633.21799999999996</v>
      </c>
      <c r="O36" s="602">
        <v>544.13300000000004</v>
      </c>
      <c r="P36" s="602">
        <v>543.99099999999999</v>
      </c>
      <c r="Q36" s="602">
        <v>542.43299999999999</v>
      </c>
      <c r="R36" s="602">
        <v>112.095</v>
      </c>
      <c r="S36" s="602">
        <v>110.703</v>
      </c>
      <c r="T36" s="602">
        <v>110.703</v>
      </c>
      <c r="U36" s="602">
        <v>110.703</v>
      </c>
      <c r="V36" s="602">
        <v>102.024</v>
      </c>
      <c r="W36" s="602">
        <v>102.024</v>
      </c>
      <c r="X36" s="602">
        <v>2.0738799999999999</v>
      </c>
      <c r="Y36" s="602">
        <v>2.0738799999999999</v>
      </c>
      <c r="Z36" s="602">
        <v>2.0738799999999999</v>
      </c>
      <c r="AA36" s="602">
        <v>0</v>
      </c>
      <c r="AB36" s="602">
        <v>0</v>
      </c>
      <c r="AC36" s="602">
        <v>0</v>
      </c>
      <c r="AD36" s="602">
        <v>0</v>
      </c>
      <c r="AE36" s="602">
        <v>0</v>
      </c>
      <c r="AF36" s="602">
        <v>0</v>
      </c>
      <c r="AG36" s="602">
        <v>0</v>
      </c>
      <c r="AH36" s="602">
        <v>0</v>
      </c>
      <c r="AI36" s="602">
        <v>0</v>
      </c>
      <c r="AJ36" s="602">
        <v>0</v>
      </c>
      <c r="AK36" s="602">
        <v>0</v>
      </c>
      <c r="AL36" s="602">
        <v>0</v>
      </c>
      <c r="AM36" s="602">
        <v>0</v>
      </c>
      <c r="AN36" s="602">
        <v>0</v>
      </c>
      <c r="AO36" s="603">
        <v>0</v>
      </c>
      <c r="AP36" s="39"/>
      <c r="AQ36" s="601">
        <v>1693346</v>
      </c>
      <c r="AR36" s="602">
        <v>1693346</v>
      </c>
      <c r="AS36" s="602">
        <v>1614579</v>
      </c>
      <c r="AT36" s="602">
        <v>1362735</v>
      </c>
      <c r="AU36" s="602">
        <v>1362338</v>
      </c>
      <c r="AV36" s="602">
        <v>1358309</v>
      </c>
      <c r="AW36" s="602">
        <v>305906</v>
      </c>
      <c r="AX36" s="602">
        <v>304862</v>
      </c>
      <c r="AY36" s="602">
        <v>304862</v>
      </c>
      <c r="AZ36" s="602">
        <v>304862</v>
      </c>
      <c r="BA36" s="602">
        <v>247791</v>
      </c>
      <c r="BB36" s="602">
        <v>247791</v>
      </c>
      <c r="BC36" s="602">
        <v>1556.73</v>
      </c>
      <c r="BD36" s="602">
        <v>1556.73</v>
      </c>
      <c r="BE36" s="602">
        <v>1556.73</v>
      </c>
      <c r="BF36" s="602">
        <v>0</v>
      </c>
      <c r="BG36" s="602">
        <v>0</v>
      </c>
      <c r="BH36" s="602">
        <v>0</v>
      </c>
      <c r="BI36" s="602">
        <v>0</v>
      </c>
      <c r="BJ36" s="602">
        <v>0</v>
      </c>
      <c r="BK36" s="602">
        <v>0</v>
      </c>
      <c r="BL36" s="602">
        <v>0</v>
      </c>
      <c r="BM36" s="602">
        <v>0</v>
      </c>
      <c r="BN36" s="602">
        <v>0</v>
      </c>
      <c r="BO36" s="602">
        <v>0</v>
      </c>
      <c r="BP36" s="602">
        <v>0</v>
      </c>
      <c r="BQ36" s="602">
        <v>0</v>
      </c>
      <c r="BR36" s="602">
        <v>0</v>
      </c>
      <c r="BS36" s="602">
        <v>0</v>
      </c>
      <c r="BT36" s="603">
        <v>0</v>
      </c>
      <c r="BU36" s="1"/>
    </row>
    <row r="37" spans="2:73" s="13" customFormat="1" ht="15.75">
      <c r="B37" s="597" t="s">
        <v>997</v>
      </c>
      <c r="C37" s="597" t="s">
        <v>1003</v>
      </c>
      <c r="D37" s="597" t="s">
        <v>22</v>
      </c>
      <c r="E37" s="597" t="s">
        <v>999</v>
      </c>
      <c r="F37" s="597" t="s">
        <v>1005</v>
      </c>
      <c r="G37" s="597" t="s">
        <v>1000</v>
      </c>
      <c r="H37" s="768">
        <v>2011</v>
      </c>
      <c r="I37" s="556"/>
      <c r="J37" s="556" t="s">
        <v>1001</v>
      </c>
      <c r="K37" s="39"/>
      <c r="L37" s="601">
        <v>856.61</v>
      </c>
      <c r="M37" s="602">
        <v>856.61</v>
      </c>
      <c r="N37" s="602">
        <v>856.61</v>
      </c>
      <c r="O37" s="602">
        <v>856.61</v>
      </c>
      <c r="P37" s="602">
        <v>856.61</v>
      </c>
      <c r="Q37" s="602">
        <v>856.61</v>
      </c>
      <c r="R37" s="602">
        <v>856.61</v>
      </c>
      <c r="S37" s="602">
        <v>856.61</v>
      </c>
      <c r="T37" s="602">
        <v>788.66700000000003</v>
      </c>
      <c r="U37" s="602">
        <v>788.66700000000003</v>
      </c>
      <c r="V37" s="602">
        <v>201.09100000000001</v>
      </c>
      <c r="W37" s="602">
        <v>201.09100000000001</v>
      </c>
      <c r="X37" s="602">
        <v>201.09100000000001</v>
      </c>
      <c r="Y37" s="602">
        <v>201.09100000000001</v>
      </c>
      <c r="Z37" s="602">
        <v>0</v>
      </c>
      <c r="AA37" s="602">
        <v>0</v>
      </c>
      <c r="AB37" s="602">
        <v>0</v>
      </c>
      <c r="AC37" s="602">
        <v>0</v>
      </c>
      <c r="AD37" s="602">
        <v>0</v>
      </c>
      <c r="AE37" s="602">
        <v>0</v>
      </c>
      <c r="AF37" s="602">
        <v>0</v>
      </c>
      <c r="AG37" s="602">
        <v>0</v>
      </c>
      <c r="AH37" s="602">
        <v>0</v>
      </c>
      <c r="AI37" s="602">
        <v>0</v>
      </c>
      <c r="AJ37" s="602">
        <v>0</v>
      </c>
      <c r="AK37" s="602">
        <v>0</v>
      </c>
      <c r="AL37" s="602">
        <v>0</v>
      </c>
      <c r="AM37" s="602">
        <v>0</v>
      </c>
      <c r="AN37" s="602">
        <v>0</v>
      </c>
      <c r="AO37" s="603">
        <v>0</v>
      </c>
      <c r="AP37" s="39"/>
      <c r="AQ37" s="601">
        <v>4805916</v>
      </c>
      <c r="AR37" s="602">
        <v>4805916</v>
      </c>
      <c r="AS37" s="602">
        <v>4805916</v>
      </c>
      <c r="AT37" s="602">
        <v>4805916</v>
      </c>
      <c r="AU37" s="602">
        <v>4805916</v>
      </c>
      <c r="AV37" s="602">
        <v>4805916</v>
      </c>
      <c r="AW37" s="602">
        <v>4805916</v>
      </c>
      <c r="AX37" s="602">
        <v>4805916</v>
      </c>
      <c r="AY37" s="602">
        <v>4504954</v>
      </c>
      <c r="AZ37" s="602">
        <v>4504954</v>
      </c>
      <c r="BA37" s="602">
        <v>1115148</v>
      </c>
      <c r="BB37" s="602">
        <v>1115148</v>
      </c>
      <c r="BC37" s="602">
        <v>1115148</v>
      </c>
      <c r="BD37" s="602">
        <v>1115148</v>
      </c>
      <c r="BE37" s="602">
        <v>0</v>
      </c>
      <c r="BF37" s="602">
        <v>0</v>
      </c>
      <c r="BG37" s="602">
        <v>0</v>
      </c>
      <c r="BH37" s="602">
        <v>0</v>
      </c>
      <c r="BI37" s="602">
        <v>0</v>
      </c>
      <c r="BJ37" s="602">
        <v>0</v>
      </c>
      <c r="BK37" s="602">
        <v>0</v>
      </c>
      <c r="BL37" s="602">
        <v>0</v>
      </c>
      <c r="BM37" s="602">
        <v>0</v>
      </c>
      <c r="BN37" s="602">
        <v>0</v>
      </c>
      <c r="BO37" s="602">
        <v>0</v>
      </c>
      <c r="BP37" s="602">
        <v>0</v>
      </c>
      <c r="BQ37" s="602">
        <v>0</v>
      </c>
      <c r="BR37" s="602">
        <v>0</v>
      </c>
      <c r="BS37" s="602">
        <v>0</v>
      </c>
      <c r="BT37" s="603">
        <v>0</v>
      </c>
      <c r="BU37" s="1"/>
    </row>
    <row r="38" spans="2:73" s="13" customFormat="1" ht="15.75">
      <c r="B38" s="597" t="s">
        <v>997</v>
      </c>
      <c r="C38" s="597" t="s">
        <v>1003</v>
      </c>
      <c r="D38" s="597" t="s">
        <v>20</v>
      </c>
      <c r="E38" s="597" t="s">
        <v>999</v>
      </c>
      <c r="F38" s="597" t="s">
        <v>1005</v>
      </c>
      <c r="G38" s="597" t="s">
        <v>1000</v>
      </c>
      <c r="H38" s="768">
        <v>2011</v>
      </c>
      <c r="I38" s="556"/>
      <c r="J38" s="556" t="s">
        <v>1001</v>
      </c>
      <c r="K38" s="39"/>
      <c r="L38" s="601">
        <v>0</v>
      </c>
      <c r="M38" s="602">
        <v>0</v>
      </c>
      <c r="N38" s="602">
        <v>0</v>
      </c>
      <c r="O38" s="602">
        <v>0</v>
      </c>
      <c r="P38" s="602">
        <v>0</v>
      </c>
      <c r="Q38" s="602">
        <v>0</v>
      </c>
      <c r="R38" s="602">
        <v>0</v>
      </c>
      <c r="S38" s="602">
        <v>0</v>
      </c>
      <c r="T38" s="602">
        <v>0</v>
      </c>
      <c r="U38" s="602">
        <v>0</v>
      </c>
      <c r="V38" s="602">
        <v>0</v>
      </c>
      <c r="W38" s="602">
        <v>0</v>
      </c>
      <c r="X38" s="602">
        <v>0</v>
      </c>
      <c r="Y38" s="602">
        <v>0</v>
      </c>
      <c r="Z38" s="602">
        <v>0</v>
      </c>
      <c r="AA38" s="602">
        <v>0</v>
      </c>
      <c r="AB38" s="602">
        <v>0</v>
      </c>
      <c r="AC38" s="602">
        <v>0</v>
      </c>
      <c r="AD38" s="602">
        <v>0</v>
      </c>
      <c r="AE38" s="602">
        <v>0</v>
      </c>
      <c r="AF38" s="602">
        <v>0</v>
      </c>
      <c r="AG38" s="602">
        <v>0</v>
      </c>
      <c r="AH38" s="602">
        <v>0</v>
      </c>
      <c r="AI38" s="602">
        <v>0</v>
      </c>
      <c r="AJ38" s="602">
        <v>0</v>
      </c>
      <c r="AK38" s="602">
        <v>0</v>
      </c>
      <c r="AL38" s="602">
        <v>0</v>
      </c>
      <c r="AM38" s="602">
        <v>0</v>
      </c>
      <c r="AN38" s="602">
        <v>0</v>
      </c>
      <c r="AO38" s="603">
        <v>0</v>
      </c>
      <c r="AP38" s="39"/>
      <c r="AQ38" s="601">
        <v>0</v>
      </c>
      <c r="AR38" s="602">
        <v>0</v>
      </c>
      <c r="AS38" s="602">
        <v>0</v>
      </c>
      <c r="AT38" s="602">
        <v>0</v>
      </c>
      <c r="AU38" s="602">
        <v>0</v>
      </c>
      <c r="AV38" s="602">
        <v>0</v>
      </c>
      <c r="AW38" s="602">
        <v>0</v>
      </c>
      <c r="AX38" s="602">
        <v>0</v>
      </c>
      <c r="AY38" s="602">
        <v>0</v>
      </c>
      <c r="AZ38" s="602">
        <v>0</v>
      </c>
      <c r="BA38" s="602">
        <v>0</v>
      </c>
      <c r="BB38" s="602">
        <v>0</v>
      </c>
      <c r="BC38" s="602">
        <v>0</v>
      </c>
      <c r="BD38" s="602">
        <v>0</v>
      </c>
      <c r="BE38" s="602">
        <v>0</v>
      </c>
      <c r="BF38" s="602">
        <v>0</v>
      </c>
      <c r="BG38" s="602">
        <v>0</v>
      </c>
      <c r="BH38" s="602">
        <v>0</v>
      </c>
      <c r="BI38" s="602">
        <v>0</v>
      </c>
      <c r="BJ38" s="602">
        <v>0</v>
      </c>
      <c r="BK38" s="602">
        <v>0</v>
      </c>
      <c r="BL38" s="602">
        <v>0</v>
      </c>
      <c r="BM38" s="602">
        <v>0</v>
      </c>
      <c r="BN38" s="602">
        <v>0</v>
      </c>
      <c r="BO38" s="602">
        <v>0</v>
      </c>
      <c r="BP38" s="602">
        <v>0</v>
      </c>
      <c r="BQ38" s="602">
        <v>0</v>
      </c>
      <c r="BR38" s="602">
        <v>0</v>
      </c>
      <c r="BS38" s="602">
        <v>0</v>
      </c>
      <c r="BT38" s="603">
        <v>0</v>
      </c>
      <c r="BU38" s="1"/>
    </row>
    <row r="39" spans="2:73" s="13" customFormat="1" ht="15.75">
      <c r="B39" s="597" t="s">
        <v>997</v>
      </c>
      <c r="C39" s="597" t="s">
        <v>1007</v>
      </c>
      <c r="D39" s="597" t="s">
        <v>9</v>
      </c>
      <c r="E39" s="597" t="s">
        <v>999</v>
      </c>
      <c r="F39" s="597" t="s">
        <v>1007</v>
      </c>
      <c r="G39" s="597" t="s">
        <v>1002</v>
      </c>
      <c r="H39" s="768">
        <v>2011</v>
      </c>
      <c r="I39" s="556"/>
      <c r="J39" s="556" t="s">
        <v>1001</v>
      </c>
      <c r="K39" s="39"/>
      <c r="L39" s="601">
        <v>3498.3</v>
      </c>
      <c r="M39" s="602">
        <v>0</v>
      </c>
      <c r="N39" s="602">
        <v>0</v>
      </c>
      <c r="O39" s="602">
        <v>0</v>
      </c>
      <c r="P39" s="602">
        <v>0</v>
      </c>
      <c r="Q39" s="602">
        <v>0</v>
      </c>
      <c r="R39" s="602">
        <v>0</v>
      </c>
      <c r="S39" s="602">
        <v>0</v>
      </c>
      <c r="T39" s="602">
        <v>0</v>
      </c>
      <c r="U39" s="602">
        <v>0</v>
      </c>
      <c r="V39" s="602">
        <v>0</v>
      </c>
      <c r="W39" s="602">
        <v>0</v>
      </c>
      <c r="X39" s="602">
        <v>0</v>
      </c>
      <c r="Y39" s="602">
        <v>0</v>
      </c>
      <c r="Z39" s="602">
        <v>0</v>
      </c>
      <c r="AA39" s="602">
        <v>0</v>
      </c>
      <c r="AB39" s="602">
        <v>0</v>
      </c>
      <c r="AC39" s="602">
        <v>0</v>
      </c>
      <c r="AD39" s="602">
        <v>0</v>
      </c>
      <c r="AE39" s="602">
        <v>0</v>
      </c>
      <c r="AF39" s="602">
        <v>0</v>
      </c>
      <c r="AG39" s="602">
        <v>0</v>
      </c>
      <c r="AH39" s="602">
        <v>0</v>
      </c>
      <c r="AI39" s="602">
        <v>0</v>
      </c>
      <c r="AJ39" s="602">
        <v>0</v>
      </c>
      <c r="AK39" s="602">
        <v>0</v>
      </c>
      <c r="AL39" s="602">
        <v>0</v>
      </c>
      <c r="AM39" s="602">
        <v>0</v>
      </c>
      <c r="AN39" s="602">
        <v>0</v>
      </c>
      <c r="AO39" s="603">
        <v>0</v>
      </c>
      <c r="AP39" s="39"/>
      <c r="AQ39" s="601">
        <v>205346</v>
      </c>
      <c r="AR39" s="602">
        <v>0</v>
      </c>
      <c r="AS39" s="602">
        <v>0</v>
      </c>
      <c r="AT39" s="602">
        <v>0</v>
      </c>
      <c r="AU39" s="602">
        <v>0</v>
      </c>
      <c r="AV39" s="602">
        <v>0</v>
      </c>
      <c r="AW39" s="602">
        <v>0</v>
      </c>
      <c r="AX39" s="602">
        <v>0</v>
      </c>
      <c r="AY39" s="602">
        <v>0</v>
      </c>
      <c r="AZ39" s="602">
        <v>0</v>
      </c>
      <c r="BA39" s="602">
        <v>0</v>
      </c>
      <c r="BB39" s="602">
        <v>0</v>
      </c>
      <c r="BC39" s="602">
        <v>0</v>
      </c>
      <c r="BD39" s="602">
        <v>0</v>
      </c>
      <c r="BE39" s="602">
        <v>0</v>
      </c>
      <c r="BF39" s="602">
        <v>0</v>
      </c>
      <c r="BG39" s="602">
        <v>0</v>
      </c>
      <c r="BH39" s="602">
        <v>0</v>
      </c>
      <c r="BI39" s="602">
        <v>0</v>
      </c>
      <c r="BJ39" s="602">
        <v>0</v>
      </c>
      <c r="BK39" s="602">
        <v>0</v>
      </c>
      <c r="BL39" s="602">
        <v>0</v>
      </c>
      <c r="BM39" s="602">
        <v>0</v>
      </c>
      <c r="BN39" s="602">
        <v>0</v>
      </c>
      <c r="BO39" s="602">
        <v>0</v>
      </c>
      <c r="BP39" s="602">
        <v>0</v>
      </c>
      <c r="BQ39" s="602">
        <v>0</v>
      </c>
      <c r="BR39" s="602">
        <v>0</v>
      </c>
      <c r="BS39" s="602">
        <v>0</v>
      </c>
      <c r="BT39" s="603">
        <v>0</v>
      </c>
      <c r="BU39" s="1"/>
    </row>
    <row r="40" spans="2:73" s="13" customFormat="1" ht="15.75">
      <c r="B40" s="597" t="s">
        <v>997</v>
      </c>
      <c r="C40" s="597" t="s">
        <v>1007</v>
      </c>
      <c r="D40" s="597" t="s">
        <v>22</v>
      </c>
      <c r="E40" s="597" t="s">
        <v>999</v>
      </c>
      <c r="F40" s="597" t="s">
        <v>1007</v>
      </c>
      <c r="G40" s="597" t="s">
        <v>1000</v>
      </c>
      <c r="H40" s="768">
        <v>2011</v>
      </c>
      <c r="I40" s="556"/>
      <c r="J40" s="556" t="s">
        <v>1001</v>
      </c>
      <c r="K40" s="39"/>
      <c r="L40" s="601">
        <v>69.623999999999995</v>
      </c>
      <c r="M40" s="602">
        <v>69.623999999999995</v>
      </c>
      <c r="N40" s="602">
        <v>69.623999999999995</v>
      </c>
      <c r="O40" s="602">
        <v>69.623999999999995</v>
      </c>
      <c r="P40" s="602">
        <v>69.623999999999995</v>
      </c>
      <c r="Q40" s="602">
        <v>69.623999999999995</v>
      </c>
      <c r="R40" s="602">
        <v>69.623999999999995</v>
      </c>
      <c r="S40" s="602">
        <v>69.623999999999995</v>
      </c>
      <c r="T40" s="602">
        <v>56.886899999999997</v>
      </c>
      <c r="U40" s="602">
        <v>56.886899999999997</v>
      </c>
      <c r="V40" s="602">
        <v>0</v>
      </c>
      <c r="W40" s="602">
        <v>0</v>
      </c>
      <c r="X40" s="602">
        <v>0</v>
      </c>
      <c r="Y40" s="602">
        <v>0</v>
      </c>
      <c r="Z40" s="602">
        <v>0</v>
      </c>
      <c r="AA40" s="602">
        <v>0</v>
      </c>
      <c r="AB40" s="602">
        <v>0</v>
      </c>
      <c r="AC40" s="602">
        <v>0</v>
      </c>
      <c r="AD40" s="602">
        <v>0</v>
      </c>
      <c r="AE40" s="602">
        <v>0</v>
      </c>
      <c r="AF40" s="602">
        <v>0</v>
      </c>
      <c r="AG40" s="602">
        <v>0</v>
      </c>
      <c r="AH40" s="602">
        <v>0</v>
      </c>
      <c r="AI40" s="602">
        <v>0</v>
      </c>
      <c r="AJ40" s="602">
        <v>0</v>
      </c>
      <c r="AK40" s="602">
        <v>0</v>
      </c>
      <c r="AL40" s="602">
        <v>0</v>
      </c>
      <c r="AM40" s="602">
        <v>0</v>
      </c>
      <c r="AN40" s="602">
        <v>0</v>
      </c>
      <c r="AO40" s="603">
        <v>0</v>
      </c>
      <c r="AP40" s="39"/>
      <c r="AQ40" s="601">
        <v>402527</v>
      </c>
      <c r="AR40" s="602">
        <v>402527</v>
      </c>
      <c r="AS40" s="602">
        <v>402527</v>
      </c>
      <c r="AT40" s="602">
        <v>402527</v>
      </c>
      <c r="AU40" s="602">
        <v>402527</v>
      </c>
      <c r="AV40" s="602">
        <v>402527</v>
      </c>
      <c r="AW40" s="602">
        <v>402527</v>
      </c>
      <c r="AX40" s="602">
        <v>402527</v>
      </c>
      <c r="AY40" s="602">
        <v>357485</v>
      </c>
      <c r="AZ40" s="602">
        <v>357485</v>
      </c>
      <c r="BA40" s="602">
        <v>0</v>
      </c>
      <c r="BB40" s="602">
        <v>0</v>
      </c>
      <c r="BC40" s="602">
        <v>0</v>
      </c>
      <c r="BD40" s="602">
        <v>0</v>
      </c>
      <c r="BE40" s="602">
        <v>0</v>
      </c>
      <c r="BF40" s="602">
        <v>0</v>
      </c>
      <c r="BG40" s="602">
        <v>0</v>
      </c>
      <c r="BH40" s="602">
        <v>0</v>
      </c>
      <c r="BI40" s="602">
        <v>0</v>
      </c>
      <c r="BJ40" s="602">
        <v>0</v>
      </c>
      <c r="BK40" s="602">
        <v>0</v>
      </c>
      <c r="BL40" s="602">
        <v>0</v>
      </c>
      <c r="BM40" s="602">
        <v>0</v>
      </c>
      <c r="BN40" s="602">
        <v>0</v>
      </c>
      <c r="BO40" s="602">
        <v>0</v>
      </c>
      <c r="BP40" s="602">
        <v>0</v>
      </c>
      <c r="BQ40" s="602">
        <v>0</v>
      </c>
      <c r="BR40" s="602">
        <v>0</v>
      </c>
      <c r="BS40" s="602">
        <v>0</v>
      </c>
      <c r="BT40" s="603">
        <v>0</v>
      </c>
      <c r="BU40" s="1"/>
    </row>
    <row r="41" spans="2:73" s="13" customFormat="1" ht="15.75">
      <c r="B41" s="597" t="s">
        <v>997</v>
      </c>
      <c r="C41" s="597" t="s">
        <v>1008</v>
      </c>
      <c r="D41" s="597" t="s">
        <v>16</v>
      </c>
      <c r="E41" s="597" t="s">
        <v>999</v>
      </c>
      <c r="F41" s="597" t="s">
        <v>1005</v>
      </c>
      <c r="G41" s="597" t="s">
        <v>1000</v>
      </c>
      <c r="H41" s="768">
        <v>2011</v>
      </c>
      <c r="I41" s="556"/>
      <c r="J41" s="556" t="s">
        <v>1001</v>
      </c>
      <c r="K41" s="39"/>
      <c r="L41" s="601">
        <v>3066.09</v>
      </c>
      <c r="M41" s="602">
        <v>3066.09</v>
      </c>
      <c r="N41" s="602">
        <v>3066.09</v>
      </c>
      <c r="O41" s="602">
        <v>3066.09</v>
      </c>
      <c r="P41" s="602">
        <v>3066.09</v>
      </c>
      <c r="Q41" s="602">
        <v>3066.09</v>
      </c>
      <c r="R41" s="602">
        <v>3066.09</v>
      </c>
      <c r="S41" s="602">
        <v>3066.09</v>
      </c>
      <c r="T41" s="602">
        <v>3066.09</v>
      </c>
      <c r="U41" s="602">
        <v>3066.09</v>
      </c>
      <c r="V41" s="602">
        <v>3066.09</v>
      </c>
      <c r="W41" s="602">
        <v>3066.09</v>
      </c>
      <c r="X41" s="602">
        <v>3066.09</v>
      </c>
      <c r="Y41" s="602">
        <v>0</v>
      </c>
      <c r="Z41" s="602">
        <v>0</v>
      </c>
      <c r="AA41" s="602">
        <v>0</v>
      </c>
      <c r="AB41" s="602">
        <v>0</v>
      </c>
      <c r="AC41" s="602">
        <v>0</v>
      </c>
      <c r="AD41" s="602">
        <v>0</v>
      </c>
      <c r="AE41" s="602">
        <v>0</v>
      </c>
      <c r="AF41" s="602">
        <v>0</v>
      </c>
      <c r="AG41" s="602">
        <v>0</v>
      </c>
      <c r="AH41" s="602">
        <v>0</v>
      </c>
      <c r="AI41" s="602">
        <v>0</v>
      </c>
      <c r="AJ41" s="602">
        <v>0</v>
      </c>
      <c r="AK41" s="602">
        <v>0</v>
      </c>
      <c r="AL41" s="602">
        <v>0</v>
      </c>
      <c r="AM41" s="602">
        <v>0</v>
      </c>
      <c r="AN41" s="602">
        <v>0</v>
      </c>
      <c r="AO41" s="603">
        <v>0</v>
      </c>
      <c r="AP41" s="39"/>
      <c r="AQ41" s="601">
        <v>17700218.579999998</v>
      </c>
      <c r="AR41" s="602">
        <v>17700218.579999998</v>
      </c>
      <c r="AS41" s="602">
        <v>17700218.579999998</v>
      </c>
      <c r="AT41" s="602">
        <v>17700218.579999998</v>
      </c>
      <c r="AU41" s="602">
        <v>17700218.579999998</v>
      </c>
      <c r="AV41" s="602">
        <v>17700218.579999998</v>
      </c>
      <c r="AW41" s="602">
        <v>17700218.579999998</v>
      </c>
      <c r="AX41" s="602">
        <v>17700218.579999998</v>
      </c>
      <c r="AY41" s="602">
        <v>17700218.579999998</v>
      </c>
      <c r="AZ41" s="602">
        <v>17700218.579999998</v>
      </c>
      <c r="BA41" s="602">
        <v>17700218.579999998</v>
      </c>
      <c r="BB41" s="602">
        <v>17700218.579999998</v>
      </c>
      <c r="BC41" s="602">
        <v>17700218.579999998</v>
      </c>
      <c r="BD41" s="602" t="s">
        <v>1040</v>
      </c>
      <c r="BE41" s="602" t="s">
        <v>1040</v>
      </c>
      <c r="BF41" s="602" t="s">
        <v>1040</v>
      </c>
      <c r="BG41" s="602" t="s">
        <v>1040</v>
      </c>
      <c r="BH41" s="602" t="s">
        <v>1040</v>
      </c>
      <c r="BI41" s="602" t="s">
        <v>1040</v>
      </c>
      <c r="BJ41" s="602" t="s">
        <v>1040</v>
      </c>
      <c r="BK41" s="602" t="s">
        <v>1040</v>
      </c>
      <c r="BL41" s="602" t="s">
        <v>1040</v>
      </c>
      <c r="BM41" s="602" t="s">
        <v>1040</v>
      </c>
      <c r="BN41" s="602" t="s">
        <v>1040</v>
      </c>
      <c r="BO41" s="602" t="s">
        <v>1040</v>
      </c>
      <c r="BP41" s="602" t="s">
        <v>1040</v>
      </c>
      <c r="BQ41" s="602" t="s">
        <v>1040</v>
      </c>
      <c r="BR41" s="602" t="s">
        <v>1040</v>
      </c>
      <c r="BS41" s="602" t="s">
        <v>1040</v>
      </c>
      <c r="BT41" s="603" t="s">
        <v>1040</v>
      </c>
      <c r="BU41" s="1"/>
    </row>
    <row r="42" spans="2:73" s="13" customFormat="1" ht="15.75">
      <c r="B42" s="597" t="s">
        <v>997</v>
      </c>
      <c r="C42" s="597" t="s">
        <v>1008</v>
      </c>
      <c r="D42" s="597" t="s">
        <v>17</v>
      </c>
      <c r="E42" s="597" t="s">
        <v>999</v>
      </c>
      <c r="F42" s="597" t="s">
        <v>1005</v>
      </c>
      <c r="G42" s="597" t="s">
        <v>1000</v>
      </c>
      <c r="H42" s="768">
        <v>2011</v>
      </c>
      <c r="I42" s="556"/>
      <c r="J42" s="556" t="s">
        <v>1001</v>
      </c>
      <c r="K42" s="39"/>
      <c r="L42" s="601">
        <v>242.32599999999999</v>
      </c>
      <c r="M42" s="602">
        <v>242.32599999999999</v>
      </c>
      <c r="N42" s="602">
        <v>242.32599999999999</v>
      </c>
      <c r="O42" s="602">
        <v>242.32599999999999</v>
      </c>
      <c r="P42" s="602">
        <v>242.32599999999999</v>
      </c>
      <c r="Q42" s="602">
        <v>242.32599999999999</v>
      </c>
      <c r="R42" s="602">
        <v>242.32599999999999</v>
      </c>
      <c r="S42" s="602">
        <v>242.32599999999999</v>
      </c>
      <c r="T42" s="602">
        <v>242.32599999999999</v>
      </c>
      <c r="U42" s="602">
        <v>242.32599999999999</v>
      </c>
      <c r="V42" s="602">
        <v>242.32599999999999</v>
      </c>
      <c r="W42" s="602">
        <v>242.32599999999999</v>
      </c>
      <c r="X42" s="602">
        <v>242.32599999999999</v>
      </c>
      <c r="Y42" s="602">
        <v>242.32599999999999</v>
      </c>
      <c r="Z42" s="602">
        <v>242.32599999999999</v>
      </c>
      <c r="AA42" s="602">
        <v>177.33500000000001</v>
      </c>
      <c r="AB42" s="602">
        <v>177.33500000000001</v>
      </c>
      <c r="AC42" s="602">
        <v>177.33500000000001</v>
      </c>
      <c r="AD42" s="602">
        <v>177.33500000000001</v>
      </c>
      <c r="AE42" s="602">
        <v>177.33500000000001</v>
      </c>
      <c r="AF42" s="602">
        <v>177.33500000000001</v>
      </c>
      <c r="AG42" s="602">
        <v>177.33500000000001</v>
      </c>
      <c r="AH42" s="602">
        <v>177.33500000000001</v>
      </c>
      <c r="AI42" s="602">
        <v>177.33500000000001</v>
      </c>
      <c r="AJ42" s="602">
        <v>177.33500000000001</v>
      </c>
      <c r="AK42" s="602">
        <v>177.33500000000001</v>
      </c>
      <c r="AL42" s="602">
        <v>0</v>
      </c>
      <c r="AM42" s="602">
        <v>0</v>
      </c>
      <c r="AN42" s="602">
        <v>0</v>
      </c>
      <c r="AO42" s="603">
        <v>0</v>
      </c>
      <c r="AP42" s="39"/>
      <c r="AQ42" s="601">
        <v>1244589</v>
      </c>
      <c r="AR42" s="602">
        <v>1244589</v>
      </c>
      <c r="AS42" s="602">
        <v>1244589</v>
      </c>
      <c r="AT42" s="602">
        <v>1244589</v>
      </c>
      <c r="AU42" s="602">
        <v>1244589</v>
      </c>
      <c r="AV42" s="602">
        <v>1244589</v>
      </c>
      <c r="AW42" s="602">
        <v>1244589</v>
      </c>
      <c r="AX42" s="602">
        <v>1244589</v>
      </c>
      <c r="AY42" s="602">
        <v>1244589</v>
      </c>
      <c r="AZ42" s="602">
        <v>1244589</v>
      </c>
      <c r="BA42" s="602">
        <v>1244589</v>
      </c>
      <c r="BB42" s="602">
        <v>1244589</v>
      </c>
      <c r="BC42" s="602">
        <v>1244589</v>
      </c>
      <c r="BD42" s="602">
        <v>1244589</v>
      </c>
      <c r="BE42" s="602">
        <v>1244589</v>
      </c>
      <c r="BF42" s="602">
        <v>910795</v>
      </c>
      <c r="BG42" s="602">
        <v>910795</v>
      </c>
      <c r="BH42" s="602">
        <v>910795</v>
      </c>
      <c r="BI42" s="602">
        <v>910795</v>
      </c>
      <c r="BJ42" s="602">
        <v>910795</v>
      </c>
      <c r="BK42" s="602">
        <v>910795</v>
      </c>
      <c r="BL42" s="602">
        <v>910795</v>
      </c>
      <c r="BM42" s="602">
        <v>910795</v>
      </c>
      <c r="BN42" s="602">
        <v>910795</v>
      </c>
      <c r="BO42" s="602">
        <v>910795</v>
      </c>
      <c r="BP42" s="602">
        <v>910795</v>
      </c>
      <c r="BQ42" s="602">
        <v>0</v>
      </c>
      <c r="BR42" s="602">
        <v>0</v>
      </c>
      <c r="BS42" s="602">
        <v>0</v>
      </c>
      <c r="BT42" s="603">
        <v>0</v>
      </c>
      <c r="BU42" s="1"/>
    </row>
    <row r="43" spans="2:73" s="13" customFormat="1" ht="15.75">
      <c r="B43" s="597" t="s">
        <v>997</v>
      </c>
      <c r="C43" s="597" t="s">
        <v>1003</v>
      </c>
      <c r="D43" s="597" t="s">
        <v>21</v>
      </c>
      <c r="E43" s="597" t="s">
        <v>999</v>
      </c>
      <c r="F43" s="597" t="s">
        <v>1009</v>
      </c>
      <c r="G43" s="597" t="s">
        <v>1000</v>
      </c>
      <c r="H43" s="768">
        <v>2012</v>
      </c>
      <c r="I43" s="556"/>
      <c r="J43" s="556" t="s">
        <v>1010</v>
      </c>
      <c r="K43" s="39"/>
      <c r="L43" s="601">
        <v>0</v>
      </c>
      <c r="M43" s="602">
        <v>549.89858849999996</v>
      </c>
      <c r="N43" s="602">
        <v>549.89859000000001</v>
      </c>
      <c r="O43" s="602">
        <v>533.83344</v>
      </c>
      <c r="P43" s="602">
        <v>467.47813000000002</v>
      </c>
      <c r="Q43" s="602">
        <v>467.47813000000002</v>
      </c>
      <c r="R43" s="602">
        <v>135.90649999999999</v>
      </c>
      <c r="S43" s="602">
        <v>135.90649999999999</v>
      </c>
      <c r="T43" s="602">
        <v>135.76406</v>
      </c>
      <c r="U43" s="602">
        <v>135.76406</v>
      </c>
      <c r="V43" s="602">
        <v>135.76406</v>
      </c>
      <c r="W43" s="602">
        <v>126.67314</v>
      </c>
      <c r="X43" s="602">
        <v>126.67314</v>
      </c>
      <c r="Y43" s="602">
        <v>0</v>
      </c>
      <c r="Z43" s="602">
        <v>0</v>
      </c>
      <c r="AA43" s="602">
        <v>0</v>
      </c>
      <c r="AB43" s="602">
        <v>0</v>
      </c>
      <c r="AC43" s="602">
        <v>0</v>
      </c>
      <c r="AD43" s="602">
        <v>0</v>
      </c>
      <c r="AE43" s="602">
        <v>0</v>
      </c>
      <c r="AF43" s="602">
        <v>0</v>
      </c>
      <c r="AG43" s="602">
        <v>0</v>
      </c>
      <c r="AH43" s="602">
        <v>0</v>
      </c>
      <c r="AI43" s="602">
        <v>0</v>
      </c>
      <c r="AJ43" s="602">
        <v>0</v>
      </c>
      <c r="AK43" s="602">
        <v>0</v>
      </c>
      <c r="AL43" s="602">
        <v>0</v>
      </c>
      <c r="AM43" s="602">
        <v>0</v>
      </c>
      <c r="AN43" s="602">
        <v>0</v>
      </c>
      <c r="AO43" s="603">
        <v>0</v>
      </c>
      <c r="AP43" s="39"/>
      <c r="AQ43" s="601">
        <v>0</v>
      </c>
      <c r="AR43" s="602">
        <v>1875038.3049999999</v>
      </c>
      <c r="AS43" s="602">
        <v>1875038.3049999999</v>
      </c>
      <c r="AT43" s="602">
        <v>1817431.689</v>
      </c>
      <c r="AU43" s="602">
        <v>1557886.906</v>
      </c>
      <c r="AV43" s="602">
        <v>1557886.906</v>
      </c>
      <c r="AW43" s="602">
        <v>508602.15519999998</v>
      </c>
      <c r="AX43" s="602">
        <v>508602.15519999998</v>
      </c>
      <c r="AY43" s="602">
        <v>508459.90730000002</v>
      </c>
      <c r="AZ43" s="602">
        <v>508459.90730000002</v>
      </c>
      <c r="BA43" s="602">
        <v>508459.90730000002</v>
      </c>
      <c r="BB43" s="602">
        <v>419507.32500000001</v>
      </c>
      <c r="BC43" s="602">
        <v>419507.32500000001</v>
      </c>
      <c r="BD43" s="602">
        <v>0</v>
      </c>
      <c r="BE43" s="602">
        <v>0</v>
      </c>
      <c r="BF43" s="602">
        <v>0</v>
      </c>
      <c r="BG43" s="602">
        <v>0</v>
      </c>
      <c r="BH43" s="602">
        <v>0</v>
      </c>
      <c r="BI43" s="602">
        <v>0</v>
      </c>
      <c r="BJ43" s="602">
        <v>0</v>
      </c>
      <c r="BK43" s="602">
        <v>0</v>
      </c>
      <c r="BL43" s="602">
        <v>0</v>
      </c>
      <c r="BM43" s="602">
        <v>0</v>
      </c>
      <c r="BN43" s="602">
        <v>0</v>
      </c>
      <c r="BO43" s="602">
        <v>0</v>
      </c>
      <c r="BP43" s="602">
        <v>0</v>
      </c>
      <c r="BQ43" s="602">
        <v>0</v>
      </c>
      <c r="BR43" s="602">
        <v>0</v>
      </c>
      <c r="BS43" s="602">
        <v>0</v>
      </c>
      <c r="BT43" s="603">
        <v>0</v>
      </c>
      <c r="BU43" s="1"/>
    </row>
    <row r="44" spans="2:73" s="13" customFormat="1" ht="15.75">
      <c r="B44" s="597" t="s">
        <v>997</v>
      </c>
      <c r="C44" s="597" t="s">
        <v>1003</v>
      </c>
      <c r="D44" s="597" t="s">
        <v>22</v>
      </c>
      <c r="E44" s="597" t="s">
        <v>999</v>
      </c>
      <c r="F44" s="597" t="s">
        <v>1009</v>
      </c>
      <c r="G44" s="597" t="s">
        <v>1000</v>
      </c>
      <c r="H44" s="768">
        <v>2012</v>
      </c>
      <c r="I44" s="556"/>
      <c r="J44" s="556" t="s">
        <v>1010</v>
      </c>
      <c r="K44" s="39"/>
      <c r="L44" s="601">
        <v>0</v>
      </c>
      <c r="M44" s="602">
        <v>1659.1894830000001</v>
      </c>
      <c r="N44" s="602">
        <v>1640.4593</v>
      </c>
      <c r="O44" s="602">
        <v>1596.5565999999999</v>
      </c>
      <c r="P44" s="602">
        <v>1567.7062000000001</v>
      </c>
      <c r="Q44" s="602">
        <v>1565.0146999999999</v>
      </c>
      <c r="R44" s="602">
        <v>1417.865</v>
      </c>
      <c r="S44" s="602">
        <v>1389.8258000000001</v>
      </c>
      <c r="T44" s="602">
        <v>1384.9793999999999</v>
      </c>
      <c r="U44" s="602">
        <v>1329.8068000000001</v>
      </c>
      <c r="V44" s="602">
        <v>998.82539999999995</v>
      </c>
      <c r="W44" s="602">
        <v>969.17318999999998</v>
      </c>
      <c r="X44" s="602">
        <v>969.17318999999998</v>
      </c>
      <c r="Y44" s="602">
        <v>490.17209000000003</v>
      </c>
      <c r="Z44" s="602">
        <v>337.01805999999999</v>
      </c>
      <c r="AA44" s="602">
        <v>337.01805999999999</v>
      </c>
      <c r="AB44" s="602">
        <v>70.966527999999997</v>
      </c>
      <c r="AC44" s="602">
        <v>63.074945</v>
      </c>
      <c r="AD44" s="602">
        <v>63.074945</v>
      </c>
      <c r="AE44" s="602">
        <v>63.074945</v>
      </c>
      <c r="AF44" s="602">
        <v>63.074945</v>
      </c>
      <c r="AG44" s="602">
        <v>0</v>
      </c>
      <c r="AH44" s="602">
        <v>0</v>
      </c>
      <c r="AI44" s="602">
        <v>0</v>
      </c>
      <c r="AJ44" s="602">
        <v>0</v>
      </c>
      <c r="AK44" s="602">
        <v>0</v>
      </c>
      <c r="AL44" s="602">
        <v>0</v>
      </c>
      <c r="AM44" s="602">
        <v>0</v>
      </c>
      <c r="AN44" s="602">
        <v>0</v>
      </c>
      <c r="AO44" s="603">
        <v>0</v>
      </c>
      <c r="AP44" s="39"/>
      <c r="AQ44" s="601">
        <v>0</v>
      </c>
      <c r="AR44" s="602">
        <v>9600470.7829999998</v>
      </c>
      <c r="AS44" s="602">
        <v>9532534.7170000002</v>
      </c>
      <c r="AT44" s="602">
        <v>9389578.6699999999</v>
      </c>
      <c r="AU44" s="602">
        <v>9295397.3839999996</v>
      </c>
      <c r="AV44" s="602">
        <v>9282626.2809999995</v>
      </c>
      <c r="AW44" s="602">
        <v>8799101.7379999999</v>
      </c>
      <c r="AX44" s="602">
        <v>8577352.6909999996</v>
      </c>
      <c r="AY44" s="602">
        <v>8546487.8379999995</v>
      </c>
      <c r="AZ44" s="602">
        <v>8314197.1720000003</v>
      </c>
      <c r="BA44" s="602">
        <v>6213056.1529999999</v>
      </c>
      <c r="BB44" s="602">
        <v>5712947.7050000001</v>
      </c>
      <c r="BC44" s="602">
        <v>5503478.0980000002</v>
      </c>
      <c r="BD44" s="602">
        <v>2658264.466</v>
      </c>
      <c r="BE44" s="602">
        <v>2159451.3760000002</v>
      </c>
      <c r="BF44" s="602">
        <v>2159451.3760000002</v>
      </c>
      <c r="BG44" s="602">
        <v>212835.67110000001</v>
      </c>
      <c r="BH44" s="602">
        <v>196882.28</v>
      </c>
      <c r="BI44" s="602">
        <v>196882.28</v>
      </c>
      <c r="BJ44" s="602">
        <v>196882.277</v>
      </c>
      <c r="BK44" s="602">
        <v>196882.28</v>
      </c>
      <c r="BL44" s="602">
        <v>0</v>
      </c>
      <c r="BM44" s="602">
        <v>0</v>
      </c>
      <c r="BN44" s="602">
        <v>0</v>
      </c>
      <c r="BO44" s="602">
        <v>0</v>
      </c>
      <c r="BP44" s="602">
        <v>0</v>
      </c>
      <c r="BQ44" s="602">
        <v>0</v>
      </c>
      <c r="BR44" s="602">
        <v>0</v>
      </c>
      <c r="BS44" s="602">
        <v>0</v>
      </c>
      <c r="BT44" s="603">
        <v>0</v>
      </c>
      <c r="BU44" s="1"/>
    </row>
    <row r="45" spans="2:73" s="13" customFormat="1" ht="15.75">
      <c r="B45" s="597" t="s">
        <v>997</v>
      </c>
      <c r="C45" s="597" t="s">
        <v>1003</v>
      </c>
      <c r="D45" s="597" t="s">
        <v>20</v>
      </c>
      <c r="E45" s="597" t="s">
        <v>999</v>
      </c>
      <c r="F45" s="597" t="s">
        <v>1009</v>
      </c>
      <c r="G45" s="597" t="s">
        <v>1000</v>
      </c>
      <c r="H45" s="768">
        <v>2012</v>
      </c>
      <c r="I45" s="556"/>
      <c r="J45" s="556" t="s">
        <v>1010</v>
      </c>
      <c r="K45" s="39"/>
      <c r="L45" s="601">
        <v>0</v>
      </c>
      <c r="M45" s="602">
        <v>15.531523890000001</v>
      </c>
      <c r="N45" s="602">
        <v>15.531523999999999</v>
      </c>
      <c r="O45" s="602">
        <v>15.531523999999999</v>
      </c>
      <c r="P45" s="602">
        <v>15.531523999999999</v>
      </c>
      <c r="Q45" s="602">
        <v>0</v>
      </c>
      <c r="R45" s="602">
        <v>0</v>
      </c>
      <c r="S45" s="602">
        <v>0</v>
      </c>
      <c r="T45" s="602">
        <v>0</v>
      </c>
      <c r="U45" s="602">
        <v>0</v>
      </c>
      <c r="V45" s="602">
        <v>0</v>
      </c>
      <c r="W45" s="602">
        <v>0</v>
      </c>
      <c r="X45" s="602">
        <v>0</v>
      </c>
      <c r="Y45" s="602">
        <v>0</v>
      </c>
      <c r="Z45" s="602">
        <v>0</v>
      </c>
      <c r="AA45" s="602">
        <v>0</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v>0</v>
      </c>
      <c r="AR45" s="602">
        <v>75528.763389999993</v>
      </c>
      <c r="AS45" s="602">
        <v>75528.763389999993</v>
      </c>
      <c r="AT45" s="602">
        <v>75528.763389999993</v>
      </c>
      <c r="AU45" s="602">
        <v>75528.763389999993</v>
      </c>
      <c r="AV45" s="602">
        <v>0</v>
      </c>
      <c r="AW45" s="602">
        <v>0</v>
      </c>
      <c r="AX45" s="602">
        <v>0</v>
      </c>
      <c r="AY45" s="602">
        <v>0</v>
      </c>
      <c r="AZ45" s="602">
        <v>0</v>
      </c>
      <c r="BA45" s="602">
        <v>0</v>
      </c>
      <c r="BB45" s="602">
        <v>0</v>
      </c>
      <c r="BC45" s="602">
        <v>0</v>
      </c>
      <c r="BD45" s="602">
        <v>0</v>
      </c>
      <c r="BE45" s="602">
        <v>0</v>
      </c>
      <c r="BF45" s="602">
        <v>0</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75">
      <c r="B46" s="597" t="s">
        <v>997</v>
      </c>
      <c r="C46" s="597" t="s">
        <v>1003</v>
      </c>
      <c r="D46" s="597" t="s">
        <v>17</v>
      </c>
      <c r="E46" s="597" t="s">
        <v>999</v>
      </c>
      <c r="F46" s="597" t="s">
        <v>1009</v>
      </c>
      <c r="G46" s="597" t="s">
        <v>1000</v>
      </c>
      <c r="H46" s="768">
        <v>2012</v>
      </c>
      <c r="I46" s="556"/>
      <c r="J46" s="556" t="s">
        <v>1010</v>
      </c>
      <c r="K46" s="39"/>
      <c r="L46" s="601">
        <v>0</v>
      </c>
      <c r="M46" s="602">
        <v>0.18522</v>
      </c>
      <c r="N46" s="602">
        <v>0.18522</v>
      </c>
      <c r="O46" s="602">
        <v>0.18522</v>
      </c>
      <c r="P46" s="602">
        <v>0.18522</v>
      </c>
      <c r="Q46" s="602">
        <v>0.18522</v>
      </c>
      <c r="R46" s="602">
        <v>0.18522</v>
      </c>
      <c r="S46" s="602">
        <v>0.18522</v>
      </c>
      <c r="T46" s="602">
        <v>0.18522</v>
      </c>
      <c r="U46" s="602">
        <v>0.18522</v>
      </c>
      <c r="V46" s="602">
        <v>0.18522</v>
      </c>
      <c r="W46" s="602">
        <v>0.18522</v>
      </c>
      <c r="X46" s="602">
        <v>0.18522</v>
      </c>
      <c r="Y46" s="602">
        <v>0.18522</v>
      </c>
      <c r="Z46" s="602">
        <v>0.18522</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v>0</v>
      </c>
      <c r="AR46" s="602">
        <v>1330.84</v>
      </c>
      <c r="AS46" s="602">
        <v>1330.84</v>
      </c>
      <c r="AT46" s="602">
        <v>1330.84</v>
      </c>
      <c r="AU46" s="602">
        <v>1330.84</v>
      </c>
      <c r="AV46" s="602">
        <v>1330.84</v>
      </c>
      <c r="AW46" s="602">
        <v>1330.84</v>
      </c>
      <c r="AX46" s="602">
        <v>1330.84</v>
      </c>
      <c r="AY46" s="602">
        <v>1330.84</v>
      </c>
      <c r="AZ46" s="602">
        <v>1330.84</v>
      </c>
      <c r="BA46" s="602">
        <v>1330.84</v>
      </c>
      <c r="BB46" s="602">
        <v>1330.84</v>
      </c>
      <c r="BC46" s="602">
        <v>1330.84</v>
      </c>
      <c r="BD46" s="602">
        <v>1330.84</v>
      </c>
      <c r="BE46" s="602">
        <v>1330.84</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75">
      <c r="B47" s="597" t="s">
        <v>997</v>
      </c>
      <c r="C47" s="597" t="s">
        <v>998</v>
      </c>
      <c r="D47" s="597" t="s">
        <v>2</v>
      </c>
      <c r="E47" s="597" t="s">
        <v>999</v>
      </c>
      <c r="F47" s="597" t="s">
        <v>29</v>
      </c>
      <c r="G47" s="597" t="s">
        <v>1000</v>
      </c>
      <c r="H47" s="768">
        <v>2012</v>
      </c>
      <c r="I47" s="556"/>
      <c r="J47" s="556" t="s">
        <v>1010</v>
      </c>
      <c r="K47" s="39"/>
      <c r="L47" s="601">
        <v>0</v>
      </c>
      <c r="M47" s="602">
        <v>19.133084369999999</v>
      </c>
      <c r="N47" s="602">
        <v>19.133084</v>
      </c>
      <c r="O47" s="602">
        <v>19.133084</v>
      </c>
      <c r="P47" s="602">
        <v>18.79203</v>
      </c>
      <c r="Q47" s="602">
        <v>0</v>
      </c>
      <c r="R47" s="602">
        <v>0</v>
      </c>
      <c r="S47" s="602">
        <v>0</v>
      </c>
      <c r="T47" s="602">
        <v>0</v>
      </c>
      <c r="U47" s="602">
        <v>0</v>
      </c>
      <c r="V47" s="602">
        <v>0</v>
      </c>
      <c r="W47" s="602">
        <v>0</v>
      </c>
      <c r="X47" s="602">
        <v>0</v>
      </c>
      <c r="Y47" s="602">
        <v>0</v>
      </c>
      <c r="Z47" s="602">
        <v>0</v>
      </c>
      <c r="AA47" s="602">
        <v>0</v>
      </c>
      <c r="AB47" s="602">
        <v>0</v>
      </c>
      <c r="AC47" s="602">
        <v>0</v>
      </c>
      <c r="AD47" s="602">
        <v>0</v>
      </c>
      <c r="AE47" s="602">
        <v>0</v>
      </c>
      <c r="AF47" s="602">
        <v>0</v>
      </c>
      <c r="AG47" s="602">
        <v>0</v>
      </c>
      <c r="AH47" s="602">
        <v>0</v>
      </c>
      <c r="AI47" s="602">
        <v>0</v>
      </c>
      <c r="AJ47" s="602">
        <v>0</v>
      </c>
      <c r="AK47" s="602">
        <v>0</v>
      </c>
      <c r="AL47" s="602">
        <v>0</v>
      </c>
      <c r="AM47" s="602">
        <v>0</v>
      </c>
      <c r="AN47" s="602">
        <v>0</v>
      </c>
      <c r="AO47" s="603">
        <v>0</v>
      </c>
      <c r="AP47" s="39"/>
      <c r="AQ47" s="601">
        <v>0</v>
      </c>
      <c r="AR47" s="602">
        <v>33812.339469999999</v>
      </c>
      <c r="AS47" s="602">
        <v>33812.339469999999</v>
      </c>
      <c r="AT47" s="602">
        <v>33812.339469999999</v>
      </c>
      <c r="AU47" s="602">
        <v>33507.349829999999</v>
      </c>
      <c r="AV47" s="602">
        <v>0</v>
      </c>
      <c r="AW47" s="602">
        <v>0</v>
      </c>
      <c r="AX47" s="602">
        <v>0</v>
      </c>
      <c r="AY47" s="602">
        <v>0</v>
      </c>
      <c r="AZ47" s="602">
        <v>0</v>
      </c>
      <c r="BA47" s="602">
        <v>0</v>
      </c>
      <c r="BB47" s="602">
        <v>0</v>
      </c>
      <c r="BC47" s="602">
        <v>0</v>
      </c>
      <c r="BD47" s="602">
        <v>0</v>
      </c>
      <c r="BE47" s="602">
        <v>0</v>
      </c>
      <c r="BF47" s="602">
        <v>0</v>
      </c>
      <c r="BG47" s="602">
        <v>0</v>
      </c>
      <c r="BH47" s="602">
        <v>0</v>
      </c>
      <c r="BI47" s="602">
        <v>0</v>
      </c>
      <c r="BJ47" s="602">
        <v>0</v>
      </c>
      <c r="BK47" s="602">
        <v>0</v>
      </c>
      <c r="BL47" s="602">
        <v>0</v>
      </c>
      <c r="BM47" s="602">
        <v>0</v>
      </c>
      <c r="BN47" s="602">
        <v>0</v>
      </c>
      <c r="BO47" s="602">
        <v>0</v>
      </c>
      <c r="BP47" s="602">
        <v>0</v>
      </c>
      <c r="BQ47" s="602">
        <v>0</v>
      </c>
      <c r="BR47" s="602">
        <v>0</v>
      </c>
      <c r="BS47" s="602">
        <v>0</v>
      </c>
      <c r="BT47" s="603">
        <v>0</v>
      </c>
      <c r="BU47" s="1"/>
    </row>
    <row r="48" spans="2:73" s="13" customFormat="1" ht="15.75">
      <c r="B48" s="597" t="s">
        <v>997</v>
      </c>
      <c r="C48" s="597" t="s">
        <v>998</v>
      </c>
      <c r="D48" s="597" t="s">
        <v>1</v>
      </c>
      <c r="E48" s="597" t="s">
        <v>999</v>
      </c>
      <c r="F48" s="597" t="s">
        <v>29</v>
      </c>
      <c r="G48" s="597" t="s">
        <v>1000</v>
      </c>
      <c r="H48" s="768">
        <v>2012</v>
      </c>
      <c r="I48" s="556"/>
      <c r="J48" s="556" t="s">
        <v>1010</v>
      </c>
      <c r="K48" s="39"/>
      <c r="L48" s="601">
        <v>0</v>
      </c>
      <c r="M48" s="602">
        <v>95.591792600000005</v>
      </c>
      <c r="N48" s="602">
        <v>95.591792999999996</v>
      </c>
      <c r="O48" s="602">
        <v>95.591792999999996</v>
      </c>
      <c r="P48" s="602">
        <v>92.955903000000006</v>
      </c>
      <c r="Q48" s="602">
        <v>51.215915000000003</v>
      </c>
      <c r="R48" s="602">
        <v>0</v>
      </c>
      <c r="S48" s="602">
        <v>0</v>
      </c>
      <c r="T48" s="602">
        <v>0</v>
      </c>
      <c r="U48" s="602">
        <v>0</v>
      </c>
      <c r="V48" s="602">
        <v>0</v>
      </c>
      <c r="W48" s="602">
        <v>0</v>
      </c>
      <c r="X48" s="602">
        <v>0</v>
      </c>
      <c r="Y48" s="602">
        <v>0</v>
      </c>
      <c r="Z48" s="602">
        <v>0</v>
      </c>
      <c r="AA48" s="602">
        <v>0</v>
      </c>
      <c r="AB48" s="602">
        <v>0</v>
      </c>
      <c r="AC48" s="602">
        <v>0</v>
      </c>
      <c r="AD48" s="602">
        <v>0</v>
      </c>
      <c r="AE48" s="602">
        <v>0</v>
      </c>
      <c r="AF48" s="602">
        <v>0</v>
      </c>
      <c r="AG48" s="602">
        <v>0</v>
      </c>
      <c r="AH48" s="602">
        <v>0</v>
      </c>
      <c r="AI48" s="602">
        <v>0</v>
      </c>
      <c r="AJ48" s="602">
        <v>0</v>
      </c>
      <c r="AK48" s="602">
        <v>0</v>
      </c>
      <c r="AL48" s="602">
        <v>0</v>
      </c>
      <c r="AM48" s="602">
        <v>0</v>
      </c>
      <c r="AN48" s="602">
        <v>0</v>
      </c>
      <c r="AO48" s="603">
        <v>0</v>
      </c>
      <c r="AP48" s="39"/>
      <c r="AQ48" s="601">
        <v>0</v>
      </c>
      <c r="AR48" s="602">
        <v>669778.14720000001</v>
      </c>
      <c r="AS48" s="602">
        <v>669778.14720000001</v>
      </c>
      <c r="AT48" s="602">
        <v>669778.14720000001</v>
      </c>
      <c r="AU48" s="602">
        <v>667420.99100000004</v>
      </c>
      <c r="AV48" s="602">
        <v>389534.70510000002</v>
      </c>
      <c r="AW48" s="602">
        <v>0</v>
      </c>
      <c r="AX48" s="602">
        <v>0</v>
      </c>
      <c r="AY48" s="602">
        <v>0</v>
      </c>
      <c r="AZ48" s="602">
        <v>0</v>
      </c>
      <c r="BA48" s="602">
        <v>0</v>
      </c>
      <c r="BB48" s="602">
        <v>0</v>
      </c>
      <c r="BC48" s="602">
        <v>0</v>
      </c>
      <c r="BD48" s="602">
        <v>0</v>
      </c>
      <c r="BE48" s="602">
        <v>0</v>
      </c>
      <c r="BF48" s="602">
        <v>0</v>
      </c>
      <c r="BG48" s="602">
        <v>0</v>
      </c>
      <c r="BH48" s="602">
        <v>0</v>
      </c>
      <c r="BI48" s="602">
        <v>0</v>
      </c>
      <c r="BJ48" s="602">
        <v>0</v>
      </c>
      <c r="BK48" s="602">
        <v>0</v>
      </c>
      <c r="BL48" s="602">
        <v>0</v>
      </c>
      <c r="BM48" s="602">
        <v>0</v>
      </c>
      <c r="BN48" s="602">
        <v>0</v>
      </c>
      <c r="BO48" s="602">
        <v>0</v>
      </c>
      <c r="BP48" s="602">
        <v>0</v>
      </c>
      <c r="BQ48" s="602">
        <v>0</v>
      </c>
      <c r="BR48" s="602">
        <v>0</v>
      </c>
      <c r="BS48" s="602">
        <v>0</v>
      </c>
      <c r="BT48" s="603">
        <v>0</v>
      </c>
      <c r="BU48" s="1"/>
    </row>
    <row r="49" spans="2:73" s="13" customFormat="1" ht="15.75">
      <c r="B49" s="597" t="s">
        <v>997</v>
      </c>
      <c r="C49" s="597" t="s">
        <v>998</v>
      </c>
      <c r="D49" s="597" t="s">
        <v>5</v>
      </c>
      <c r="E49" s="597" t="s">
        <v>999</v>
      </c>
      <c r="F49" s="597" t="s">
        <v>29</v>
      </c>
      <c r="G49" s="597" t="s">
        <v>1000</v>
      </c>
      <c r="H49" s="768">
        <v>2012</v>
      </c>
      <c r="I49" s="556"/>
      <c r="J49" s="556" t="s">
        <v>1010</v>
      </c>
      <c r="K49" s="39"/>
      <c r="L49" s="601">
        <v>0</v>
      </c>
      <c r="M49" s="602">
        <v>59.83350944</v>
      </c>
      <c r="N49" s="602">
        <v>59.833508999999999</v>
      </c>
      <c r="O49" s="602">
        <v>59.833508999999999</v>
      </c>
      <c r="P49" s="602">
        <v>59.833508999999999</v>
      </c>
      <c r="Q49" s="602">
        <v>54.766767000000002</v>
      </c>
      <c r="R49" s="602">
        <v>46.345590999999999</v>
      </c>
      <c r="S49" s="602">
        <v>34.695833999999998</v>
      </c>
      <c r="T49" s="602">
        <v>34.567731999999999</v>
      </c>
      <c r="U49" s="602">
        <v>34.567731999999999</v>
      </c>
      <c r="V49" s="602">
        <v>22.293112000000001</v>
      </c>
      <c r="W49" s="602">
        <v>8.7219394000000001</v>
      </c>
      <c r="X49" s="602">
        <v>8.7211736000000002</v>
      </c>
      <c r="Y49" s="602">
        <v>8.7211736000000002</v>
      </c>
      <c r="Z49" s="602">
        <v>8.5715119000000008</v>
      </c>
      <c r="AA49" s="602">
        <v>8.5715119000000008</v>
      </c>
      <c r="AB49" s="602">
        <v>8.3585470999999991</v>
      </c>
      <c r="AC49" s="602">
        <v>2.3452470999999999</v>
      </c>
      <c r="AD49" s="602">
        <v>2.3452470999999999</v>
      </c>
      <c r="AE49" s="602">
        <v>2.3452470999999999</v>
      </c>
      <c r="AF49" s="602">
        <v>2.3452470999999999</v>
      </c>
      <c r="AG49" s="602">
        <v>0</v>
      </c>
      <c r="AH49" s="602">
        <v>0</v>
      </c>
      <c r="AI49" s="602">
        <v>0</v>
      </c>
      <c r="AJ49" s="602">
        <v>0</v>
      </c>
      <c r="AK49" s="602">
        <v>0</v>
      </c>
      <c r="AL49" s="602">
        <v>0</v>
      </c>
      <c r="AM49" s="602">
        <v>0</v>
      </c>
      <c r="AN49" s="602">
        <v>0</v>
      </c>
      <c r="AO49" s="603">
        <v>0</v>
      </c>
      <c r="AP49" s="39"/>
      <c r="AQ49" s="601">
        <v>0</v>
      </c>
      <c r="AR49" s="602">
        <v>1082742.9469999999</v>
      </c>
      <c r="AS49" s="602">
        <v>1082742.9469999999</v>
      </c>
      <c r="AT49" s="602">
        <v>1082742.9469999999</v>
      </c>
      <c r="AU49" s="602">
        <v>1082742.9469999999</v>
      </c>
      <c r="AV49" s="602">
        <v>973317.03</v>
      </c>
      <c r="AW49" s="602">
        <v>791445.7683</v>
      </c>
      <c r="AX49" s="602">
        <v>539847.18740000005</v>
      </c>
      <c r="AY49" s="602">
        <v>538725.0159</v>
      </c>
      <c r="AZ49" s="602">
        <v>538725.0159</v>
      </c>
      <c r="BA49" s="602">
        <v>273631.31280000001</v>
      </c>
      <c r="BB49" s="602">
        <v>203070.1251</v>
      </c>
      <c r="BC49" s="602">
        <v>196759.03880000001</v>
      </c>
      <c r="BD49" s="602">
        <v>196759.03880000001</v>
      </c>
      <c r="BE49" s="602">
        <v>183022.32860000001</v>
      </c>
      <c r="BF49" s="602">
        <v>183022.32860000001</v>
      </c>
      <c r="BG49" s="602">
        <v>180518.67329999999</v>
      </c>
      <c r="BH49" s="602">
        <v>50650.057999999997</v>
      </c>
      <c r="BI49" s="602">
        <v>50650.057999999997</v>
      </c>
      <c r="BJ49" s="602">
        <v>50650.057800000002</v>
      </c>
      <c r="BK49" s="602">
        <v>50650.057999999997</v>
      </c>
      <c r="BL49" s="602">
        <v>0</v>
      </c>
      <c r="BM49" s="602">
        <v>0</v>
      </c>
      <c r="BN49" s="602">
        <v>0</v>
      </c>
      <c r="BO49" s="602">
        <v>0</v>
      </c>
      <c r="BP49" s="602">
        <v>0</v>
      </c>
      <c r="BQ49" s="602">
        <v>0</v>
      </c>
      <c r="BR49" s="602">
        <v>0</v>
      </c>
      <c r="BS49" s="602">
        <v>0</v>
      </c>
      <c r="BT49" s="603">
        <v>0</v>
      </c>
      <c r="BU49" s="1"/>
    </row>
    <row r="50" spans="2:73" s="13" customFormat="1" ht="15.75">
      <c r="B50" s="597" t="s">
        <v>997</v>
      </c>
      <c r="C50" s="597" t="s">
        <v>998</v>
      </c>
      <c r="D50" s="597" t="s">
        <v>4</v>
      </c>
      <c r="E50" s="597" t="s">
        <v>999</v>
      </c>
      <c r="F50" s="597" t="s">
        <v>29</v>
      </c>
      <c r="G50" s="597" t="s">
        <v>1000</v>
      </c>
      <c r="H50" s="768">
        <v>2012</v>
      </c>
      <c r="I50" s="556"/>
      <c r="J50" s="556" t="s">
        <v>1010</v>
      </c>
      <c r="K50" s="39"/>
      <c r="L50" s="601">
        <v>0</v>
      </c>
      <c r="M50" s="602">
        <v>9.3153559450000003</v>
      </c>
      <c r="N50" s="602">
        <v>9.3153559000000001</v>
      </c>
      <c r="O50" s="602">
        <v>9.3153559000000001</v>
      </c>
      <c r="P50" s="602">
        <v>9.3153559000000001</v>
      </c>
      <c r="Q50" s="602">
        <v>9.2760338000000004</v>
      </c>
      <c r="R50" s="602">
        <v>9.2760338000000004</v>
      </c>
      <c r="S50" s="602">
        <v>7.9119766</v>
      </c>
      <c r="T50" s="602">
        <v>7.8954582000000002</v>
      </c>
      <c r="U50" s="602">
        <v>7.8954582000000002</v>
      </c>
      <c r="V50" s="602">
        <v>7.8954582000000002</v>
      </c>
      <c r="W50" s="602">
        <v>0.14523449999999999</v>
      </c>
      <c r="X50" s="602">
        <v>0.1451345</v>
      </c>
      <c r="Y50" s="602">
        <v>0.1451345</v>
      </c>
      <c r="Z50" s="602">
        <v>0.13990830000000001</v>
      </c>
      <c r="AA50" s="602">
        <v>0.13990830000000001</v>
      </c>
      <c r="AB50" s="602">
        <v>0.13068540000000001</v>
      </c>
      <c r="AC50" s="602">
        <v>0</v>
      </c>
      <c r="AD50" s="602">
        <v>0</v>
      </c>
      <c r="AE50" s="602">
        <v>0</v>
      </c>
      <c r="AF50" s="602">
        <v>0</v>
      </c>
      <c r="AG50" s="602">
        <v>0</v>
      </c>
      <c r="AH50" s="602">
        <v>0</v>
      </c>
      <c r="AI50" s="602">
        <v>0</v>
      </c>
      <c r="AJ50" s="602">
        <v>0</v>
      </c>
      <c r="AK50" s="602">
        <v>0</v>
      </c>
      <c r="AL50" s="602">
        <v>0</v>
      </c>
      <c r="AM50" s="602">
        <v>0</v>
      </c>
      <c r="AN50" s="602">
        <v>0</v>
      </c>
      <c r="AO50" s="603">
        <v>0</v>
      </c>
      <c r="AP50" s="39"/>
      <c r="AQ50" s="601">
        <v>0</v>
      </c>
      <c r="AR50" s="602">
        <v>56527.205139999998</v>
      </c>
      <c r="AS50" s="602">
        <v>56527.205139999998</v>
      </c>
      <c r="AT50" s="602">
        <v>56527.205139999998</v>
      </c>
      <c r="AU50" s="602">
        <v>56527.205139999998</v>
      </c>
      <c r="AV50" s="602">
        <v>55677.969270000001</v>
      </c>
      <c r="AW50" s="602">
        <v>55677.969270000001</v>
      </c>
      <c r="AX50" s="602">
        <v>26218.566459999998</v>
      </c>
      <c r="AY50" s="602">
        <v>26073.865389999999</v>
      </c>
      <c r="AZ50" s="602">
        <v>26073.865389999999</v>
      </c>
      <c r="BA50" s="602">
        <v>26073.865389999999</v>
      </c>
      <c r="BB50" s="602">
        <v>4234.7954129999998</v>
      </c>
      <c r="BC50" s="602">
        <v>3410.509051</v>
      </c>
      <c r="BD50" s="602">
        <v>3410.509051</v>
      </c>
      <c r="BE50" s="602">
        <v>2930.8256019999999</v>
      </c>
      <c r="BF50" s="602">
        <v>2930.8256019999999</v>
      </c>
      <c r="BG50" s="602">
        <v>2822.3995850000001</v>
      </c>
      <c r="BH50" s="602">
        <v>0</v>
      </c>
      <c r="BI50" s="602">
        <v>0</v>
      </c>
      <c r="BJ50" s="602">
        <v>0</v>
      </c>
      <c r="BK50" s="602">
        <v>0</v>
      </c>
      <c r="BL50" s="602">
        <v>0</v>
      </c>
      <c r="BM50" s="602">
        <v>0</v>
      </c>
      <c r="BN50" s="602">
        <v>0</v>
      </c>
      <c r="BO50" s="602">
        <v>0</v>
      </c>
      <c r="BP50" s="602">
        <v>0</v>
      </c>
      <c r="BQ50" s="602">
        <v>0</v>
      </c>
      <c r="BR50" s="602">
        <v>0</v>
      </c>
      <c r="BS50" s="602">
        <v>0</v>
      </c>
      <c r="BT50" s="603">
        <v>0</v>
      </c>
      <c r="BU50" s="1"/>
    </row>
    <row r="51" spans="2:73" s="13" customFormat="1" ht="15.75">
      <c r="B51" s="597" t="s">
        <v>997</v>
      </c>
      <c r="C51" s="597" t="s">
        <v>998</v>
      </c>
      <c r="D51" s="597" t="s">
        <v>3</v>
      </c>
      <c r="E51" s="597" t="s">
        <v>999</v>
      </c>
      <c r="F51" s="597" t="s">
        <v>29</v>
      </c>
      <c r="G51" s="597" t="s">
        <v>1000</v>
      </c>
      <c r="H51" s="768">
        <v>2012</v>
      </c>
      <c r="I51" s="556"/>
      <c r="J51" s="556" t="s">
        <v>1010</v>
      </c>
      <c r="K51" s="39"/>
      <c r="L51" s="601">
        <v>0</v>
      </c>
      <c r="M51" s="602">
        <v>1091.214694</v>
      </c>
      <c r="N51" s="602">
        <v>1091.2147</v>
      </c>
      <c r="O51" s="602">
        <v>1091.2147</v>
      </c>
      <c r="P51" s="602">
        <v>1091.2147</v>
      </c>
      <c r="Q51" s="602">
        <v>1091.2147</v>
      </c>
      <c r="R51" s="602">
        <v>1091.2147</v>
      </c>
      <c r="S51" s="602">
        <v>1091.2147</v>
      </c>
      <c r="T51" s="602">
        <v>1091.2147</v>
      </c>
      <c r="U51" s="602">
        <v>1091.2147</v>
      </c>
      <c r="V51" s="602">
        <v>1091.2147</v>
      </c>
      <c r="W51" s="602">
        <v>1091.2147</v>
      </c>
      <c r="X51" s="602">
        <v>1091.2147</v>
      </c>
      <c r="Y51" s="602">
        <v>1091.2147</v>
      </c>
      <c r="Z51" s="602">
        <v>1091.2147</v>
      </c>
      <c r="AA51" s="602">
        <v>1091.2147</v>
      </c>
      <c r="AB51" s="602">
        <v>1091.2147</v>
      </c>
      <c r="AC51" s="602">
        <v>1091.2147</v>
      </c>
      <c r="AD51" s="602">
        <v>1091.2147</v>
      </c>
      <c r="AE51" s="602">
        <v>837.02363000000003</v>
      </c>
      <c r="AF51" s="602">
        <v>0</v>
      </c>
      <c r="AG51" s="602">
        <v>0</v>
      </c>
      <c r="AH51" s="602">
        <v>0</v>
      </c>
      <c r="AI51" s="602">
        <v>0</v>
      </c>
      <c r="AJ51" s="602">
        <v>0</v>
      </c>
      <c r="AK51" s="602">
        <v>0</v>
      </c>
      <c r="AL51" s="602">
        <v>0</v>
      </c>
      <c r="AM51" s="602">
        <v>0</v>
      </c>
      <c r="AN51" s="602">
        <v>0</v>
      </c>
      <c r="AO51" s="603">
        <v>0</v>
      </c>
      <c r="AP51" s="39"/>
      <c r="AQ51" s="601">
        <v>0</v>
      </c>
      <c r="AR51" s="602">
        <v>1843135.9450000001</v>
      </c>
      <c r="AS51" s="602">
        <v>1843135.9450000001</v>
      </c>
      <c r="AT51" s="602">
        <v>1843135.9450000001</v>
      </c>
      <c r="AU51" s="602">
        <v>1843135.9450000001</v>
      </c>
      <c r="AV51" s="602">
        <v>1843135.9450000001</v>
      </c>
      <c r="AW51" s="602">
        <v>1843135.9450000001</v>
      </c>
      <c r="AX51" s="602">
        <v>1843135.9450000001</v>
      </c>
      <c r="AY51" s="602">
        <v>1843135.9450000001</v>
      </c>
      <c r="AZ51" s="602">
        <v>1843135.9450000001</v>
      </c>
      <c r="BA51" s="602">
        <v>1843135.9450000001</v>
      </c>
      <c r="BB51" s="602">
        <v>1843135.9450000001</v>
      </c>
      <c r="BC51" s="602">
        <v>1843135.9450000001</v>
      </c>
      <c r="BD51" s="602">
        <v>1843135.9450000001</v>
      </c>
      <c r="BE51" s="602">
        <v>1843135.9450000001</v>
      </c>
      <c r="BF51" s="602">
        <v>1843135.9450000001</v>
      </c>
      <c r="BG51" s="602">
        <v>1843135.9450000001</v>
      </c>
      <c r="BH51" s="602">
        <v>1843135.9</v>
      </c>
      <c r="BI51" s="602">
        <v>1843135.9</v>
      </c>
      <c r="BJ51" s="602">
        <v>1615824.46</v>
      </c>
      <c r="BK51" s="602">
        <v>0</v>
      </c>
      <c r="BL51" s="602">
        <v>0</v>
      </c>
      <c r="BM51" s="602">
        <v>0</v>
      </c>
      <c r="BN51" s="602">
        <v>0</v>
      </c>
      <c r="BO51" s="602">
        <v>0</v>
      </c>
      <c r="BP51" s="602">
        <v>0</v>
      </c>
      <c r="BQ51" s="602">
        <v>0</v>
      </c>
      <c r="BR51" s="602">
        <v>0</v>
      </c>
      <c r="BS51" s="602">
        <v>0</v>
      </c>
      <c r="BT51" s="603">
        <v>0</v>
      </c>
      <c r="BU51" s="1"/>
    </row>
    <row r="52" spans="2:73" s="13" customFormat="1" ht="15.75">
      <c r="B52" s="597" t="s">
        <v>997</v>
      </c>
      <c r="C52" s="597" t="s">
        <v>998</v>
      </c>
      <c r="D52" s="597" t="s">
        <v>42</v>
      </c>
      <c r="E52" s="597" t="s">
        <v>999</v>
      </c>
      <c r="F52" s="597" t="s">
        <v>29</v>
      </c>
      <c r="G52" s="597" t="s">
        <v>1002</v>
      </c>
      <c r="H52" s="768">
        <v>2012</v>
      </c>
      <c r="I52" s="556"/>
      <c r="J52" s="556" t="s">
        <v>1010</v>
      </c>
      <c r="K52" s="39"/>
      <c r="L52" s="601">
        <v>0</v>
      </c>
      <c r="M52" s="602">
        <v>2699.4914389999999</v>
      </c>
      <c r="N52" s="602">
        <v>0</v>
      </c>
      <c r="O52" s="602">
        <v>0</v>
      </c>
      <c r="P52" s="602">
        <v>0</v>
      </c>
      <c r="Q52" s="602">
        <v>0</v>
      </c>
      <c r="R52" s="602">
        <v>0</v>
      </c>
      <c r="S52" s="602">
        <v>0</v>
      </c>
      <c r="T52" s="602">
        <v>0</v>
      </c>
      <c r="U52" s="602">
        <v>0</v>
      </c>
      <c r="V52" s="602">
        <v>0</v>
      </c>
      <c r="W52" s="602">
        <v>0</v>
      </c>
      <c r="X52" s="602">
        <v>0</v>
      </c>
      <c r="Y52" s="602">
        <v>0</v>
      </c>
      <c r="Z52" s="602">
        <v>0</v>
      </c>
      <c r="AA52" s="602">
        <v>0</v>
      </c>
      <c r="AB52" s="602">
        <v>0</v>
      </c>
      <c r="AC52" s="602">
        <v>0</v>
      </c>
      <c r="AD52" s="602">
        <v>0</v>
      </c>
      <c r="AE52" s="602">
        <v>0</v>
      </c>
      <c r="AF52" s="602">
        <v>0</v>
      </c>
      <c r="AG52" s="602">
        <v>0</v>
      </c>
      <c r="AH52" s="602">
        <v>0</v>
      </c>
      <c r="AI52" s="602">
        <v>0</v>
      </c>
      <c r="AJ52" s="602">
        <v>0</v>
      </c>
      <c r="AK52" s="602">
        <v>0</v>
      </c>
      <c r="AL52" s="602">
        <v>0</v>
      </c>
      <c r="AM52" s="602">
        <v>0</v>
      </c>
      <c r="AN52" s="602">
        <v>0</v>
      </c>
      <c r="AO52" s="603">
        <v>0</v>
      </c>
      <c r="AP52" s="39"/>
      <c r="AQ52" s="601">
        <v>0</v>
      </c>
      <c r="AR52" s="602">
        <v>13649.76411</v>
      </c>
      <c r="AS52" s="602">
        <v>0</v>
      </c>
      <c r="AT52" s="602">
        <v>0</v>
      </c>
      <c r="AU52" s="602">
        <v>0</v>
      </c>
      <c r="AV52" s="602">
        <v>0</v>
      </c>
      <c r="AW52" s="602">
        <v>0</v>
      </c>
      <c r="AX52" s="602">
        <v>0</v>
      </c>
      <c r="AY52" s="602">
        <v>0</v>
      </c>
      <c r="AZ52" s="602">
        <v>0</v>
      </c>
      <c r="BA52" s="602">
        <v>0</v>
      </c>
      <c r="BB52" s="602">
        <v>0</v>
      </c>
      <c r="BC52" s="602">
        <v>0</v>
      </c>
      <c r="BD52" s="602">
        <v>0</v>
      </c>
      <c r="BE52" s="602">
        <v>0</v>
      </c>
      <c r="BF52" s="602">
        <v>0</v>
      </c>
      <c r="BG52" s="602">
        <v>0</v>
      </c>
      <c r="BH52" s="602">
        <v>0</v>
      </c>
      <c r="BI52" s="602">
        <v>0</v>
      </c>
      <c r="BJ52" s="602">
        <v>0</v>
      </c>
      <c r="BK52" s="602">
        <v>0</v>
      </c>
      <c r="BL52" s="602">
        <v>0</v>
      </c>
      <c r="BM52" s="602">
        <v>0</v>
      </c>
      <c r="BN52" s="602">
        <v>0</v>
      </c>
      <c r="BO52" s="602">
        <v>0</v>
      </c>
      <c r="BP52" s="602">
        <v>0</v>
      </c>
      <c r="BQ52" s="602">
        <v>0</v>
      </c>
      <c r="BR52" s="602">
        <v>0</v>
      </c>
      <c r="BS52" s="602">
        <v>0</v>
      </c>
      <c r="BT52" s="603">
        <v>0</v>
      </c>
      <c r="BU52" s="1"/>
    </row>
    <row r="53" spans="2:73">
      <c r="B53" s="597" t="s">
        <v>997</v>
      </c>
      <c r="C53" s="597" t="s">
        <v>1011</v>
      </c>
      <c r="D53" s="597" t="s">
        <v>14</v>
      </c>
      <c r="E53" s="597" t="s">
        <v>999</v>
      </c>
      <c r="F53" s="597" t="s">
        <v>29</v>
      </c>
      <c r="G53" s="597" t="s">
        <v>1000</v>
      </c>
      <c r="H53" s="768">
        <v>2012</v>
      </c>
      <c r="I53" s="556"/>
      <c r="J53" s="556" t="s">
        <v>1010</v>
      </c>
      <c r="K53" s="39"/>
      <c r="L53" s="601">
        <v>0</v>
      </c>
      <c r="M53" s="602">
        <v>23.966945089999999</v>
      </c>
      <c r="N53" s="602">
        <v>23.966944999999999</v>
      </c>
      <c r="O53" s="602">
        <v>23.966944999999999</v>
      </c>
      <c r="P53" s="602">
        <v>23.966944999999999</v>
      </c>
      <c r="Q53" s="602">
        <v>23.945958999999998</v>
      </c>
      <c r="R53" s="602">
        <v>23.945958999999998</v>
      </c>
      <c r="S53" s="602">
        <v>23.146373000000001</v>
      </c>
      <c r="T53" s="602">
        <v>23.146373000000001</v>
      </c>
      <c r="U53" s="602">
        <v>13.387536000000001</v>
      </c>
      <c r="V53" s="602">
        <v>10.726761</v>
      </c>
      <c r="W53" s="602">
        <v>9.2998320999999997</v>
      </c>
      <c r="X53" s="602">
        <v>9.2998320999999997</v>
      </c>
      <c r="Y53" s="602">
        <v>7.4632158000000004</v>
      </c>
      <c r="Z53" s="602">
        <v>7.4632158000000004</v>
      </c>
      <c r="AA53" s="602">
        <v>3.8423832999999998</v>
      </c>
      <c r="AB53" s="602">
        <v>3.7686533</v>
      </c>
      <c r="AC53" s="602">
        <v>3.7686533</v>
      </c>
      <c r="AD53" s="602">
        <v>3.7686533</v>
      </c>
      <c r="AE53" s="602">
        <v>3.7686533</v>
      </c>
      <c r="AF53" s="602">
        <v>3.7686533</v>
      </c>
      <c r="AG53" s="602">
        <v>1.8030832999999999</v>
      </c>
      <c r="AH53" s="602">
        <v>0</v>
      </c>
      <c r="AI53" s="602">
        <v>0</v>
      </c>
      <c r="AJ53" s="602">
        <v>0</v>
      </c>
      <c r="AK53" s="602">
        <v>0</v>
      </c>
      <c r="AL53" s="602">
        <v>0</v>
      </c>
      <c r="AM53" s="602">
        <v>0</v>
      </c>
      <c r="AN53" s="602">
        <v>0</v>
      </c>
      <c r="AO53" s="603">
        <v>0</v>
      </c>
      <c r="AP53" s="39"/>
      <c r="AQ53" s="601">
        <v>0</v>
      </c>
      <c r="AR53" s="602">
        <v>286838.78889999999</v>
      </c>
      <c r="AS53" s="602">
        <v>286838.78860000003</v>
      </c>
      <c r="AT53" s="602">
        <v>286838.78860000003</v>
      </c>
      <c r="AU53" s="602">
        <v>286838.78889999999</v>
      </c>
      <c r="AV53" s="602">
        <v>281079.78889999999</v>
      </c>
      <c r="AW53" s="602">
        <v>281079.78889999999</v>
      </c>
      <c r="AX53" s="602">
        <v>265687.24239999999</v>
      </c>
      <c r="AY53" s="602">
        <v>259543.41620000001</v>
      </c>
      <c r="AZ53" s="602">
        <v>71679.416200000007</v>
      </c>
      <c r="BA53" s="602">
        <v>69194.416200000007</v>
      </c>
      <c r="BB53" s="602">
        <v>53331.116090000003</v>
      </c>
      <c r="BC53" s="602">
        <v>53331.116090000003</v>
      </c>
      <c r="BD53" s="602">
        <v>47225</v>
      </c>
      <c r="BE53" s="602">
        <v>47225</v>
      </c>
      <c r="BF53" s="602">
        <v>18875</v>
      </c>
      <c r="BG53" s="602">
        <v>18267</v>
      </c>
      <c r="BH53" s="602">
        <v>18267</v>
      </c>
      <c r="BI53" s="602">
        <v>18267</v>
      </c>
      <c r="BJ53" s="602">
        <v>18267</v>
      </c>
      <c r="BK53" s="602">
        <v>18267</v>
      </c>
      <c r="BL53" s="602">
        <v>13293</v>
      </c>
      <c r="BM53" s="602">
        <v>0</v>
      </c>
      <c r="BN53" s="602">
        <v>0</v>
      </c>
      <c r="BO53" s="602">
        <v>0</v>
      </c>
      <c r="BP53" s="602">
        <v>0</v>
      </c>
      <c r="BQ53" s="602">
        <v>0</v>
      </c>
      <c r="BR53" s="602">
        <v>0</v>
      </c>
      <c r="BS53" s="602">
        <v>0</v>
      </c>
      <c r="BT53" s="603">
        <v>0</v>
      </c>
    </row>
    <row r="54" spans="2:73">
      <c r="B54" s="597" t="s">
        <v>997</v>
      </c>
      <c r="C54" s="597" t="s">
        <v>1007</v>
      </c>
      <c r="D54" s="597" t="s">
        <v>9</v>
      </c>
      <c r="E54" s="597" t="s">
        <v>999</v>
      </c>
      <c r="F54" s="597" t="s">
        <v>1007</v>
      </c>
      <c r="G54" s="597" t="s">
        <v>1002</v>
      </c>
      <c r="H54" s="768">
        <v>2012</v>
      </c>
      <c r="I54" s="556"/>
      <c r="J54" s="556" t="s">
        <v>1010</v>
      </c>
      <c r="K54" s="39"/>
      <c r="L54" s="601">
        <v>0</v>
      </c>
      <c r="M54" s="602">
        <v>6444.5664640000005</v>
      </c>
      <c r="N54" s="602">
        <v>0</v>
      </c>
      <c r="O54" s="602">
        <v>0</v>
      </c>
      <c r="P54" s="602">
        <v>0</v>
      </c>
      <c r="Q54" s="602">
        <v>0</v>
      </c>
      <c r="R54" s="602">
        <v>0</v>
      </c>
      <c r="S54" s="602">
        <v>0</v>
      </c>
      <c r="T54" s="602">
        <v>0</v>
      </c>
      <c r="U54" s="602">
        <v>0</v>
      </c>
      <c r="V54" s="602">
        <v>0</v>
      </c>
      <c r="W54" s="602">
        <v>0</v>
      </c>
      <c r="X54" s="602">
        <v>0</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v>0</v>
      </c>
      <c r="AR54" s="602">
        <v>155311.20000000001</v>
      </c>
      <c r="AS54" s="602">
        <v>0</v>
      </c>
      <c r="AT54" s="602">
        <v>0</v>
      </c>
      <c r="AU54" s="602">
        <v>0</v>
      </c>
      <c r="AV54" s="602">
        <v>0</v>
      </c>
      <c r="AW54" s="602">
        <v>0</v>
      </c>
      <c r="AX54" s="602">
        <v>0</v>
      </c>
      <c r="AY54" s="602">
        <v>0</v>
      </c>
      <c r="AZ54" s="602">
        <v>0</v>
      </c>
      <c r="BA54" s="602">
        <v>0</v>
      </c>
      <c r="BB54" s="602">
        <v>0</v>
      </c>
      <c r="BC54" s="602">
        <v>0</v>
      </c>
      <c r="BD54" s="602">
        <v>0</v>
      </c>
      <c r="BE54" s="602">
        <v>0</v>
      </c>
      <c r="BF54" s="602">
        <v>0</v>
      </c>
      <c r="BG54" s="602">
        <v>0</v>
      </c>
      <c r="BH54" s="602">
        <v>0</v>
      </c>
      <c r="BI54" s="602">
        <v>0</v>
      </c>
      <c r="BJ54" s="602">
        <v>0</v>
      </c>
      <c r="BK54" s="602">
        <v>0</v>
      </c>
      <c r="BL54" s="602">
        <v>0</v>
      </c>
      <c r="BM54" s="602">
        <v>0</v>
      </c>
      <c r="BN54" s="602">
        <v>0</v>
      </c>
      <c r="BO54" s="602">
        <v>0</v>
      </c>
      <c r="BP54" s="602">
        <v>0</v>
      </c>
      <c r="BQ54" s="602">
        <v>0</v>
      </c>
      <c r="BR54" s="602">
        <v>0</v>
      </c>
      <c r="BS54" s="602">
        <v>0</v>
      </c>
      <c r="BT54" s="603">
        <v>0</v>
      </c>
    </row>
    <row r="55" spans="2:73">
      <c r="B55" s="597" t="s">
        <v>997</v>
      </c>
      <c r="C55" s="597" t="s">
        <v>1008</v>
      </c>
      <c r="D55" s="597" t="s">
        <v>17</v>
      </c>
      <c r="E55" s="597" t="s">
        <v>999</v>
      </c>
      <c r="F55" s="597" t="s">
        <v>1009</v>
      </c>
      <c r="G55" s="597" t="s">
        <v>1000</v>
      </c>
      <c r="H55" s="768">
        <v>2012</v>
      </c>
      <c r="I55" s="556"/>
      <c r="J55" s="556" t="s">
        <v>1010</v>
      </c>
      <c r="K55" s="39"/>
      <c r="L55" s="601">
        <v>0</v>
      </c>
      <c r="M55" s="602">
        <v>146.28842059999999</v>
      </c>
      <c r="N55" s="602">
        <v>146.28842</v>
      </c>
      <c r="O55" s="602">
        <v>146.28842</v>
      </c>
      <c r="P55" s="602">
        <v>146.28842</v>
      </c>
      <c r="Q55" s="602">
        <v>146.28842</v>
      </c>
      <c r="R55" s="602">
        <v>146.28842</v>
      </c>
      <c r="S55" s="602">
        <v>146.28842</v>
      </c>
      <c r="T55" s="602">
        <v>146.28842</v>
      </c>
      <c r="U55" s="602">
        <v>146.28842</v>
      </c>
      <c r="V55" s="602">
        <v>146.28842</v>
      </c>
      <c r="W55" s="602">
        <v>146.28842</v>
      </c>
      <c r="X55" s="602">
        <v>146.28842</v>
      </c>
      <c r="Y55" s="602">
        <v>0</v>
      </c>
      <c r="Z55" s="602">
        <v>0</v>
      </c>
      <c r="AA55" s="602">
        <v>0</v>
      </c>
      <c r="AB55" s="602">
        <v>0</v>
      </c>
      <c r="AC55" s="602">
        <v>0</v>
      </c>
      <c r="AD55" s="602">
        <v>0</v>
      </c>
      <c r="AE55" s="602">
        <v>0</v>
      </c>
      <c r="AF55" s="602">
        <v>0</v>
      </c>
      <c r="AG55" s="602">
        <v>0</v>
      </c>
      <c r="AH55" s="602">
        <v>0</v>
      </c>
      <c r="AI55" s="602">
        <v>0</v>
      </c>
      <c r="AJ55" s="602">
        <v>0</v>
      </c>
      <c r="AK55" s="602">
        <v>0</v>
      </c>
      <c r="AL55" s="602">
        <v>0</v>
      </c>
      <c r="AM55" s="602">
        <v>0</v>
      </c>
      <c r="AN55" s="602">
        <v>0</v>
      </c>
      <c r="AO55" s="603">
        <v>0</v>
      </c>
      <c r="AP55" s="39"/>
      <c r="AQ55" s="601">
        <v>0</v>
      </c>
      <c r="AR55" s="602">
        <v>582163.87170000002</v>
      </c>
      <c r="AS55" s="602">
        <v>582163.87170000002</v>
      </c>
      <c r="AT55" s="602">
        <v>582163.87170000002</v>
      </c>
      <c r="AU55" s="602">
        <v>582163.87170000002</v>
      </c>
      <c r="AV55" s="602">
        <v>582163.87170000002</v>
      </c>
      <c r="AW55" s="602">
        <v>582163.87170000002</v>
      </c>
      <c r="AX55" s="602">
        <v>582163.87170000002</v>
      </c>
      <c r="AY55" s="602">
        <v>582163.87170000002</v>
      </c>
      <c r="AZ55" s="602">
        <v>582163.87170000002</v>
      </c>
      <c r="BA55" s="602">
        <v>582163.87170000002</v>
      </c>
      <c r="BB55" s="602">
        <v>582163.87170000002</v>
      </c>
      <c r="BC55" s="602">
        <v>582163.87170000002</v>
      </c>
      <c r="BD55" s="602">
        <v>0</v>
      </c>
      <c r="BE55" s="602">
        <v>0</v>
      </c>
      <c r="BF55" s="602">
        <v>0</v>
      </c>
      <c r="BG55" s="602">
        <v>0</v>
      </c>
      <c r="BH55" s="602">
        <v>0</v>
      </c>
      <c r="BI55" s="602">
        <v>0</v>
      </c>
      <c r="BJ55" s="602">
        <v>0</v>
      </c>
      <c r="BK55" s="602">
        <v>0</v>
      </c>
      <c r="BL55" s="602">
        <v>0</v>
      </c>
      <c r="BM55" s="602">
        <v>0</v>
      </c>
      <c r="BN55" s="602">
        <v>0</v>
      </c>
      <c r="BO55" s="602">
        <v>0</v>
      </c>
      <c r="BP55" s="602">
        <v>0</v>
      </c>
      <c r="BQ55" s="602">
        <v>0</v>
      </c>
      <c r="BR55" s="602">
        <v>0</v>
      </c>
      <c r="BS55" s="602">
        <v>0</v>
      </c>
      <c r="BT55" s="603">
        <v>0</v>
      </c>
    </row>
    <row r="56" spans="2:73">
      <c r="B56" s="597" t="s">
        <v>997</v>
      </c>
      <c r="C56" s="597" t="s">
        <v>1003</v>
      </c>
      <c r="D56" s="597" t="s">
        <v>1006</v>
      </c>
      <c r="E56" s="597" t="s">
        <v>999</v>
      </c>
      <c r="F56" s="597" t="s">
        <v>1009</v>
      </c>
      <c r="G56" s="597" t="s">
        <v>1002</v>
      </c>
      <c r="H56" s="768">
        <v>2012</v>
      </c>
      <c r="I56" s="556"/>
      <c r="J56" s="556" t="s">
        <v>1010</v>
      </c>
      <c r="K56" s="39"/>
      <c r="L56" s="601">
        <v>0</v>
      </c>
      <c r="M56" s="602">
        <v>530.97243900000001</v>
      </c>
      <c r="N56" s="602">
        <v>0</v>
      </c>
      <c r="O56" s="602">
        <v>0</v>
      </c>
      <c r="P56" s="602">
        <v>0</v>
      </c>
      <c r="Q56" s="602">
        <v>0</v>
      </c>
      <c r="R56" s="602">
        <v>0</v>
      </c>
      <c r="S56" s="602">
        <v>0</v>
      </c>
      <c r="T56" s="602">
        <v>0</v>
      </c>
      <c r="U56" s="602">
        <v>0</v>
      </c>
      <c r="V56" s="602">
        <v>0</v>
      </c>
      <c r="W56" s="602">
        <v>0</v>
      </c>
      <c r="X56" s="602">
        <v>0</v>
      </c>
      <c r="Y56" s="602">
        <v>0</v>
      </c>
      <c r="Z56" s="602">
        <v>0</v>
      </c>
      <c r="AA56" s="602">
        <v>0</v>
      </c>
      <c r="AB56" s="602">
        <v>0</v>
      </c>
      <c r="AC56" s="602">
        <v>0</v>
      </c>
      <c r="AD56" s="602">
        <v>0</v>
      </c>
      <c r="AE56" s="602">
        <v>0</v>
      </c>
      <c r="AF56" s="602">
        <v>0</v>
      </c>
      <c r="AG56" s="602">
        <v>0</v>
      </c>
      <c r="AH56" s="602">
        <v>0</v>
      </c>
      <c r="AI56" s="602">
        <v>0</v>
      </c>
      <c r="AJ56" s="602">
        <v>0</v>
      </c>
      <c r="AK56" s="602">
        <v>0</v>
      </c>
      <c r="AL56" s="602">
        <v>0</v>
      </c>
      <c r="AM56" s="602">
        <v>0</v>
      </c>
      <c r="AN56" s="602">
        <v>0</v>
      </c>
      <c r="AO56" s="603">
        <v>0</v>
      </c>
      <c r="AP56" s="39"/>
      <c r="AQ56" s="601">
        <v>0</v>
      </c>
      <c r="AR56" s="602">
        <v>7717.8540000000003</v>
      </c>
      <c r="AS56" s="602">
        <v>0</v>
      </c>
      <c r="AT56" s="602">
        <v>0</v>
      </c>
      <c r="AU56" s="602">
        <v>0</v>
      </c>
      <c r="AV56" s="602">
        <v>0</v>
      </c>
      <c r="AW56" s="602">
        <v>0</v>
      </c>
      <c r="AX56" s="602">
        <v>0</v>
      </c>
      <c r="AY56" s="602">
        <v>0</v>
      </c>
      <c r="AZ56" s="602">
        <v>0</v>
      </c>
      <c r="BA56" s="602">
        <v>0</v>
      </c>
      <c r="BB56" s="602">
        <v>0</v>
      </c>
      <c r="BC56" s="602">
        <v>0</v>
      </c>
      <c r="BD56" s="602">
        <v>0</v>
      </c>
      <c r="BE56" s="602">
        <v>0</v>
      </c>
      <c r="BF56" s="602">
        <v>0</v>
      </c>
      <c r="BG56" s="602">
        <v>0</v>
      </c>
      <c r="BH56" s="602">
        <v>0</v>
      </c>
      <c r="BI56" s="602">
        <v>0</v>
      </c>
      <c r="BJ56" s="602">
        <v>0</v>
      </c>
      <c r="BK56" s="602">
        <v>0</v>
      </c>
      <c r="BL56" s="602">
        <v>0</v>
      </c>
      <c r="BM56" s="602">
        <v>0</v>
      </c>
      <c r="BN56" s="602">
        <v>0</v>
      </c>
      <c r="BO56" s="602">
        <v>0</v>
      </c>
      <c r="BP56" s="602">
        <v>0</v>
      </c>
      <c r="BQ56" s="602">
        <v>0</v>
      </c>
      <c r="BR56" s="602">
        <v>0</v>
      </c>
      <c r="BS56" s="602">
        <v>0</v>
      </c>
      <c r="BT56" s="603">
        <v>0</v>
      </c>
    </row>
    <row r="57" spans="2:73">
      <c r="B57" s="597" t="s">
        <v>997</v>
      </c>
      <c r="C57" s="597" t="s">
        <v>1007</v>
      </c>
      <c r="D57" s="597" t="s">
        <v>13</v>
      </c>
      <c r="E57" s="597" t="s">
        <v>999</v>
      </c>
      <c r="F57" s="597" t="s">
        <v>1007</v>
      </c>
      <c r="G57" s="597"/>
      <c r="H57" s="768">
        <v>2012</v>
      </c>
      <c r="I57" s="556"/>
      <c r="J57" s="556" t="s">
        <v>1010</v>
      </c>
      <c r="K57" s="39"/>
      <c r="L57" s="601">
        <v>0</v>
      </c>
      <c r="M57" s="602">
        <v>60.261147610000002</v>
      </c>
      <c r="N57" s="602">
        <v>60.261147999999999</v>
      </c>
      <c r="O57" s="602">
        <v>60.261147999999999</v>
      </c>
      <c r="P57" s="602">
        <v>60.261147999999999</v>
      </c>
      <c r="Q57" s="602">
        <v>60.261147999999999</v>
      </c>
      <c r="R57" s="602">
        <v>60.261147999999999</v>
      </c>
      <c r="S57" s="602">
        <v>60.261147999999999</v>
      </c>
      <c r="T57" s="602">
        <v>60.261147999999999</v>
      </c>
      <c r="U57" s="602">
        <v>60.261147999999999</v>
      </c>
      <c r="V57" s="602">
        <v>60.261147999999999</v>
      </c>
      <c r="W57" s="602">
        <v>60.261147999999999</v>
      </c>
      <c r="X57" s="602">
        <v>60.261147999999999</v>
      </c>
      <c r="Y57" s="602">
        <v>60.261147999999999</v>
      </c>
      <c r="Z57" s="602">
        <v>60.261147999999999</v>
      </c>
      <c r="AA57" s="602">
        <v>0</v>
      </c>
      <c r="AB57" s="602">
        <v>0</v>
      </c>
      <c r="AC57" s="602">
        <v>0</v>
      </c>
      <c r="AD57" s="602">
        <v>0</v>
      </c>
      <c r="AE57" s="602">
        <v>0</v>
      </c>
      <c r="AF57" s="602">
        <v>0</v>
      </c>
      <c r="AG57" s="602">
        <v>0</v>
      </c>
      <c r="AH57" s="602">
        <v>0</v>
      </c>
      <c r="AI57" s="602">
        <v>0</v>
      </c>
      <c r="AJ57" s="602">
        <v>0</v>
      </c>
      <c r="AK57" s="602">
        <v>0</v>
      </c>
      <c r="AL57" s="602">
        <v>0</v>
      </c>
      <c r="AM57" s="602">
        <v>0</v>
      </c>
      <c r="AN57" s="602">
        <v>0</v>
      </c>
      <c r="AO57" s="603">
        <v>0</v>
      </c>
      <c r="AP57" s="39"/>
      <c r="AQ57" s="601">
        <v>0</v>
      </c>
      <c r="AR57" s="602">
        <v>479921.39049999998</v>
      </c>
      <c r="AS57" s="602">
        <v>479921.39049999998</v>
      </c>
      <c r="AT57" s="602">
        <v>479921.39049999998</v>
      </c>
      <c r="AU57" s="602">
        <v>479921.39049999998</v>
      </c>
      <c r="AV57" s="602">
        <v>479921.39049999998</v>
      </c>
      <c r="AW57" s="602">
        <v>479921.39049999998</v>
      </c>
      <c r="AX57" s="602">
        <v>479921.39049999998</v>
      </c>
      <c r="AY57" s="602">
        <v>479921.39049999998</v>
      </c>
      <c r="AZ57" s="602">
        <v>479921.39049999998</v>
      </c>
      <c r="BA57" s="602">
        <v>479921.39049999998</v>
      </c>
      <c r="BB57" s="602">
        <v>479921.39049999998</v>
      </c>
      <c r="BC57" s="602">
        <v>479921.39049999998</v>
      </c>
      <c r="BD57" s="602">
        <v>479921.39049999998</v>
      </c>
      <c r="BE57" s="602">
        <v>479921.39049999998</v>
      </c>
      <c r="BF57" s="602">
        <v>0</v>
      </c>
      <c r="BG57" s="602">
        <v>0</v>
      </c>
      <c r="BH57" s="602">
        <v>0</v>
      </c>
      <c r="BI57" s="602">
        <v>0</v>
      </c>
      <c r="BJ57" s="602">
        <v>0</v>
      </c>
      <c r="BK57" s="602">
        <v>0</v>
      </c>
      <c r="BL57" s="602">
        <v>0</v>
      </c>
      <c r="BM57" s="602">
        <v>0</v>
      </c>
      <c r="BN57" s="602">
        <v>0</v>
      </c>
      <c r="BO57" s="602">
        <v>0</v>
      </c>
      <c r="BP57" s="602">
        <v>0</v>
      </c>
      <c r="BQ57" s="602">
        <v>0</v>
      </c>
      <c r="BR57" s="602">
        <v>0</v>
      </c>
      <c r="BS57" s="602">
        <v>0</v>
      </c>
      <c r="BT57" s="603">
        <v>0</v>
      </c>
    </row>
    <row r="58" spans="2:73">
      <c r="B58" s="597" t="s">
        <v>997</v>
      </c>
      <c r="C58" s="597" t="s">
        <v>1003</v>
      </c>
      <c r="D58" s="597" t="s">
        <v>1004</v>
      </c>
      <c r="E58" s="597" t="s">
        <v>999</v>
      </c>
      <c r="F58" s="597" t="s">
        <v>1009</v>
      </c>
      <c r="G58" s="597" t="s">
        <v>1002</v>
      </c>
      <c r="H58" s="768">
        <v>2012</v>
      </c>
      <c r="I58" s="556"/>
      <c r="J58" s="556" t="s">
        <v>1010</v>
      </c>
      <c r="K58" s="39"/>
      <c r="L58" s="601">
        <v>0</v>
      </c>
      <c r="M58" s="602">
        <v>5.76</v>
      </c>
      <c r="N58" s="602">
        <v>0</v>
      </c>
      <c r="O58" s="602">
        <v>0</v>
      </c>
      <c r="P58" s="602">
        <v>0</v>
      </c>
      <c r="Q58" s="602">
        <v>0</v>
      </c>
      <c r="R58" s="602">
        <v>0</v>
      </c>
      <c r="S58" s="602">
        <v>0</v>
      </c>
      <c r="T58" s="602">
        <v>0</v>
      </c>
      <c r="U58" s="602">
        <v>0</v>
      </c>
      <c r="V58" s="602">
        <v>0</v>
      </c>
      <c r="W58" s="602">
        <v>0</v>
      </c>
      <c r="X58" s="602">
        <v>0</v>
      </c>
      <c r="Y58" s="602">
        <v>0</v>
      </c>
      <c r="Z58" s="602">
        <v>0</v>
      </c>
      <c r="AA58" s="602">
        <v>0</v>
      </c>
      <c r="AB58" s="602">
        <v>0</v>
      </c>
      <c r="AC58" s="602">
        <v>0</v>
      </c>
      <c r="AD58" s="602">
        <v>0</v>
      </c>
      <c r="AE58" s="602">
        <v>0</v>
      </c>
      <c r="AF58" s="602">
        <v>0</v>
      </c>
      <c r="AG58" s="602">
        <v>0</v>
      </c>
      <c r="AH58" s="602">
        <v>0</v>
      </c>
      <c r="AI58" s="602">
        <v>0</v>
      </c>
      <c r="AJ58" s="602">
        <v>0</v>
      </c>
      <c r="AK58" s="602">
        <v>0</v>
      </c>
      <c r="AL58" s="602">
        <v>0</v>
      </c>
      <c r="AM58" s="602">
        <v>0</v>
      </c>
      <c r="AN58" s="602">
        <v>0</v>
      </c>
      <c r="AO58" s="603">
        <v>0</v>
      </c>
      <c r="AP58" s="39"/>
      <c r="AQ58" s="601">
        <v>0</v>
      </c>
      <c r="AR58" s="602">
        <v>32.76</v>
      </c>
      <c r="AS58" s="602">
        <v>0</v>
      </c>
      <c r="AT58" s="602">
        <v>0</v>
      </c>
      <c r="AU58" s="602">
        <v>0</v>
      </c>
      <c r="AV58" s="602">
        <v>0</v>
      </c>
      <c r="AW58" s="602">
        <v>0</v>
      </c>
      <c r="AX58" s="602">
        <v>0</v>
      </c>
      <c r="AY58" s="602">
        <v>0</v>
      </c>
      <c r="AZ58" s="602">
        <v>0</v>
      </c>
      <c r="BA58" s="602">
        <v>0</v>
      </c>
      <c r="BB58" s="602">
        <v>0</v>
      </c>
      <c r="BC58" s="602">
        <v>0</v>
      </c>
      <c r="BD58" s="602">
        <v>0</v>
      </c>
      <c r="BE58" s="602">
        <v>0</v>
      </c>
      <c r="BF58" s="602">
        <v>0</v>
      </c>
      <c r="BG58" s="602">
        <v>0</v>
      </c>
      <c r="BH58" s="602">
        <v>0</v>
      </c>
      <c r="BI58" s="602">
        <v>0</v>
      </c>
      <c r="BJ58" s="602">
        <v>0</v>
      </c>
      <c r="BK58" s="602">
        <v>0</v>
      </c>
      <c r="BL58" s="602">
        <v>0</v>
      </c>
      <c r="BM58" s="602">
        <v>0</v>
      </c>
      <c r="BN58" s="602">
        <v>0</v>
      </c>
      <c r="BO58" s="602">
        <v>0</v>
      </c>
      <c r="BP58" s="602">
        <v>0</v>
      </c>
      <c r="BQ58" s="602">
        <v>0</v>
      </c>
      <c r="BR58" s="602">
        <v>0</v>
      </c>
      <c r="BS58" s="602">
        <v>0</v>
      </c>
      <c r="BT58" s="603">
        <v>0</v>
      </c>
    </row>
    <row r="59" spans="2:73">
      <c r="B59" s="597" t="s">
        <v>1012</v>
      </c>
      <c r="C59" s="597" t="s">
        <v>998</v>
      </c>
      <c r="D59" s="597" t="s">
        <v>1013</v>
      </c>
      <c r="E59" s="597" t="s">
        <v>999</v>
      </c>
      <c r="F59" s="597" t="s">
        <v>29</v>
      </c>
      <c r="G59" s="597" t="s">
        <v>1002</v>
      </c>
      <c r="H59" s="768">
        <v>2012</v>
      </c>
      <c r="I59" s="556"/>
      <c r="J59" s="556" t="s">
        <v>1010</v>
      </c>
      <c r="K59" s="39"/>
      <c r="L59" s="601">
        <v>0</v>
      </c>
      <c r="M59" s="602">
        <v>1143.921</v>
      </c>
      <c r="N59" s="602">
        <v>0</v>
      </c>
      <c r="O59" s="602">
        <v>0</v>
      </c>
      <c r="P59" s="602">
        <v>0</v>
      </c>
      <c r="Q59" s="602">
        <v>0</v>
      </c>
      <c r="R59" s="602">
        <v>0</v>
      </c>
      <c r="S59" s="602">
        <v>0</v>
      </c>
      <c r="T59" s="602">
        <v>0</v>
      </c>
      <c r="U59" s="602">
        <v>0</v>
      </c>
      <c r="V59" s="602">
        <v>0</v>
      </c>
      <c r="W59" s="602">
        <v>0</v>
      </c>
      <c r="X59" s="602">
        <v>0</v>
      </c>
      <c r="Y59" s="602">
        <v>0</v>
      </c>
      <c r="Z59" s="602">
        <v>0</v>
      </c>
      <c r="AA59" s="602">
        <v>0</v>
      </c>
      <c r="AB59" s="602">
        <v>0</v>
      </c>
      <c r="AC59" s="602">
        <v>0</v>
      </c>
      <c r="AD59" s="602">
        <v>0</v>
      </c>
      <c r="AE59" s="602">
        <v>0</v>
      </c>
      <c r="AF59" s="602">
        <v>0</v>
      </c>
      <c r="AG59" s="602">
        <v>0</v>
      </c>
      <c r="AH59" s="602">
        <v>0</v>
      </c>
      <c r="AI59" s="602">
        <v>0</v>
      </c>
      <c r="AJ59" s="602">
        <v>0</v>
      </c>
      <c r="AK59" s="602">
        <v>0</v>
      </c>
      <c r="AL59" s="602">
        <v>0</v>
      </c>
      <c r="AM59" s="602">
        <v>0</v>
      </c>
      <c r="AN59" s="602">
        <v>0</v>
      </c>
      <c r="AO59" s="603">
        <v>0</v>
      </c>
      <c r="AP59" s="39"/>
      <c r="AQ59" s="601">
        <v>0</v>
      </c>
      <c r="AR59" s="602">
        <v>7839.18</v>
      </c>
      <c r="AS59" s="602">
        <v>0</v>
      </c>
      <c r="AT59" s="602">
        <v>0</v>
      </c>
      <c r="AU59" s="602">
        <v>0</v>
      </c>
      <c r="AV59" s="602">
        <v>0</v>
      </c>
      <c r="AW59" s="602">
        <v>0</v>
      </c>
      <c r="AX59" s="602">
        <v>0</v>
      </c>
      <c r="AY59" s="602">
        <v>0</v>
      </c>
      <c r="AZ59" s="602">
        <v>0</v>
      </c>
      <c r="BA59" s="602">
        <v>0</v>
      </c>
      <c r="BB59" s="602">
        <v>0</v>
      </c>
      <c r="BC59" s="602">
        <v>0</v>
      </c>
      <c r="BD59" s="602">
        <v>0</v>
      </c>
      <c r="BE59" s="602">
        <v>0</v>
      </c>
      <c r="BF59" s="602">
        <v>0</v>
      </c>
      <c r="BG59" s="602">
        <v>0</v>
      </c>
      <c r="BH59" s="602">
        <v>0</v>
      </c>
      <c r="BI59" s="602">
        <v>0</v>
      </c>
      <c r="BJ59" s="602">
        <v>0</v>
      </c>
      <c r="BK59" s="602">
        <v>0</v>
      </c>
      <c r="BL59" s="602">
        <v>0</v>
      </c>
      <c r="BM59" s="602">
        <v>0</v>
      </c>
      <c r="BN59" s="602">
        <v>0</v>
      </c>
      <c r="BO59" s="602">
        <v>0</v>
      </c>
      <c r="BP59" s="602">
        <v>0</v>
      </c>
      <c r="BQ59" s="602">
        <v>0</v>
      </c>
      <c r="BR59" s="602">
        <v>0</v>
      </c>
      <c r="BS59" s="602">
        <v>0</v>
      </c>
      <c r="BT59" s="603">
        <v>0</v>
      </c>
    </row>
    <row r="60" spans="2:73" ht="15.75">
      <c r="B60" s="597" t="s">
        <v>1012</v>
      </c>
      <c r="C60" s="597" t="s">
        <v>998</v>
      </c>
      <c r="D60" s="597" t="s">
        <v>1013</v>
      </c>
      <c r="E60" s="597" t="s">
        <v>999</v>
      </c>
      <c r="F60" s="597" t="s">
        <v>29</v>
      </c>
      <c r="G60" s="597" t="s">
        <v>1002</v>
      </c>
      <c r="H60" s="768">
        <v>2012</v>
      </c>
      <c r="I60" s="556"/>
      <c r="J60" s="556" t="s">
        <v>1010</v>
      </c>
      <c r="K60" s="39"/>
      <c r="L60" s="601">
        <v>0</v>
      </c>
      <c r="M60" s="602">
        <v>33.227820000000001</v>
      </c>
      <c r="N60" s="602">
        <v>0</v>
      </c>
      <c r="O60" s="602">
        <v>0</v>
      </c>
      <c r="P60" s="602">
        <v>0</v>
      </c>
      <c r="Q60" s="602">
        <v>0</v>
      </c>
      <c r="R60" s="602">
        <v>0</v>
      </c>
      <c r="S60" s="602">
        <v>0</v>
      </c>
      <c r="T60" s="602">
        <v>0</v>
      </c>
      <c r="U60" s="602">
        <v>0</v>
      </c>
      <c r="V60" s="602">
        <v>0</v>
      </c>
      <c r="W60" s="602">
        <v>0</v>
      </c>
      <c r="X60" s="602">
        <v>0</v>
      </c>
      <c r="Y60" s="602">
        <v>0</v>
      </c>
      <c r="Z60" s="602">
        <v>0</v>
      </c>
      <c r="AA60" s="602">
        <v>0</v>
      </c>
      <c r="AB60" s="602">
        <v>0</v>
      </c>
      <c r="AC60" s="602">
        <v>0</v>
      </c>
      <c r="AD60" s="602">
        <v>0</v>
      </c>
      <c r="AE60" s="602">
        <v>0</v>
      </c>
      <c r="AF60" s="602">
        <v>0</v>
      </c>
      <c r="AG60" s="602">
        <v>0</v>
      </c>
      <c r="AH60" s="602">
        <v>0</v>
      </c>
      <c r="AI60" s="602">
        <v>0</v>
      </c>
      <c r="AJ60" s="602">
        <v>0</v>
      </c>
      <c r="AK60" s="602">
        <v>0</v>
      </c>
      <c r="AL60" s="602">
        <v>0</v>
      </c>
      <c r="AM60" s="602">
        <v>0</v>
      </c>
      <c r="AN60" s="602">
        <v>0</v>
      </c>
      <c r="AO60" s="603">
        <v>0</v>
      </c>
      <c r="AP60" s="39"/>
      <c r="AQ60" s="601">
        <v>0</v>
      </c>
      <c r="AR60" s="602">
        <v>235.04429999999999</v>
      </c>
      <c r="AS60" s="602">
        <v>0</v>
      </c>
      <c r="AT60" s="602">
        <v>0</v>
      </c>
      <c r="AU60" s="602">
        <v>0</v>
      </c>
      <c r="AV60" s="602">
        <v>0</v>
      </c>
      <c r="AW60" s="602">
        <v>0</v>
      </c>
      <c r="AX60" s="602">
        <v>0</v>
      </c>
      <c r="AY60" s="602">
        <v>0</v>
      </c>
      <c r="AZ60" s="602">
        <v>0</v>
      </c>
      <c r="BA60" s="602">
        <v>0</v>
      </c>
      <c r="BB60" s="602">
        <v>0</v>
      </c>
      <c r="BC60" s="602">
        <v>0</v>
      </c>
      <c r="BD60" s="602">
        <v>0</v>
      </c>
      <c r="BE60" s="602">
        <v>0</v>
      </c>
      <c r="BF60" s="602">
        <v>0</v>
      </c>
      <c r="BG60" s="602">
        <v>0</v>
      </c>
      <c r="BH60" s="602">
        <v>0</v>
      </c>
      <c r="BI60" s="602">
        <v>0</v>
      </c>
      <c r="BJ60" s="602">
        <v>0</v>
      </c>
      <c r="BK60" s="602">
        <v>0</v>
      </c>
      <c r="BL60" s="602">
        <v>0</v>
      </c>
      <c r="BM60" s="602">
        <v>0</v>
      </c>
      <c r="BN60" s="602">
        <v>0</v>
      </c>
      <c r="BO60" s="602">
        <v>0</v>
      </c>
      <c r="BP60" s="602">
        <v>0</v>
      </c>
      <c r="BQ60" s="602">
        <v>0</v>
      </c>
      <c r="BR60" s="602">
        <v>0</v>
      </c>
      <c r="BS60" s="602">
        <v>0</v>
      </c>
      <c r="BT60" s="603">
        <v>0</v>
      </c>
      <c r="BU60" s="13"/>
    </row>
    <row r="61" spans="2:73">
      <c r="B61" s="597" t="s">
        <v>1012</v>
      </c>
      <c r="C61" s="597" t="s">
        <v>998</v>
      </c>
      <c r="D61" s="597" t="s">
        <v>1013</v>
      </c>
      <c r="E61" s="597" t="s">
        <v>999</v>
      </c>
      <c r="F61" s="597" t="s">
        <v>29</v>
      </c>
      <c r="G61" s="597" t="s">
        <v>1002</v>
      </c>
      <c r="H61" s="768">
        <v>2012</v>
      </c>
      <c r="I61" s="556"/>
      <c r="J61" s="556" t="s">
        <v>1010</v>
      </c>
      <c r="K61" s="39"/>
      <c r="L61" s="601">
        <v>0</v>
      </c>
      <c r="M61" s="602">
        <v>2864.2869999999998</v>
      </c>
      <c r="N61" s="602">
        <v>0</v>
      </c>
      <c r="O61" s="602">
        <v>0</v>
      </c>
      <c r="P61" s="602">
        <v>0</v>
      </c>
      <c r="Q61" s="602">
        <v>0</v>
      </c>
      <c r="R61" s="602">
        <v>0</v>
      </c>
      <c r="S61" s="602">
        <v>0</v>
      </c>
      <c r="T61" s="602">
        <v>0</v>
      </c>
      <c r="U61" s="602">
        <v>0</v>
      </c>
      <c r="V61" s="602">
        <v>0</v>
      </c>
      <c r="W61" s="602">
        <v>0</v>
      </c>
      <c r="X61" s="602">
        <v>0</v>
      </c>
      <c r="Y61" s="602">
        <v>0</v>
      </c>
      <c r="Z61" s="602">
        <v>0</v>
      </c>
      <c r="AA61" s="602">
        <v>0</v>
      </c>
      <c r="AB61" s="602">
        <v>0</v>
      </c>
      <c r="AC61" s="602">
        <v>0</v>
      </c>
      <c r="AD61" s="602">
        <v>0</v>
      </c>
      <c r="AE61" s="602">
        <v>0</v>
      </c>
      <c r="AF61" s="602">
        <v>0</v>
      </c>
      <c r="AG61" s="602">
        <v>0</v>
      </c>
      <c r="AH61" s="602">
        <v>0</v>
      </c>
      <c r="AI61" s="602">
        <v>0</v>
      </c>
      <c r="AJ61" s="602">
        <v>0</v>
      </c>
      <c r="AK61" s="602">
        <v>0</v>
      </c>
      <c r="AL61" s="602">
        <v>0</v>
      </c>
      <c r="AM61" s="602">
        <v>0</v>
      </c>
      <c r="AN61" s="602">
        <v>0</v>
      </c>
      <c r="AO61" s="603">
        <v>0</v>
      </c>
      <c r="AP61" s="39"/>
      <c r="AQ61" s="601">
        <v>0</v>
      </c>
      <c r="AR61" s="602">
        <v>12561.58</v>
      </c>
      <c r="AS61" s="602">
        <v>0</v>
      </c>
      <c r="AT61" s="602">
        <v>0</v>
      </c>
      <c r="AU61" s="602">
        <v>0</v>
      </c>
      <c r="AV61" s="602">
        <v>0</v>
      </c>
      <c r="AW61" s="602">
        <v>0</v>
      </c>
      <c r="AX61" s="602">
        <v>0</v>
      </c>
      <c r="AY61" s="602">
        <v>0</v>
      </c>
      <c r="AZ61" s="602">
        <v>0</v>
      </c>
      <c r="BA61" s="602">
        <v>0</v>
      </c>
      <c r="BB61" s="602">
        <v>0</v>
      </c>
      <c r="BC61" s="602">
        <v>0</v>
      </c>
      <c r="BD61" s="602">
        <v>0</v>
      </c>
      <c r="BE61" s="602">
        <v>0</v>
      </c>
      <c r="BF61" s="602">
        <v>0</v>
      </c>
      <c r="BG61" s="602">
        <v>0</v>
      </c>
      <c r="BH61" s="602">
        <v>0</v>
      </c>
      <c r="BI61" s="602">
        <v>0</v>
      </c>
      <c r="BJ61" s="602">
        <v>0</v>
      </c>
      <c r="BK61" s="602">
        <v>0</v>
      </c>
      <c r="BL61" s="602">
        <v>0</v>
      </c>
      <c r="BM61" s="602">
        <v>0</v>
      </c>
      <c r="BN61" s="602">
        <v>0</v>
      </c>
      <c r="BO61" s="602">
        <v>0</v>
      </c>
      <c r="BP61" s="602">
        <v>0</v>
      </c>
      <c r="BQ61" s="602">
        <v>0</v>
      </c>
      <c r="BR61" s="602">
        <v>0</v>
      </c>
      <c r="BS61" s="602">
        <v>0</v>
      </c>
      <c r="BT61" s="603">
        <v>0</v>
      </c>
    </row>
    <row r="62" spans="2:73">
      <c r="B62" s="597" t="s">
        <v>1012</v>
      </c>
      <c r="C62" s="597" t="s">
        <v>998</v>
      </c>
      <c r="D62" s="597" t="s">
        <v>1013</v>
      </c>
      <c r="E62" s="597" t="s">
        <v>999</v>
      </c>
      <c r="F62" s="597" t="s">
        <v>29</v>
      </c>
      <c r="G62" s="597" t="s">
        <v>1002</v>
      </c>
      <c r="H62" s="768">
        <v>2012</v>
      </c>
      <c r="I62" s="556"/>
      <c r="J62" s="556" t="s">
        <v>1010</v>
      </c>
      <c r="K62" s="39"/>
      <c r="L62" s="601">
        <v>0</v>
      </c>
      <c r="M62" s="602">
        <v>0.92084319999999997</v>
      </c>
      <c r="N62" s="602">
        <v>0</v>
      </c>
      <c r="O62" s="602">
        <v>0</v>
      </c>
      <c r="P62" s="602">
        <v>0</v>
      </c>
      <c r="Q62" s="602">
        <v>0</v>
      </c>
      <c r="R62" s="602">
        <v>0</v>
      </c>
      <c r="S62" s="602">
        <v>0</v>
      </c>
      <c r="T62" s="602">
        <v>0</v>
      </c>
      <c r="U62" s="602">
        <v>0</v>
      </c>
      <c r="V62" s="602">
        <v>0</v>
      </c>
      <c r="W62" s="602">
        <v>0</v>
      </c>
      <c r="X62" s="602">
        <v>0</v>
      </c>
      <c r="Y62" s="602">
        <v>0</v>
      </c>
      <c r="Z62" s="602">
        <v>0</v>
      </c>
      <c r="AA62" s="602">
        <v>0</v>
      </c>
      <c r="AB62" s="602">
        <v>0</v>
      </c>
      <c r="AC62" s="602">
        <v>0</v>
      </c>
      <c r="AD62" s="602">
        <v>0</v>
      </c>
      <c r="AE62" s="602">
        <v>0</v>
      </c>
      <c r="AF62" s="602">
        <v>0</v>
      </c>
      <c r="AG62" s="602">
        <v>0</v>
      </c>
      <c r="AH62" s="602">
        <v>0</v>
      </c>
      <c r="AI62" s="602">
        <v>0</v>
      </c>
      <c r="AJ62" s="602">
        <v>0</v>
      </c>
      <c r="AK62" s="602">
        <v>0</v>
      </c>
      <c r="AL62" s="602">
        <v>0</v>
      </c>
      <c r="AM62" s="602">
        <v>0</v>
      </c>
      <c r="AN62" s="602">
        <v>0</v>
      </c>
      <c r="AO62" s="603">
        <v>0</v>
      </c>
      <c r="AP62" s="39"/>
      <c r="AQ62" s="601">
        <v>0</v>
      </c>
      <c r="AR62" s="602">
        <v>6.9283869999999999</v>
      </c>
      <c r="AS62" s="602">
        <v>0</v>
      </c>
      <c r="AT62" s="602">
        <v>0</v>
      </c>
      <c r="AU62" s="602">
        <v>0</v>
      </c>
      <c r="AV62" s="602">
        <v>0</v>
      </c>
      <c r="AW62" s="602">
        <v>0</v>
      </c>
      <c r="AX62" s="602">
        <v>0</v>
      </c>
      <c r="AY62" s="602">
        <v>0</v>
      </c>
      <c r="AZ62" s="602">
        <v>0</v>
      </c>
      <c r="BA62" s="602">
        <v>0</v>
      </c>
      <c r="BB62" s="602">
        <v>0</v>
      </c>
      <c r="BC62" s="602">
        <v>0</v>
      </c>
      <c r="BD62" s="602">
        <v>0</v>
      </c>
      <c r="BE62" s="602">
        <v>0</v>
      </c>
      <c r="BF62" s="602">
        <v>0</v>
      </c>
      <c r="BG62" s="602">
        <v>0</v>
      </c>
      <c r="BH62" s="602">
        <v>0</v>
      </c>
      <c r="BI62" s="602">
        <v>0</v>
      </c>
      <c r="BJ62" s="602">
        <v>0</v>
      </c>
      <c r="BK62" s="602">
        <v>0</v>
      </c>
      <c r="BL62" s="602">
        <v>0</v>
      </c>
      <c r="BM62" s="602">
        <v>0</v>
      </c>
      <c r="BN62" s="602">
        <v>0</v>
      </c>
      <c r="BO62" s="602">
        <v>0</v>
      </c>
      <c r="BP62" s="602">
        <v>0</v>
      </c>
      <c r="BQ62" s="602">
        <v>0</v>
      </c>
      <c r="BR62" s="602">
        <v>0</v>
      </c>
      <c r="BS62" s="602">
        <v>0</v>
      </c>
      <c r="BT62" s="603">
        <v>0</v>
      </c>
    </row>
    <row r="63" spans="2:73">
      <c r="B63" s="597" t="s">
        <v>1012</v>
      </c>
      <c r="C63" s="597" t="s">
        <v>1007</v>
      </c>
      <c r="D63" s="597" t="s">
        <v>9</v>
      </c>
      <c r="E63" s="597" t="s">
        <v>999</v>
      </c>
      <c r="F63" s="597" t="s">
        <v>1007</v>
      </c>
      <c r="G63" s="597" t="s">
        <v>1002</v>
      </c>
      <c r="H63" s="768">
        <v>2012</v>
      </c>
      <c r="I63" s="556"/>
      <c r="J63" s="556" t="s">
        <v>1010</v>
      </c>
      <c r="K63" s="39"/>
      <c r="L63" s="601">
        <v>0</v>
      </c>
      <c r="M63" s="602">
        <v>29509.514439999999</v>
      </c>
      <c r="N63" s="602">
        <v>0</v>
      </c>
      <c r="O63" s="602">
        <v>0</v>
      </c>
      <c r="P63" s="602">
        <v>0</v>
      </c>
      <c r="Q63" s="602">
        <v>0</v>
      </c>
      <c r="R63" s="602">
        <v>0</v>
      </c>
      <c r="S63" s="602">
        <v>0</v>
      </c>
      <c r="T63" s="602">
        <v>0</v>
      </c>
      <c r="U63" s="602">
        <v>0</v>
      </c>
      <c r="V63" s="602">
        <v>0</v>
      </c>
      <c r="W63" s="602">
        <v>0</v>
      </c>
      <c r="X63" s="602">
        <v>0</v>
      </c>
      <c r="Y63" s="602">
        <v>0</v>
      </c>
      <c r="Z63" s="602">
        <v>0</v>
      </c>
      <c r="AA63" s="602">
        <v>0</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v>0</v>
      </c>
      <c r="AR63" s="602">
        <v>711166.4</v>
      </c>
      <c r="AS63" s="602">
        <v>0</v>
      </c>
      <c r="AT63" s="602">
        <v>0</v>
      </c>
      <c r="AU63" s="602">
        <v>0</v>
      </c>
      <c r="AV63" s="602">
        <v>0</v>
      </c>
      <c r="AW63" s="602">
        <v>0</v>
      </c>
      <c r="AX63" s="602">
        <v>0</v>
      </c>
      <c r="AY63" s="602">
        <v>0</v>
      </c>
      <c r="AZ63" s="602">
        <v>0</v>
      </c>
      <c r="BA63" s="602">
        <v>0</v>
      </c>
      <c r="BB63" s="602">
        <v>0</v>
      </c>
      <c r="BC63" s="602">
        <v>0</v>
      </c>
      <c r="BD63" s="602">
        <v>0</v>
      </c>
      <c r="BE63" s="602">
        <v>0</v>
      </c>
      <c r="BF63" s="602">
        <v>0</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t="s">
        <v>1012</v>
      </c>
      <c r="C64" s="597" t="s">
        <v>1003</v>
      </c>
      <c r="D64" s="597" t="s">
        <v>1013</v>
      </c>
      <c r="E64" s="597" t="s">
        <v>999</v>
      </c>
      <c r="F64" s="597" t="s">
        <v>1003</v>
      </c>
      <c r="G64" s="597" t="s">
        <v>1002</v>
      </c>
      <c r="H64" s="768">
        <v>2012</v>
      </c>
      <c r="I64" s="556"/>
      <c r="J64" s="556" t="s">
        <v>1010</v>
      </c>
      <c r="K64" s="39"/>
      <c r="L64" s="601">
        <v>0</v>
      </c>
      <c r="M64" s="602">
        <v>30.72</v>
      </c>
      <c r="N64" s="602">
        <v>0</v>
      </c>
      <c r="O64" s="602">
        <v>0</v>
      </c>
      <c r="P64" s="602">
        <v>0</v>
      </c>
      <c r="Q64" s="602">
        <v>0</v>
      </c>
      <c r="R64" s="602">
        <v>0</v>
      </c>
      <c r="S64" s="602">
        <v>0</v>
      </c>
      <c r="T64" s="602">
        <v>0</v>
      </c>
      <c r="U64" s="602">
        <v>0</v>
      </c>
      <c r="V64" s="602">
        <v>0</v>
      </c>
      <c r="W64" s="602">
        <v>0</v>
      </c>
      <c r="X64" s="602">
        <v>0</v>
      </c>
      <c r="Y64" s="602">
        <v>0</v>
      </c>
      <c r="Z64" s="602">
        <v>0</v>
      </c>
      <c r="AA64" s="602">
        <v>0</v>
      </c>
      <c r="AB64" s="602">
        <v>0</v>
      </c>
      <c r="AC64" s="602">
        <v>0</v>
      </c>
      <c r="AD64" s="602">
        <v>0</v>
      </c>
      <c r="AE64" s="602">
        <v>0</v>
      </c>
      <c r="AF64" s="602">
        <v>0</v>
      </c>
      <c r="AG64" s="602">
        <v>0</v>
      </c>
      <c r="AH64" s="602">
        <v>0</v>
      </c>
      <c r="AI64" s="602">
        <v>0</v>
      </c>
      <c r="AJ64" s="602">
        <v>0</v>
      </c>
      <c r="AK64" s="602">
        <v>0</v>
      </c>
      <c r="AL64" s="602">
        <v>0</v>
      </c>
      <c r="AM64" s="602">
        <v>0</v>
      </c>
      <c r="AN64" s="602">
        <v>0</v>
      </c>
      <c r="AO64" s="603">
        <v>0</v>
      </c>
      <c r="AP64" s="39"/>
      <c r="AQ64" s="601">
        <v>0</v>
      </c>
      <c r="AR64" s="602">
        <v>174.72</v>
      </c>
      <c r="AS64" s="602">
        <v>0</v>
      </c>
      <c r="AT64" s="602">
        <v>0</v>
      </c>
      <c r="AU64" s="602">
        <v>0</v>
      </c>
      <c r="AV64" s="602">
        <v>0</v>
      </c>
      <c r="AW64" s="602">
        <v>0</v>
      </c>
      <c r="AX64" s="602">
        <v>0</v>
      </c>
      <c r="AY64" s="602">
        <v>0</v>
      </c>
      <c r="AZ64" s="602">
        <v>0</v>
      </c>
      <c r="BA64" s="602">
        <v>0</v>
      </c>
      <c r="BB64" s="602">
        <v>0</v>
      </c>
      <c r="BC64" s="602">
        <v>0</v>
      </c>
      <c r="BD64" s="602">
        <v>0</v>
      </c>
      <c r="BE64" s="602">
        <v>0</v>
      </c>
      <c r="BF64" s="602">
        <v>0</v>
      </c>
      <c r="BG64" s="602">
        <v>0</v>
      </c>
      <c r="BH64" s="602">
        <v>0</v>
      </c>
      <c r="BI64" s="602">
        <v>0</v>
      </c>
      <c r="BJ64" s="602">
        <v>0</v>
      </c>
      <c r="BK64" s="602">
        <v>0</v>
      </c>
      <c r="BL64" s="602">
        <v>0</v>
      </c>
      <c r="BM64" s="602">
        <v>0</v>
      </c>
      <c r="BN64" s="602">
        <v>0</v>
      </c>
      <c r="BO64" s="602">
        <v>0</v>
      </c>
      <c r="BP64" s="602">
        <v>0</v>
      </c>
      <c r="BQ64" s="602">
        <v>0</v>
      </c>
      <c r="BR64" s="602">
        <v>0</v>
      </c>
      <c r="BS64" s="602">
        <v>0</v>
      </c>
      <c r="BT64" s="603">
        <v>0</v>
      </c>
    </row>
    <row r="65" spans="2:73">
      <c r="B65" s="597" t="s">
        <v>1012</v>
      </c>
      <c r="C65" s="597" t="s">
        <v>1003</v>
      </c>
      <c r="D65" s="597" t="s">
        <v>1013</v>
      </c>
      <c r="E65" s="597" t="s">
        <v>999</v>
      </c>
      <c r="F65" s="597" t="s">
        <v>1003</v>
      </c>
      <c r="G65" s="597" t="s">
        <v>1002</v>
      </c>
      <c r="H65" s="768">
        <v>2012</v>
      </c>
      <c r="I65" s="556"/>
      <c r="J65" s="556" t="s">
        <v>1010</v>
      </c>
      <c r="K65" s="39"/>
      <c r="L65" s="601">
        <v>0</v>
      </c>
      <c r="M65" s="602">
        <v>1.28</v>
      </c>
      <c r="N65" s="602">
        <v>0</v>
      </c>
      <c r="O65" s="602">
        <v>0</v>
      </c>
      <c r="P65" s="602">
        <v>0</v>
      </c>
      <c r="Q65" s="602">
        <v>0</v>
      </c>
      <c r="R65" s="602">
        <v>0</v>
      </c>
      <c r="S65" s="602">
        <v>0</v>
      </c>
      <c r="T65" s="602">
        <v>0</v>
      </c>
      <c r="U65" s="602">
        <v>0</v>
      </c>
      <c r="V65" s="602">
        <v>0</v>
      </c>
      <c r="W65" s="602">
        <v>0</v>
      </c>
      <c r="X65" s="602">
        <v>0</v>
      </c>
      <c r="Y65" s="602">
        <v>0</v>
      </c>
      <c r="Z65" s="602">
        <v>0</v>
      </c>
      <c r="AA65" s="602">
        <v>0</v>
      </c>
      <c r="AB65" s="602">
        <v>0</v>
      </c>
      <c r="AC65" s="602">
        <v>0</v>
      </c>
      <c r="AD65" s="602">
        <v>0</v>
      </c>
      <c r="AE65" s="602">
        <v>0</v>
      </c>
      <c r="AF65" s="602">
        <v>0</v>
      </c>
      <c r="AG65" s="602">
        <v>0</v>
      </c>
      <c r="AH65" s="602">
        <v>0</v>
      </c>
      <c r="AI65" s="602">
        <v>0</v>
      </c>
      <c r="AJ65" s="602">
        <v>0</v>
      </c>
      <c r="AK65" s="602">
        <v>0</v>
      </c>
      <c r="AL65" s="602">
        <v>0</v>
      </c>
      <c r="AM65" s="602">
        <v>0</v>
      </c>
      <c r="AN65" s="602">
        <v>0</v>
      </c>
      <c r="AO65" s="603">
        <v>0</v>
      </c>
      <c r="AP65" s="39"/>
      <c r="AQ65" s="601">
        <v>0</v>
      </c>
      <c r="AR65" s="602">
        <v>7.28</v>
      </c>
      <c r="AS65" s="602">
        <v>0</v>
      </c>
      <c r="AT65" s="602">
        <v>0</v>
      </c>
      <c r="AU65" s="602">
        <v>0</v>
      </c>
      <c r="AV65" s="602">
        <v>0</v>
      </c>
      <c r="AW65" s="602">
        <v>0</v>
      </c>
      <c r="AX65" s="602">
        <v>0</v>
      </c>
      <c r="AY65" s="602">
        <v>0</v>
      </c>
      <c r="AZ65" s="602">
        <v>0</v>
      </c>
      <c r="BA65" s="602">
        <v>0</v>
      </c>
      <c r="BB65" s="602">
        <v>0</v>
      </c>
      <c r="BC65" s="602">
        <v>0</v>
      </c>
      <c r="BD65" s="602">
        <v>0</v>
      </c>
      <c r="BE65" s="602">
        <v>0</v>
      </c>
      <c r="BF65" s="602">
        <v>0</v>
      </c>
      <c r="BG65" s="602">
        <v>0</v>
      </c>
      <c r="BH65" s="602">
        <v>0</v>
      </c>
      <c r="BI65" s="602">
        <v>0</v>
      </c>
      <c r="BJ65" s="602">
        <v>0</v>
      </c>
      <c r="BK65" s="602">
        <v>0</v>
      </c>
      <c r="BL65" s="602">
        <v>0</v>
      </c>
      <c r="BM65" s="602">
        <v>0</v>
      </c>
      <c r="BN65" s="602">
        <v>0</v>
      </c>
      <c r="BO65" s="602">
        <v>0</v>
      </c>
      <c r="BP65" s="602">
        <v>0</v>
      </c>
      <c r="BQ65" s="602">
        <v>0</v>
      </c>
      <c r="BR65" s="602">
        <v>0</v>
      </c>
      <c r="BS65" s="602">
        <v>0</v>
      </c>
      <c r="BT65" s="603">
        <v>0</v>
      </c>
    </row>
    <row r="66" spans="2:73">
      <c r="B66" s="597" t="s">
        <v>1012</v>
      </c>
      <c r="C66" s="597" t="s">
        <v>1003</v>
      </c>
      <c r="D66" s="597" t="s">
        <v>1013</v>
      </c>
      <c r="E66" s="597" t="s">
        <v>999</v>
      </c>
      <c r="F66" s="597" t="s">
        <v>1003</v>
      </c>
      <c r="G66" s="597" t="s">
        <v>1002</v>
      </c>
      <c r="H66" s="768">
        <v>2012</v>
      </c>
      <c r="I66" s="556"/>
      <c r="J66" s="556" t="s">
        <v>1010</v>
      </c>
      <c r="K66" s="39"/>
      <c r="L66" s="601">
        <v>0</v>
      </c>
      <c r="M66" s="602">
        <v>26.88</v>
      </c>
      <c r="N66" s="602">
        <v>0</v>
      </c>
      <c r="O66" s="602">
        <v>0</v>
      </c>
      <c r="P66" s="602">
        <v>0</v>
      </c>
      <c r="Q66" s="602">
        <v>0</v>
      </c>
      <c r="R66" s="602">
        <v>0</v>
      </c>
      <c r="S66" s="602">
        <v>0</v>
      </c>
      <c r="T66" s="602">
        <v>0</v>
      </c>
      <c r="U66" s="602">
        <v>0</v>
      </c>
      <c r="V66" s="602">
        <v>0</v>
      </c>
      <c r="W66" s="602">
        <v>0</v>
      </c>
      <c r="X66" s="602">
        <v>0</v>
      </c>
      <c r="Y66" s="602">
        <v>0</v>
      </c>
      <c r="Z66" s="602">
        <v>0</v>
      </c>
      <c r="AA66" s="602">
        <v>0</v>
      </c>
      <c r="AB66" s="602">
        <v>0</v>
      </c>
      <c r="AC66" s="602">
        <v>0</v>
      </c>
      <c r="AD66" s="602">
        <v>0</v>
      </c>
      <c r="AE66" s="602">
        <v>0</v>
      </c>
      <c r="AF66" s="602">
        <v>0</v>
      </c>
      <c r="AG66" s="602">
        <v>0</v>
      </c>
      <c r="AH66" s="602">
        <v>0</v>
      </c>
      <c r="AI66" s="602">
        <v>0</v>
      </c>
      <c r="AJ66" s="602">
        <v>0</v>
      </c>
      <c r="AK66" s="602">
        <v>0</v>
      </c>
      <c r="AL66" s="602">
        <v>0</v>
      </c>
      <c r="AM66" s="602">
        <v>0</v>
      </c>
      <c r="AN66" s="602">
        <v>0</v>
      </c>
      <c r="AO66" s="603">
        <v>0</v>
      </c>
      <c r="AP66" s="39"/>
      <c r="AQ66" s="601">
        <v>0</v>
      </c>
      <c r="AR66" s="602">
        <v>152.88</v>
      </c>
      <c r="AS66" s="602">
        <v>0</v>
      </c>
      <c r="AT66" s="602">
        <v>0</v>
      </c>
      <c r="AU66" s="602">
        <v>0</v>
      </c>
      <c r="AV66" s="602">
        <v>0</v>
      </c>
      <c r="AW66" s="602">
        <v>0</v>
      </c>
      <c r="AX66" s="602">
        <v>0</v>
      </c>
      <c r="AY66" s="602">
        <v>0</v>
      </c>
      <c r="AZ66" s="602">
        <v>0</v>
      </c>
      <c r="BA66" s="602">
        <v>0</v>
      </c>
      <c r="BB66" s="602">
        <v>0</v>
      </c>
      <c r="BC66" s="602">
        <v>0</v>
      </c>
      <c r="BD66" s="602">
        <v>0</v>
      </c>
      <c r="BE66" s="602">
        <v>0</v>
      </c>
      <c r="BF66" s="602">
        <v>0</v>
      </c>
      <c r="BG66" s="602">
        <v>0</v>
      </c>
      <c r="BH66" s="602">
        <v>0</v>
      </c>
      <c r="BI66" s="602">
        <v>0</v>
      </c>
      <c r="BJ66" s="602">
        <v>0</v>
      </c>
      <c r="BK66" s="602">
        <v>0</v>
      </c>
      <c r="BL66" s="602">
        <v>0</v>
      </c>
      <c r="BM66" s="602">
        <v>0</v>
      </c>
      <c r="BN66" s="602">
        <v>0</v>
      </c>
      <c r="BO66" s="602">
        <v>0</v>
      </c>
      <c r="BP66" s="602">
        <v>0</v>
      </c>
      <c r="BQ66" s="602">
        <v>0</v>
      </c>
      <c r="BR66" s="602">
        <v>0</v>
      </c>
      <c r="BS66" s="602">
        <v>0</v>
      </c>
      <c r="BT66" s="603">
        <v>0</v>
      </c>
    </row>
    <row r="67" spans="2:73">
      <c r="B67" s="597" t="s">
        <v>1012</v>
      </c>
      <c r="C67" s="597" t="s">
        <v>1003</v>
      </c>
      <c r="D67" s="597" t="s">
        <v>9</v>
      </c>
      <c r="E67" s="597" t="s">
        <v>999</v>
      </c>
      <c r="F67" s="597" t="s">
        <v>1003</v>
      </c>
      <c r="G67" s="597" t="s">
        <v>1002</v>
      </c>
      <c r="H67" s="768">
        <v>2012</v>
      </c>
      <c r="I67" s="556"/>
      <c r="J67" s="556" t="s">
        <v>1010</v>
      </c>
      <c r="K67" s="39"/>
      <c r="L67" s="601">
        <v>0</v>
      </c>
      <c r="M67" s="602">
        <v>111.06300299999999</v>
      </c>
      <c r="N67" s="602">
        <v>0</v>
      </c>
      <c r="O67" s="602">
        <v>0</v>
      </c>
      <c r="P67" s="602">
        <v>0</v>
      </c>
      <c r="Q67" s="602">
        <v>0</v>
      </c>
      <c r="R67" s="602">
        <v>0</v>
      </c>
      <c r="S67" s="602">
        <v>0</v>
      </c>
      <c r="T67" s="602">
        <v>0</v>
      </c>
      <c r="U67" s="602">
        <v>0</v>
      </c>
      <c r="V67" s="602">
        <v>0</v>
      </c>
      <c r="W67" s="602">
        <v>0</v>
      </c>
      <c r="X67" s="602">
        <v>0</v>
      </c>
      <c r="Y67" s="602">
        <v>0</v>
      </c>
      <c r="Z67" s="602">
        <v>0</v>
      </c>
      <c r="AA67" s="602">
        <v>0</v>
      </c>
      <c r="AB67" s="602">
        <v>0</v>
      </c>
      <c r="AC67" s="602">
        <v>0</v>
      </c>
      <c r="AD67" s="602">
        <v>0</v>
      </c>
      <c r="AE67" s="602">
        <v>0</v>
      </c>
      <c r="AF67" s="602">
        <v>0</v>
      </c>
      <c r="AG67" s="602">
        <v>0</v>
      </c>
      <c r="AH67" s="602">
        <v>0</v>
      </c>
      <c r="AI67" s="602">
        <v>0</v>
      </c>
      <c r="AJ67" s="602">
        <v>0</v>
      </c>
      <c r="AK67" s="602">
        <v>0</v>
      </c>
      <c r="AL67" s="602">
        <v>0</v>
      </c>
      <c r="AM67" s="602">
        <v>0</v>
      </c>
      <c r="AN67" s="602">
        <v>0</v>
      </c>
      <c r="AO67" s="603">
        <v>0</v>
      </c>
      <c r="AP67" s="39"/>
      <c r="AQ67" s="601">
        <v>0</v>
      </c>
      <c r="AR67" s="602">
        <v>1614.336</v>
      </c>
      <c r="AS67" s="602">
        <v>0</v>
      </c>
      <c r="AT67" s="602">
        <v>0</v>
      </c>
      <c r="AU67" s="602">
        <v>0</v>
      </c>
      <c r="AV67" s="602">
        <v>0</v>
      </c>
      <c r="AW67" s="602">
        <v>0</v>
      </c>
      <c r="AX67" s="602">
        <v>0</v>
      </c>
      <c r="AY67" s="602">
        <v>0</v>
      </c>
      <c r="AZ67" s="602">
        <v>0</v>
      </c>
      <c r="BA67" s="602">
        <v>0</v>
      </c>
      <c r="BB67" s="602">
        <v>0</v>
      </c>
      <c r="BC67" s="602">
        <v>0</v>
      </c>
      <c r="BD67" s="602">
        <v>0</v>
      </c>
      <c r="BE67" s="602">
        <v>0</v>
      </c>
      <c r="BF67" s="602">
        <v>0</v>
      </c>
      <c r="BG67" s="602">
        <v>0</v>
      </c>
      <c r="BH67" s="602">
        <v>0</v>
      </c>
      <c r="BI67" s="602">
        <v>0</v>
      </c>
      <c r="BJ67" s="602">
        <v>0</v>
      </c>
      <c r="BK67" s="602">
        <v>0</v>
      </c>
      <c r="BL67" s="602">
        <v>0</v>
      </c>
      <c r="BM67" s="602">
        <v>0</v>
      </c>
      <c r="BN67" s="602">
        <v>0</v>
      </c>
      <c r="BO67" s="602">
        <v>0</v>
      </c>
      <c r="BP67" s="602">
        <v>0</v>
      </c>
      <c r="BQ67" s="602">
        <v>0</v>
      </c>
      <c r="BR67" s="602">
        <v>0</v>
      </c>
      <c r="BS67" s="602">
        <v>0</v>
      </c>
      <c r="BT67" s="603">
        <v>0</v>
      </c>
    </row>
    <row r="68" spans="2:73">
      <c r="B68" s="597" t="s">
        <v>1014</v>
      </c>
      <c r="C68" s="597" t="s">
        <v>1003</v>
      </c>
      <c r="D68" s="597" t="s">
        <v>22</v>
      </c>
      <c r="E68" s="597" t="s">
        <v>999</v>
      </c>
      <c r="F68" s="597" t="s">
        <v>1009</v>
      </c>
      <c r="G68" s="597" t="s">
        <v>1000</v>
      </c>
      <c r="H68" s="768">
        <v>2011</v>
      </c>
      <c r="I68" s="556"/>
      <c r="J68" s="556" t="s">
        <v>1010</v>
      </c>
      <c r="K68" s="39"/>
      <c r="L68" s="601">
        <v>111.833697</v>
      </c>
      <c r="M68" s="602">
        <v>111.8336966</v>
      </c>
      <c r="N68" s="602">
        <v>111.83369999999999</v>
      </c>
      <c r="O68" s="602">
        <v>111.83369999999999</v>
      </c>
      <c r="P68" s="602">
        <v>111.83369999999999</v>
      </c>
      <c r="Q68" s="602">
        <v>111.28069000000001</v>
      </c>
      <c r="R68" s="602">
        <v>96.347941000000006</v>
      </c>
      <c r="S68" s="602">
        <v>48.413406999999999</v>
      </c>
      <c r="T68" s="602">
        <v>48.413406999999999</v>
      </c>
      <c r="U68" s="602">
        <v>48.413406999999999</v>
      </c>
      <c r="V68" s="602">
        <v>46.813847000000003</v>
      </c>
      <c r="W68" s="602">
        <v>44.902259999999998</v>
      </c>
      <c r="X68" s="602">
        <v>25.034361000000001</v>
      </c>
      <c r="Y68" s="602">
        <v>25.034361000000001</v>
      </c>
      <c r="Z68" s="602">
        <v>24.929041999999999</v>
      </c>
      <c r="AA68" s="602">
        <v>24.929041999999999</v>
      </c>
      <c r="AB68" s="602">
        <v>0</v>
      </c>
      <c r="AC68" s="602">
        <v>0</v>
      </c>
      <c r="AD68" s="602">
        <v>0</v>
      </c>
      <c r="AE68" s="602">
        <v>0</v>
      </c>
      <c r="AF68" s="602">
        <v>0</v>
      </c>
      <c r="AG68" s="602">
        <v>0</v>
      </c>
      <c r="AH68" s="602">
        <v>0</v>
      </c>
      <c r="AI68" s="602">
        <v>0</v>
      </c>
      <c r="AJ68" s="602">
        <v>0</v>
      </c>
      <c r="AK68" s="602">
        <v>0</v>
      </c>
      <c r="AL68" s="602">
        <v>0</v>
      </c>
      <c r="AM68" s="602">
        <v>0</v>
      </c>
      <c r="AN68" s="602">
        <v>0</v>
      </c>
      <c r="AO68" s="603">
        <v>0</v>
      </c>
      <c r="AP68" s="39"/>
      <c r="AQ68" s="601">
        <v>615840.93999999994</v>
      </c>
      <c r="AR68" s="602">
        <v>615840.94220000005</v>
      </c>
      <c r="AS68" s="602">
        <v>615840.94220000005</v>
      </c>
      <c r="AT68" s="602">
        <v>615840.94220000005</v>
      </c>
      <c r="AU68" s="602">
        <v>615840.94220000005</v>
      </c>
      <c r="AV68" s="602">
        <v>611886.85739999998</v>
      </c>
      <c r="AW68" s="602">
        <v>545801.08010000002</v>
      </c>
      <c r="AX68" s="602">
        <v>248053.83900000001</v>
      </c>
      <c r="AY68" s="602">
        <v>248053.83900000001</v>
      </c>
      <c r="AZ68" s="602">
        <v>248053.83900000001</v>
      </c>
      <c r="BA68" s="602">
        <v>227146.1207</v>
      </c>
      <c r="BB68" s="602">
        <v>219730.4523</v>
      </c>
      <c r="BC68" s="602">
        <v>85282.411999999997</v>
      </c>
      <c r="BD68" s="602">
        <v>85282.411999999997</v>
      </c>
      <c r="BE68" s="602">
        <v>84548.391740000006</v>
      </c>
      <c r="BF68" s="602">
        <v>84548.391740000006</v>
      </c>
      <c r="BG68" s="602">
        <v>0</v>
      </c>
      <c r="BH68" s="602">
        <v>0</v>
      </c>
      <c r="BI68" s="602">
        <v>0</v>
      </c>
      <c r="BJ68" s="602">
        <v>0</v>
      </c>
      <c r="BK68" s="602">
        <v>0</v>
      </c>
      <c r="BL68" s="602">
        <v>0</v>
      </c>
      <c r="BM68" s="602">
        <v>0</v>
      </c>
      <c r="BN68" s="602">
        <v>0</v>
      </c>
      <c r="BO68" s="602">
        <v>0</v>
      </c>
      <c r="BP68" s="602">
        <v>0</v>
      </c>
      <c r="BQ68" s="602">
        <v>0</v>
      </c>
      <c r="BR68" s="602">
        <v>0</v>
      </c>
      <c r="BS68" s="602">
        <v>0</v>
      </c>
      <c r="BT68" s="603">
        <v>0</v>
      </c>
    </row>
    <row r="69" spans="2:73">
      <c r="B69" s="597" t="s">
        <v>1014</v>
      </c>
      <c r="C69" s="597" t="s">
        <v>1003</v>
      </c>
      <c r="D69" s="597" t="s">
        <v>21</v>
      </c>
      <c r="E69" s="597" t="s">
        <v>999</v>
      </c>
      <c r="F69" s="597" t="s">
        <v>1009</v>
      </c>
      <c r="G69" s="597" t="s">
        <v>1000</v>
      </c>
      <c r="H69" s="768">
        <v>2011</v>
      </c>
      <c r="I69" s="556"/>
      <c r="J69" s="556" t="s">
        <v>1010</v>
      </c>
      <c r="K69" s="39"/>
      <c r="L69" s="601">
        <v>27.606810899999999</v>
      </c>
      <c r="M69" s="602">
        <v>27.60681091</v>
      </c>
      <c r="N69" s="602">
        <v>27.606811</v>
      </c>
      <c r="O69" s="602">
        <v>25.794468999999999</v>
      </c>
      <c r="P69" s="602">
        <v>25.794468999999999</v>
      </c>
      <c r="Q69" s="602">
        <v>25.794468999999999</v>
      </c>
      <c r="R69" s="602">
        <v>7.4636668000000004</v>
      </c>
      <c r="S69" s="602">
        <v>7.4636668000000004</v>
      </c>
      <c r="T69" s="602">
        <v>7.4636668000000004</v>
      </c>
      <c r="U69" s="602">
        <v>7.4636668000000004</v>
      </c>
      <c r="V69" s="602">
        <v>7.2770175999999998</v>
      </c>
      <c r="W69" s="602">
        <v>7.2770175999999998</v>
      </c>
      <c r="X69" s="602">
        <v>0</v>
      </c>
      <c r="Y69" s="602">
        <v>0</v>
      </c>
      <c r="Z69" s="602">
        <v>0</v>
      </c>
      <c r="AA69" s="602">
        <v>0</v>
      </c>
      <c r="AB69" s="602">
        <v>0</v>
      </c>
      <c r="AC69" s="602">
        <v>0</v>
      </c>
      <c r="AD69" s="602">
        <v>0</v>
      </c>
      <c r="AE69" s="602">
        <v>0</v>
      </c>
      <c r="AF69" s="602">
        <v>0</v>
      </c>
      <c r="AG69" s="602">
        <v>0</v>
      </c>
      <c r="AH69" s="602">
        <v>0</v>
      </c>
      <c r="AI69" s="602">
        <v>0</v>
      </c>
      <c r="AJ69" s="602">
        <v>0</v>
      </c>
      <c r="AK69" s="602">
        <v>0</v>
      </c>
      <c r="AL69" s="602">
        <v>0</v>
      </c>
      <c r="AM69" s="602">
        <v>0</v>
      </c>
      <c r="AN69" s="602">
        <v>0</v>
      </c>
      <c r="AO69" s="603">
        <v>0</v>
      </c>
      <c r="AP69" s="39"/>
      <c r="AQ69" s="601">
        <v>60846.63</v>
      </c>
      <c r="AR69" s="602">
        <v>60846.629610000004</v>
      </c>
      <c r="AS69" s="602">
        <v>60846.629610000004</v>
      </c>
      <c r="AT69" s="602">
        <v>56320.05502</v>
      </c>
      <c r="AU69" s="602">
        <v>56320.05502</v>
      </c>
      <c r="AV69" s="602">
        <v>56320.05502</v>
      </c>
      <c r="AW69" s="602">
        <v>15837.70003</v>
      </c>
      <c r="AX69" s="602">
        <v>15837.70003</v>
      </c>
      <c r="AY69" s="602">
        <v>15837.70003</v>
      </c>
      <c r="AZ69" s="602">
        <v>15837.70003</v>
      </c>
      <c r="BA69" s="602">
        <v>14610.37414</v>
      </c>
      <c r="BB69" s="602">
        <v>14610.37414</v>
      </c>
      <c r="BC69" s="602">
        <v>0</v>
      </c>
      <c r="BD69" s="602">
        <v>0</v>
      </c>
      <c r="BE69" s="602">
        <v>0</v>
      </c>
      <c r="BF69" s="602">
        <v>0</v>
      </c>
      <c r="BG69" s="602">
        <v>0</v>
      </c>
      <c r="BH69" s="602">
        <v>0</v>
      </c>
      <c r="BI69" s="602">
        <v>0</v>
      </c>
      <c r="BJ69" s="602">
        <v>0</v>
      </c>
      <c r="BK69" s="602">
        <v>0</v>
      </c>
      <c r="BL69" s="602">
        <v>0</v>
      </c>
      <c r="BM69" s="602">
        <v>0</v>
      </c>
      <c r="BN69" s="602">
        <v>0</v>
      </c>
      <c r="BO69" s="602">
        <v>0</v>
      </c>
      <c r="BP69" s="602">
        <v>0</v>
      </c>
      <c r="BQ69" s="602">
        <v>0</v>
      </c>
      <c r="BR69" s="602">
        <v>0</v>
      </c>
      <c r="BS69" s="602">
        <v>0</v>
      </c>
      <c r="BT69" s="603">
        <v>0</v>
      </c>
    </row>
    <row r="70" spans="2:73">
      <c r="B70" s="597" t="s">
        <v>1014</v>
      </c>
      <c r="C70" s="597" t="s">
        <v>1003</v>
      </c>
      <c r="D70" s="597" t="s">
        <v>20</v>
      </c>
      <c r="E70" s="597" t="s">
        <v>999</v>
      </c>
      <c r="F70" s="597" t="s">
        <v>1009</v>
      </c>
      <c r="G70" s="597" t="s">
        <v>1000</v>
      </c>
      <c r="H70" s="768">
        <v>2011</v>
      </c>
      <c r="I70" s="556"/>
      <c r="J70" s="556" t="s">
        <v>1010</v>
      </c>
      <c r="K70" s="39"/>
      <c r="L70" s="601">
        <v>51.771746299999997</v>
      </c>
      <c r="M70" s="602">
        <v>51.771746299999997</v>
      </c>
      <c r="N70" s="602">
        <v>51.771746</v>
      </c>
      <c r="O70" s="602">
        <v>51.771746</v>
      </c>
      <c r="P70" s="602">
        <v>51.771746</v>
      </c>
      <c r="Q70" s="602">
        <v>0</v>
      </c>
      <c r="R70" s="602">
        <v>0</v>
      </c>
      <c r="S70" s="602">
        <v>0</v>
      </c>
      <c r="T70" s="602">
        <v>0</v>
      </c>
      <c r="U70" s="602">
        <v>0</v>
      </c>
      <c r="V70" s="602">
        <v>0</v>
      </c>
      <c r="W70" s="602">
        <v>0</v>
      </c>
      <c r="X70" s="602">
        <v>0</v>
      </c>
      <c r="Y70" s="602">
        <v>0</v>
      </c>
      <c r="Z70" s="602">
        <v>0</v>
      </c>
      <c r="AA70" s="602">
        <v>0</v>
      </c>
      <c r="AB70" s="602">
        <v>0</v>
      </c>
      <c r="AC70" s="602">
        <v>0</v>
      </c>
      <c r="AD70" s="602">
        <v>0</v>
      </c>
      <c r="AE70" s="602">
        <v>0</v>
      </c>
      <c r="AF70" s="602">
        <v>0</v>
      </c>
      <c r="AG70" s="602">
        <v>0</v>
      </c>
      <c r="AH70" s="602">
        <v>0</v>
      </c>
      <c r="AI70" s="602">
        <v>0</v>
      </c>
      <c r="AJ70" s="602">
        <v>0</v>
      </c>
      <c r="AK70" s="602">
        <v>0</v>
      </c>
      <c r="AL70" s="602">
        <v>0</v>
      </c>
      <c r="AM70" s="602">
        <v>0</v>
      </c>
      <c r="AN70" s="602">
        <v>0</v>
      </c>
      <c r="AO70" s="603">
        <v>0</v>
      </c>
      <c r="AP70" s="39"/>
      <c r="AQ70" s="601">
        <v>251762.54</v>
      </c>
      <c r="AR70" s="602">
        <v>251762.54459999999</v>
      </c>
      <c r="AS70" s="602">
        <v>251762.54459999999</v>
      </c>
      <c r="AT70" s="602">
        <v>251762.54459999999</v>
      </c>
      <c r="AU70" s="602">
        <v>251762.54459999999</v>
      </c>
      <c r="AV70" s="602">
        <v>0</v>
      </c>
      <c r="AW70" s="602">
        <v>0</v>
      </c>
      <c r="AX70" s="602">
        <v>0</v>
      </c>
      <c r="AY70" s="602">
        <v>0</v>
      </c>
      <c r="AZ70" s="602">
        <v>0</v>
      </c>
      <c r="BA70" s="602">
        <v>0</v>
      </c>
      <c r="BB70" s="602">
        <v>0</v>
      </c>
      <c r="BC70" s="602">
        <v>0</v>
      </c>
      <c r="BD70" s="602">
        <v>0</v>
      </c>
      <c r="BE70" s="602">
        <v>0</v>
      </c>
      <c r="BF70" s="602">
        <v>0</v>
      </c>
      <c r="BG70" s="602">
        <v>0</v>
      </c>
      <c r="BH70" s="602">
        <v>0</v>
      </c>
      <c r="BI70" s="602">
        <v>0</v>
      </c>
      <c r="BJ70" s="602">
        <v>0</v>
      </c>
      <c r="BK70" s="602">
        <v>0</v>
      </c>
      <c r="BL70" s="602">
        <v>0</v>
      </c>
      <c r="BM70" s="602">
        <v>0</v>
      </c>
      <c r="BN70" s="602">
        <v>0</v>
      </c>
      <c r="BO70" s="602">
        <v>0</v>
      </c>
      <c r="BP70" s="602">
        <v>0</v>
      </c>
      <c r="BQ70" s="602">
        <v>0</v>
      </c>
      <c r="BR70" s="602">
        <v>0</v>
      </c>
      <c r="BS70" s="602">
        <v>0</v>
      </c>
      <c r="BT70" s="603">
        <v>0</v>
      </c>
    </row>
    <row r="71" spans="2:73">
      <c r="B71" s="597" t="s">
        <v>1014</v>
      </c>
      <c r="C71" s="597" t="s">
        <v>1008</v>
      </c>
      <c r="D71" s="597" t="s">
        <v>17</v>
      </c>
      <c r="E71" s="597" t="s">
        <v>999</v>
      </c>
      <c r="F71" s="597" t="s">
        <v>1009</v>
      </c>
      <c r="G71" s="597" t="s">
        <v>1000</v>
      </c>
      <c r="H71" s="768">
        <v>2011</v>
      </c>
      <c r="I71" s="556"/>
      <c r="J71" s="556" t="s">
        <v>1010</v>
      </c>
      <c r="K71" s="39"/>
      <c r="L71" s="601">
        <v>294.66454499999998</v>
      </c>
      <c r="M71" s="602">
        <v>294.66454479999999</v>
      </c>
      <c r="N71" s="602">
        <v>294.66453999999999</v>
      </c>
      <c r="O71" s="602">
        <v>294.66453999999999</v>
      </c>
      <c r="P71" s="602">
        <v>294.66453999999999</v>
      </c>
      <c r="Q71" s="602">
        <v>294.66453999999999</v>
      </c>
      <c r="R71" s="602">
        <v>294.66453999999999</v>
      </c>
      <c r="S71" s="602">
        <v>294.66453999999999</v>
      </c>
      <c r="T71" s="602">
        <v>294.66453999999999</v>
      </c>
      <c r="U71" s="602">
        <v>294.66453999999999</v>
      </c>
      <c r="V71" s="602">
        <v>294.66453999999999</v>
      </c>
      <c r="W71" s="602">
        <v>294.66453999999999</v>
      </c>
      <c r="X71" s="602">
        <v>294.66453999999999</v>
      </c>
      <c r="Y71" s="602">
        <v>294.66453999999999</v>
      </c>
      <c r="Z71" s="602">
        <v>294.66453999999999</v>
      </c>
      <c r="AA71" s="602">
        <v>0</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v>1668715.6</v>
      </c>
      <c r="AR71" s="605">
        <v>1668715.602</v>
      </c>
      <c r="AS71" s="605">
        <v>1668715.602</v>
      </c>
      <c r="AT71" s="605">
        <v>1668715.602</v>
      </c>
      <c r="AU71" s="605">
        <v>1668715.602</v>
      </c>
      <c r="AV71" s="605">
        <v>1668715.602</v>
      </c>
      <c r="AW71" s="605">
        <v>1668715.602</v>
      </c>
      <c r="AX71" s="605">
        <v>1668715.602</v>
      </c>
      <c r="AY71" s="605">
        <v>1668715.602</v>
      </c>
      <c r="AZ71" s="605">
        <v>1668715.602</v>
      </c>
      <c r="BA71" s="605">
        <v>1668715.602</v>
      </c>
      <c r="BB71" s="605">
        <v>1668715.602</v>
      </c>
      <c r="BC71" s="605">
        <v>1668715.602</v>
      </c>
      <c r="BD71" s="605">
        <v>1668715.602</v>
      </c>
      <c r="BE71" s="605">
        <v>1668715.602</v>
      </c>
      <c r="BF71" s="605">
        <v>0</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t="s">
        <v>1014</v>
      </c>
      <c r="C72" s="597" t="s">
        <v>998</v>
      </c>
      <c r="D72" s="597" t="s">
        <v>3</v>
      </c>
      <c r="E72" s="597" t="s">
        <v>999</v>
      </c>
      <c r="F72" s="597" t="s">
        <v>29</v>
      </c>
      <c r="G72" s="597" t="s">
        <v>1000</v>
      </c>
      <c r="H72" s="768">
        <v>2011</v>
      </c>
      <c r="I72" s="556"/>
      <c r="J72" s="556" t="s">
        <v>1010</v>
      </c>
      <c r="K72" s="39"/>
      <c r="L72" s="601">
        <v>-297.62702999999999</v>
      </c>
      <c r="M72" s="602">
        <v>-297.62702530000001</v>
      </c>
      <c r="N72" s="602">
        <v>-297.62700000000001</v>
      </c>
      <c r="O72" s="602">
        <v>-297.62700000000001</v>
      </c>
      <c r="P72" s="602">
        <v>-297.62700000000001</v>
      </c>
      <c r="Q72" s="602">
        <v>-297.62700000000001</v>
      </c>
      <c r="R72" s="602">
        <v>-297.62700000000001</v>
      </c>
      <c r="S72" s="602">
        <v>-297.62700000000001</v>
      </c>
      <c r="T72" s="602">
        <v>-297.62700000000001</v>
      </c>
      <c r="U72" s="602">
        <v>-297.62700000000001</v>
      </c>
      <c r="V72" s="602">
        <v>-297.62700000000001</v>
      </c>
      <c r="W72" s="602">
        <v>-297.62700000000001</v>
      </c>
      <c r="X72" s="602">
        <v>-297.62700000000001</v>
      </c>
      <c r="Y72" s="602">
        <v>-297.62700000000001</v>
      </c>
      <c r="Z72" s="602">
        <v>-297.62700000000001</v>
      </c>
      <c r="AA72" s="602">
        <v>-297.62700000000001</v>
      </c>
      <c r="AB72" s="602">
        <v>-297.62700000000001</v>
      </c>
      <c r="AC72" s="602">
        <v>-297.62700000000001</v>
      </c>
      <c r="AD72" s="602">
        <v>-240.3203</v>
      </c>
      <c r="AE72" s="602">
        <v>0</v>
      </c>
      <c r="AF72" s="602">
        <v>0</v>
      </c>
      <c r="AG72" s="602">
        <v>0</v>
      </c>
      <c r="AH72" s="602">
        <v>0</v>
      </c>
      <c r="AI72" s="602">
        <v>0</v>
      </c>
      <c r="AJ72" s="602">
        <v>0</v>
      </c>
      <c r="AK72" s="602">
        <v>0</v>
      </c>
      <c r="AL72" s="602">
        <v>0</v>
      </c>
      <c r="AM72" s="602">
        <v>0</v>
      </c>
      <c r="AN72" s="602">
        <v>0</v>
      </c>
      <c r="AO72" s="603">
        <v>0</v>
      </c>
      <c r="AP72" s="39"/>
      <c r="AQ72" s="598">
        <v>-545322.48</v>
      </c>
      <c r="AR72" s="599">
        <v>-545322.48479999998</v>
      </c>
      <c r="AS72" s="599">
        <v>-545322.48479999998</v>
      </c>
      <c r="AT72" s="599">
        <v>-545322.48479999998</v>
      </c>
      <c r="AU72" s="599">
        <v>-545322.48479999998</v>
      </c>
      <c r="AV72" s="599">
        <v>-545322.48479999998</v>
      </c>
      <c r="AW72" s="599">
        <v>-545322.48479999998</v>
      </c>
      <c r="AX72" s="599">
        <v>-545322.48479999998</v>
      </c>
      <c r="AY72" s="599">
        <v>-545322.48479999998</v>
      </c>
      <c r="AZ72" s="599">
        <v>-545322.48479999998</v>
      </c>
      <c r="BA72" s="599">
        <v>-545322.48479999998</v>
      </c>
      <c r="BB72" s="599">
        <v>-545322.48479999998</v>
      </c>
      <c r="BC72" s="599">
        <v>-545322.48479999998</v>
      </c>
      <c r="BD72" s="599">
        <v>-545322.48479999998</v>
      </c>
      <c r="BE72" s="599">
        <v>-545322.48479999998</v>
      </c>
      <c r="BF72" s="599">
        <v>-545322.48479999998</v>
      </c>
      <c r="BG72" s="599">
        <v>-545322.48479999998</v>
      </c>
      <c r="BH72" s="599">
        <v>-545322.48</v>
      </c>
      <c r="BI72" s="599">
        <v>-494163.44</v>
      </c>
      <c r="BJ72" s="599">
        <v>0</v>
      </c>
      <c r="BK72" s="599">
        <v>0</v>
      </c>
      <c r="BL72" s="599">
        <v>0</v>
      </c>
      <c r="BM72" s="599">
        <v>0</v>
      </c>
      <c r="BN72" s="599">
        <v>0</v>
      </c>
      <c r="BO72" s="599">
        <v>0</v>
      </c>
      <c r="BP72" s="599">
        <v>0</v>
      </c>
      <c r="BQ72" s="599">
        <v>0</v>
      </c>
      <c r="BR72" s="599">
        <v>0</v>
      </c>
      <c r="BS72" s="599">
        <v>0</v>
      </c>
      <c r="BT72" s="600">
        <v>0</v>
      </c>
    </row>
    <row r="73" spans="2:73">
      <c r="B73" s="597" t="s">
        <v>1014</v>
      </c>
      <c r="C73" s="597" t="s">
        <v>998</v>
      </c>
      <c r="D73" s="597" t="s">
        <v>5</v>
      </c>
      <c r="E73" s="597" t="s">
        <v>999</v>
      </c>
      <c r="F73" s="597" t="s">
        <v>29</v>
      </c>
      <c r="G73" s="597" t="s">
        <v>1000</v>
      </c>
      <c r="H73" s="768">
        <v>2011</v>
      </c>
      <c r="I73" s="556"/>
      <c r="J73" s="556" t="s">
        <v>1010</v>
      </c>
      <c r="K73" s="39"/>
      <c r="L73" s="601">
        <v>4.3607827199999996</v>
      </c>
      <c r="M73" s="602">
        <v>4.3607827209999996</v>
      </c>
      <c r="N73" s="602">
        <v>4.3607826999999997</v>
      </c>
      <c r="O73" s="602">
        <v>4.3607826999999997</v>
      </c>
      <c r="P73" s="602">
        <v>4.3607826999999997</v>
      </c>
      <c r="Q73" s="602">
        <v>3.9876744</v>
      </c>
      <c r="R73" s="602">
        <v>2.2787723999999998</v>
      </c>
      <c r="S73" s="602">
        <v>2.2777652000000002</v>
      </c>
      <c r="T73" s="602">
        <v>2.2777652000000002</v>
      </c>
      <c r="U73" s="602">
        <v>0.71524049999999995</v>
      </c>
      <c r="V73" s="602">
        <v>0.29717359999999998</v>
      </c>
      <c r="W73" s="602">
        <v>0.29709400000000002</v>
      </c>
      <c r="X73" s="602">
        <v>0.29709400000000002</v>
      </c>
      <c r="Y73" s="602">
        <v>0.28343370000000001</v>
      </c>
      <c r="Z73" s="602">
        <v>0.28343370000000001</v>
      </c>
      <c r="AA73" s="602">
        <v>0.28280820000000001</v>
      </c>
      <c r="AB73" s="602">
        <v>0</v>
      </c>
      <c r="AC73" s="602">
        <v>0</v>
      </c>
      <c r="AD73" s="602">
        <v>0</v>
      </c>
      <c r="AE73" s="602">
        <v>0</v>
      </c>
      <c r="AF73" s="602">
        <v>0</v>
      </c>
      <c r="AG73" s="602">
        <v>0</v>
      </c>
      <c r="AH73" s="602">
        <v>0</v>
      </c>
      <c r="AI73" s="602">
        <v>0</v>
      </c>
      <c r="AJ73" s="602">
        <v>0</v>
      </c>
      <c r="AK73" s="602">
        <v>0</v>
      </c>
      <c r="AL73" s="602">
        <v>0</v>
      </c>
      <c r="AM73" s="602">
        <v>0</v>
      </c>
      <c r="AN73" s="602">
        <v>0</v>
      </c>
      <c r="AO73" s="603">
        <v>0</v>
      </c>
      <c r="AP73" s="39"/>
      <c r="AQ73" s="601">
        <v>88271.216</v>
      </c>
      <c r="AR73" s="602">
        <v>88271.216190000006</v>
      </c>
      <c r="AS73" s="602">
        <v>88271.216190000006</v>
      </c>
      <c r="AT73" s="602">
        <v>88271.216190000006</v>
      </c>
      <c r="AU73" s="602">
        <v>88271.216190000006</v>
      </c>
      <c r="AV73" s="602">
        <v>80213.233810000005</v>
      </c>
      <c r="AW73" s="602">
        <v>43306.25505</v>
      </c>
      <c r="AX73" s="602">
        <v>43297.432500000003</v>
      </c>
      <c r="AY73" s="602">
        <v>43297.432500000003</v>
      </c>
      <c r="AZ73" s="602">
        <v>9551.7487139999994</v>
      </c>
      <c r="BA73" s="602">
        <v>8024.5327399999996</v>
      </c>
      <c r="BB73" s="602">
        <v>7368.9438289999998</v>
      </c>
      <c r="BC73" s="602">
        <v>7368.9438289999998</v>
      </c>
      <c r="BD73" s="602">
        <v>6115.1334660000002</v>
      </c>
      <c r="BE73" s="602">
        <v>6115.1334660000002</v>
      </c>
      <c r="BF73" s="602">
        <v>6107.7801170000002</v>
      </c>
      <c r="BG73" s="602">
        <v>0</v>
      </c>
      <c r="BH73" s="602">
        <v>0</v>
      </c>
      <c r="BI73" s="602">
        <v>0</v>
      </c>
      <c r="BJ73" s="602">
        <v>0</v>
      </c>
      <c r="BK73" s="602">
        <v>0</v>
      </c>
      <c r="BL73" s="602">
        <v>0</v>
      </c>
      <c r="BM73" s="602">
        <v>0</v>
      </c>
      <c r="BN73" s="602">
        <v>0</v>
      </c>
      <c r="BO73" s="602">
        <v>0</v>
      </c>
      <c r="BP73" s="602">
        <v>0</v>
      </c>
      <c r="BQ73" s="602">
        <v>0</v>
      </c>
      <c r="BR73" s="602">
        <v>0</v>
      </c>
      <c r="BS73" s="602">
        <v>0</v>
      </c>
      <c r="BT73" s="603">
        <v>0</v>
      </c>
    </row>
    <row r="74" spans="2:73">
      <c r="B74" s="597" t="s">
        <v>1014</v>
      </c>
      <c r="C74" s="597" t="s">
        <v>998</v>
      </c>
      <c r="D74" s="597" t="s">
        <v>4</v>
      </c>
      <c r="E74" s="597" t="s">
        <v>999</v>
      </c>
      <c r="F74" s="597" t="s">
        <v>29</v>
      </c>
      <c r="G74" s="597" t="s">
        <v>1000</v>
      </c>
      <c r="H74" s="768">
        <v>2011</v>
      </c>
      <c r="I74" s="556"/>
      <c r="J74" s="556" t="s">
        <v>1010</v>
      </c>
      <c r="K74" s="39"/>
      <c r="L74" s="601">
        <v>0.65085809999999999</v>
      </c>
      <c r="M74" s="602">
        <v>0.65085810399999999</v>
      </c>
      <c r="N74" s="602">
        <v>0.65085809999999999</v>
      </c>
      <c r="O74" s="602">
        <v>0.65085809999999999</v>
      </c>
      <c r="P74" s="602">
        <v>0.65085809999999999</v>
      </c>
      <c r="Q74" s="602">
        <v>0.60631610000000002</v>
      </c>
      <c r="R74" s="602">
        <v>0.42408770000000001</v>
      </c>
      <c r="S74" s="602">
        <v>0.42311680000000002</v>
      </c>
      <c r="T74" s="602">
        <v>0.42311680000000002</v>
      </c>
      <c r="U74" s="602">
        <v>0.23658109999999999</v>
      </c>
      <c r="V74" s="602">
        <v>3.1272800000000003E-2</v>
      </c>
      <c r="W74" s="602">
        <v>3.1239800000000002E-2</v>
      </c>
      <c r="X74" s="602">
        <v>3.1239800000000002E-2</v>
      </c>
      <c r="Y74" s="602">
        <v>3.0428699999999999E-2</v>
      </c>
      <c r="Z74" s="602">
        <v>3.0428699999999999E-2</v>
      </c>
      <c r="AA74" s="602">
        <v>2.9872200000000002E-2</v>
      </c>
      <c r="AB74" s="602">
        <v>0</v>
      </c>
      <c r="AC74" s="602">
        <v>0</v>
      </c>
      <c r="AD74" s="602">
        <v>0</v>
      </c>
      <c r="AE74" s="602">
        <v>0</v>
      </c>
      <c r="AF74" s="602">
        <v>0</v>
      </c>
      <c r="AG74" s="602">
        <v>0</v>
      </c>
      <c r="AH74" s="602">
        <v>0</v>
      </c>
      <c r="AI74" s="602">
        <v>0</v>
      </c>
      <c r="AJ74" s="602">
        <v>0</v>
      </c>
      <c r="AK74" s="602">
        <v>0</v>
      </c>
      <c r="AL74" s="602">
        <v>0</v>
      </c>
      <c r="AM74" s="602">
        <v>0</v>
      </c>
      <c r="AN74" s="602">
        <v>0</v>
      </c>
      <c r="AO74" s="603">
        <v>0</v>
      </c>
      <c r="AP74" s="39"/>
      <c r="AQ74" s="601">
        <v>11144.324000000001</v>
      </c>
      <c r="AR74" s="602">
        <v>11144.32396</v>
      </c>
      <c r="AS74" s="602">
        <v>11144.32396</v>
      </c>
      <c r="AT74" s="602">
        <v>11144.32396</v>
      </c>
      <c r="AU74" s="602">
        <v>11144.32396</v>
      </c>
      <c r="AV74" s="602">
        <v>10182.354600000001</v>
      </c>
      <c r="AW74" s="602">
        <v>6246.7865229999998</v>
      </c>
      <c r="AX74" s="602">
        <v>6238.2813729999998</v>
      </c>
      <c r="AY74" s="602">
        <v>6238.2813729999998</v>
      </c>
      <c r="AZ74" s="602">
        <v>2209.6905409999999</v>
      </c>
      <c r="BA74" s="602">
        <v>997.98734769999999</v>
      </c>
      <c r="BB74" s="602">
        <v>726.13753589999999</v>
      </c>
      <c r="BC74" s="602">
        <v>726.13753589999999</v>
      </c>
      <c r="BD74" s="602">
        <v>651.68910100000005</v>
      </c>
      <c r="BE74" s="602">
        <v>651.68910100000005</v>
      </c>
      <c r="BF74" s="602">
        <v>645.14650200000005</v>
      </c>
      <c r="BG74" s="602">
        <v>0</v>
      </c>
      <c r="BH74" s="602">
        <v>0</v>
      </c>
      <c r="BI74" s="602">
        <v>0</v>
      </c>
      <c r="BJ74" s="602">
        <v>0</v>
      </c>
      <c r="BK74" s="602">
        <v>0</v>
      </c>
      <c r="BL74" s="602">
        <v>0</v>
      </c>
      <c r="BM74" s="602">
        <v>0</v>
      </c>
      <c r="BN74" s="602">
        <v>0</v>
      </c>
      <c r="BO74" s="602">
        <v>0</v>
      </c>
      <c r="BP74" s="602">
        <v>0</v>
      </c>
      <c r="BQ74" s="602">
        <v>0</v>
      </c>
      <c r="BR74" s="602">
        <v>0</v>
      </c>
      <c r="BS74" s="602">
        <v>0</v>
      </c>
      <c r="BT74" s="603">
        <v>0</v>
      </c>
    </row>
    <row r="75" spans="2:73">
      <c r="B75" s="597" t="s">
        <v>208</v>
      </c>
      <c r="C75" s="597" t="s">
        <v>1003</v>
      </c>
      <c r="D75" s="597" t="s">
        <v>1015</v>
      </c>
      <c r="E75" s="597" t="s">
        <v>999</v>
      </c>
      <c r="F75" s="597" t="s">
        <v>1005</v>
      </c>
      <c r="G75" s="597" t="s">
        <v>1000</v>
      </c>
      <c r="H75" s="768">
        <v>2012</v>
      </c>
      <c r="I75" s="556" t="s">
        <v>1016</v>
      </c>
      <c r="J75" s="556"/>
      <c r="K75" s="39"/>
      <c r="L75" s="601" t="s">
        <v>1034</v>
      </c>
      <c r="M75" s="602">
        <v>5.18</v>
      </c>
      <c r="N75" s="602">
        <v>5.18</v>
      </c>
      <c r="O75" s="602">
        <v>5.18</v>
      </c>
      <c r="P75" s="602">
        <v>5.18</v>
      </c>
      <c r="Q75" s="602" t="s">
        <v>1034</v>
      </c>
      <c r="R75" s="602" t="s">
        <v>1034</v>
      </c>
      <c r="S75" s="602" t="s">
        <v>1034</v>
      </c>
      <c r="T75" s="602" t="s">
        <v>1034</v>
      </c>
      <c r="U75" s="602" t="s">
        <v>1034</v>
      </c>
      <c r="V75" s="602" t="s">
        <v>1034</v>
      </c>
      <c r="W75" s="602" t="s">
        <v>1034</v>
      </c>
      <c r="X75" s="602" t="s">
        <v>1034</v>
      </c>
      <c r="Y75" s="602" t="s">
        <v>1034</v>
      </c>
      <c r="Z75" s="602" t="s">
        <v>1034</v>
      </c>
      <c r="AA75" s="602" t="s">
        <v>1034</v>
      </c>
      <c r="AB75" s="602" t="s">
        <v>1034</v>
      </c>
      <c r="AC75" s="602" t="s">
        <v>1034</v>
      </c>
      <c r="AD75" s="602" t="s">
        <v>1034</v>
      </c>
      <c r="AE75" s="602" t="s">
        <v>1034</v>
      </c>
      <c r="AF75" s="602" t="s">
        <v>1034</v>
      </c>
      <c r="AG75" s="602" t="s">
        <v>1034</v>
      </c>
      <c r="AH75" s="602" t="s">
        <v>1034</v>
      </c>
      <c r="AI75" s="602" t="s">
        <v>1034</v>
      </c>
      <c r="AJ75" s="602" t="s">
        <v>1034</v>
      </c>
      <c r="AK75" s="602" t="s">
        <v>1034</v>
      </c>
      <c r="AL75" s="602" t="s">
        <v>1034</v>
      </c>
      <c r="AM75" s="602" t="s">
        <v>1034</v>
      </c>
      <c r="AN75" s="602" t="s">
        <v>1034</v>
      </c>
      <c r="AO75" s="603" t="s">
        <v>1035</v>
      </c>
      <c r="AP75" s="39"/>
      <c r="AQ75" s="601" t="s">
        <v>1035</v>
      </c>
      <c r="AR75" s="602">
        <v>25176.25</v>
      </c>
      <c r="AS75" s="602">
        <v>25176.25</v>
      </c>
      <c r="AT75" s="602">
        <v>25176.25</v>
      </c>
      <c r="AU75" s="602">
        <v>25176.25</v>
      </c>
      <c r="AV75" s="602" t="s">
        <v>1041</v>
      </c>
      <c r="AW75" s="602" t="s">
        <v>1041</v>
      </c>
      <c r="AX75" s="602" t="s">
        <v>1041</v>
      </c>
      <c r="AY75" s="602" t="s">
        <v>1041</v>
      </c>
      <c r="AZ75" s="602" t="s">
        <v>1041</v>
      </c>
      <c r="BA75" s="602" t="s">
        <v>1041</v>
      </c>
      <c r="BB75" s="602" t="s">
        <v>1041</v>
      </c>
      <c r="BC75" s="602" t="s">
        <v>1042</v>
      </c>
      <c r="BD75" s="602" t="s">
        <v>1042</v>
      </c>
      <c r="BE75" s="602" t="s">
        <v>1042</v>
      </c>
      <c r="BF75" s="602" t="s">
        <v>1042</v>
      </c>
      <c r="BG75" s="602" t="s">
        <v>1042</v>
      </c>
      <c r="BH75" s="602" t="s">
        <v>1042</v>
      </c>
      <c r="BI75" s="602" t="s">
        <v>1042</v>
      </c>
      <c r="BJ75" s="602" t="s">
        <v>1042</v>
      </c>
      <c r="BK75" s="602" t="s">
        <v>1042</v>
      </c>
      <c r="BL75" s="602" t="s">
        <v>1042</v>
      </c>
      <c r="BM75" s="602" t="s">
        <v>1043</v>
      </c>
      <c r="BN75" s="602" t="s">
        <v>1034</v>
      </c>
      <c r="BO75" s="602" t="s">
        <v>1034</v>
      </c>
      <c r="BP75" s="602" t="s">
        <v>1034</v>
      </c>
      <c r="BQ75" s="602" t="s">
        <v>1034</v>
      </c>
      <c r="BR75" s="602" t="s">
        <v>1034</v>
      </c>
      <c r="BS75" s="602" t="s">
        <v>1034</v>
      </c>
      <c r="BT75" s="603"/>
    </row>
    <row r="76" spans="2:73">
      <c r="B76" s="597" t="s">
        <v>208</v>
      </c>
      <c r="C76" s="597" t="s">
        <v>1003</v>
      </c>
      <c r="D76" s="597" t="s">
        <v>1015</v>
      </c>
      <c r="E76" s="597" t="s">
        <v>999</v>
      </c>
      <c r="F76" s="597" t="s">
        <v>1005</v>
      </c>
      <c r="G76" s="597" t="s">
        <v>1000</v>
      </c>
      <c r="H76" s="768">
        <v>2013</v>
      </c>
      <c r="I76" s="556" t="s">
        <v>1016</v>
      </c>
      <c r="J76" s="556"/>
      <c r="K76" s="39"/>
      <c r="L76" s="601" t="s">
        <v>1034</v>
      </c>
      <c r="M76" s="602" t="s">
        <v>1034</v>
      </c>
      <c r="N76" s="602">
        <v>70.5</v>
      </c>
      <c r="O76" s="602">
        <v>70.5</v>
      </c>
      <c r="P76" s="602">
        <v>70.5</v>
      </c>
      <c r="Q76" s="602">
        <v>70.5</v>
      </c>
      <c r="R76" s="602" t="s">
        <v>1034</v>
      </c>
      <c r="S76" s="602" t="s">
        <v>1034</v>
      </c>
      <c r="T76" s="602" t="s">
        <v>1034</v>
      </c>
      <c r="U76" s="602" t="s">
        <v>1034</v>
      </c>
      <c r="V76" s="602" t="s">
        <v>1034</v>
      </c>
      <c r="W76" s="602" t="s">
        <v>1034</v>
      </c>
      <c r="X76" s="602" t="s">
        <v>1034</v>
      </c>
      <c r="Y76" s="602" t="s">
        <v>1034</v>
      </c>
      <c r="Z76" s="602" t="s">
        <v>1034</v>
      </c>
      <c r="AA76" s="602" t="s">
        <v>1034</v>
      </c>
      <c r="AB76" s="602" t="s">
        <v>1034</v>
      </c>
      <c r="AC76" s="602" t="s">
        <v>1034</v>
      </c>
      <c r="AD76" s="602" t="s">
        <v>1034</v>
      </c>
      <c r="AE76" s="602" t="s">
        <v>1034</v>
      </c>
      <c r="AF76" s="602" t="s">
        <v>1034</v>
      </c>
      <c r="AG76" s="602" t="s">
        <v>1034</v>
      </c>
      <c r="AH76" s="602" t="s">
        <v>1034</v>
      </c>
      <c r="AI76" s="602" t="s">
        <v>1034</v>
      </c>
      <c r="AJ76" s="602" t="s">
        <v>1034</v>
      </c>
      <c r="AK76" s="602" t="s">
        <v>1034</v>
      </c>
      <c r="AL76" s="602" t="s">
        <v>1034</v>
      </c>
      <c r="AM76" s="602" t="s">
        <v>1034</v>
      </c>
      <c r="AN76" s="602" t="s">
        <v>1034</v>
      </c>
      <c r="AO76" s="603" t="s">
        <v>1035</v>
      </c>
      <c r="AP76" s="39"/>
      <c r="AQ76" s="601" t="s">
        <v>1035</v>
      </c>
      <c r="AR76" s="602" t="s">
        <v>1044</v>
      </c>
      <c r="AS76" s="602">
        <v>387606.14</v>
      </c>
      <c r="AT76" s="602">
        <v>387606.14</v>
      </c>
      <c r="AU76" s="602">
        <v>387606.14</v>
      </c>
      <c r="AV76" s="602">
        <v>387606.14</v>
      </c>
      <c r="AW76" s="602" t="s">
        <v>1041</v>
      </c>
      <c r="AX76" s="602" t="s">
        <v>1041</v>
      </c>
      <c r="AY76" s="602" t="s">
        <v>1041</v>
      </c>
      <c r="AZ76" s="602" t="s">
        <v>1041</v>
      </c>
      <c r="BA76" s="602" t="s">
        <v>1041</v>
      </c>
      <c r="BB76" s="602" t="s">
        <v>1041</v>
      </c>
      <c r="BC76" s="602" t="s">
        <v>1042</v>
      </c>
      <c r="BD76" s="602" t="s">
        <v>1042</v>
      </c>
      <c r="BE76" s="602" t="s">
        <v>1042</v>
      </c>
      <c r="BF76" s="602" t="s">
        <v>1042</v>
      </c>
      <c r="BG76" s="602" t="s">
        <v>1042</v>
      </c>
      <c r="BH76" s="602" t="s">
        <v>1042</v>
      </c>
      <c r="BI76" s="602" t="s">
        <v>1042</v>
      </c>
      <c r="BJ76" s="602" t="s">
        <v>1042</v>
      </c>
      <c r="BK76" s="602" t="s">
        <v>1042</v>
      </c>
      <c r="BL76" s="602" t="s">
        <v>1042</v>
      </c>
      <c r="BM76" s="602" t="s">
        <v>1043</v>
      </c>
      <c r="BN76" s="602" t="s">
        <v>1034</v>
      </c>
      <c r="BO76" s="602" t="s">
        <v>1034</v>
      </c>
      <c r="BP76" s="602" t="s">
        <v>1034</v>
      </c>
      <c r="BQ76" s="602" t="s">
        <v>1034</v>
      </c>
      <c r="BR76" s="602" t="s">
        <v>1034</v>
      </c>
      <c r="BS76" s="602" t="s">
        <v>1034</v>
      </c>
      <c r="BT76" s="603"/>
    </row>
    <row r="77" spans="2:73">
      <c r="B77" s="597" t="s">
        <v>208</v>
      </c>
      <c r="C77" s="597" t="s">
        <v>1003</v>
      </c>
      <c r="D77" s="597" t="s">
        <v>1017</v>
      </c>
      <c r="E77" s="597" t="s">
        <v>999</v>
      </c>
      <c r="F77" s="597" t="s">
        <v>1005</v>
      </c>
      <c r="G77" s="597" t="s">
        <v>1002</v>
      </c>
      <c r="H77" s="768">
        <v>2013</v>
      </c>
      <c r="I77" s="556" t="s">
        <v>1016</v>
      </c>
      <c r="J77" s="556"/>
      <c r="K77" s="39"/>
      <c r="L77" s="601" t="s">
        <v>1034</v>
      </c>
      <c r="M77" s="602" t="s">
        <v>1034</v>
      </c>
      <c r="N77" s="602">
        <v>596.66</v>
      </c>
      <c r="O77" s="602" t="s">
        <v>1034</v>
      </c>
      <c r="P77" s="602" t="s">
        <v>1034</v>
      </c>
      <c r="Q77" s="602" t="s">
        <v>1034</v>
      </c>
      <c r="R77" s="602" t="s">
        <v>1034</v>
      </c>
      <c r="S77" s="602" t="s">
        <v>1034</v>
      </c>
      <c r="T77" s="602" t="s">
        <v>1034</v>
      </c>
      <c r="U77" s="602" t="s">
        <v>1034</v>
      </c>
      <c r="V77" s="602" t="s">
        <v>1034</v>
      </c>
      <c r="W77" s="602" t="s">
        <v>1034</v>
      </c>
      <c r="X77" s="602" t="s">
        <v>1034</v>
      </c>
      <c r="Y77" s="602" t="s">
        <v>1034</v>
      </c>
      <c r="Z77" s="602" t="s">
        <v>1034</v>
      </c>
      <c r="AA77" s="602" t="s">
        <v>1034</v>
      </c>
      <c r="AB77" s="602" t="s">
        <v>1034</v>
      </c>
      <c r="AC77" s="602" t="s">
        <v>1034</v>
      </c>
      <c r="AD77" s="602" t="s">
        <v>1034</v>
      </c>
      <c r="AE77" s="602" t="s">
        <v>1034</v>
      </c>
      <c r="AF77" s="602" t="s">
        <v>1034</v>
      </c>
      <c r="AG77" s="602" t="s">
        <v>1034</v>
      </c>
      <c r="AH77" s="602" t="s">
        <v>1034</v>
      </c>
      <c r="AI77" s="602" t="s">
        <v>1034</v>
      </c>
      <c r="AJ77" s="602" t="s">
        <v>1034</v>
      </c>
      <c r="AK77" s="602" t="s">
        <v>1034</v>
      </c>
      <c r="AL77" s="602" t="s">
        <v>1034</v>
      </c>
      <c r="AM77" s="602" t="s">
        <v>1034</v>
      </c>
      <c r="AN77" s="602" t="s">
        <v>1034</v>
      </c>
      <c r="AO77" s="603" t="s">
        <v>1035</v>
      </c>
      <c r="AP77" s="39"/>
      <c r="AQ77" s="601" t="s">
        <v>1035</v>
      </c>
      <c r="AR77" s="602" t="s">
        <v>1044</v>
      </c>
      <c r="AS77" s="602">
        <v>9571.39</v>
      </c>
      <c r="AT77" s="602" t="s">
        <v>1041</v>
      </c>
      <c r="AU77" s="602" t="s">
        <v>1041</v>
      </c>
      <c r="AV77" s="602" t="s">
        <v>1041</v>
      </c>
      <c r="AW77" s="602" t="s">
        <v>1041</v>
      </c>
      <c r="AX77" s="602" t="s">
        <v>1041</v>
      </c>
      <c r="AY77" s="602" t="s">
        <v>1041</v>
      </c>
      <c r="AZ77" s="602" t="s">
        <v>1041</v>
      </c>
      <c r="BA77" s="602" t="s">
        <v>1041</v>
      </c>
      <c r="BB77" s="602" t="s">
        <v>1041</v>
      </c>
      <c r="BC77" s="602" t="s">
        <v>1042</v>
      </c>
      <c r="BD77" s="602" t="s">
        <v>1042</v>
      </c>
      <c r="BE77" s="602" t="s">
        <v>1042</v>
      </c>
      <c r="BF77" s="602" t="s">
        <v>1042</v>
      </c>
      <c r="BG77" s="602" t="s">
        <v>1042</v>
      </c>
      <c r="BH77" s="602" t="s">
        <v>1042</v>
      </c>
      <c r="BI77" s="602" t="s">
        <v>1042</v>
      </c>
      <c r="BJ77" s="602" t="s">
        <v>1042</v>
      </c>
      <c r="BK77" s="602" t="s">
        <v>1042</v>
      </c>
      <c r="BL77" s="602" t="s">
        <v>1042</v>
      </c>
      <c r="BM77" s="602" t="s">
        <v>1043</v>
      </c>
      <c r="BN77" s="602" t="s">
        <v>1034</v>
      </c>
      <c r="BO77" s="602" t="s">
        <v>1034</v>
      </c>
      <c r="BP77" s="602" t="s">
        <v>1034</v>
      </c>
      <c r="BQ77" s="602" t="s">
        <v>1034</v>
      </c>
      <c r="BR77" s="602" t="s">
        <v>1034</v>
      </c>
      <c r="BS77" s="602" t="s">
        <v>1034</v>
      </c>
      <c r="BT77" s="603"/>
    </row>
    <row r="78" spans="2:73">
      <c r="B78" s="597" t="s">
        <v>208</v>
      </c>
      <c r="C78" s="597" t="s">
        <v>1003</v>
      </c>
      <c r="D78" s="597" t="s">
        <v>24</v>
      </c>
      <c r="E78" s="597" t="s">
        <v>999</v>
      </c>
      <c r="F78" s="597" t="s">
        <v>1005</v>
      </c>
      <c r="G78" s="597" t="s">
        <v>1000</v>
      </c>
      <c r="H78" s="768">
        <v>2013</v>
      </c>
      <c r="I78" s="556" t="s">
        <v>1016</v>
      </c>
      <c r="J78" s="556"/>
      <c r="K78" s="39"/>
      <c r="L78" s="601" t="s">
        <v>1034</v>
      </c>
      <c r="M78" s="602" t="s">
        <v>1034</v>
      </c>
      <c r="N78" s="602">
        <v>6.05</v>
      </c>
      <c r="O78" s="602">
        <v>6.05</v>
      </c>
      <c r="P78" s="602">
        <v>6.05</v>
      </c>
      <c r="Q78" s="602">
        <v>6.05</v>
      </c>
      <c r="R78" s="602">
        <v>6.05</v>
      </c>
      <c r="S78" s="602">
        <v>6.05</v>
      </c>
      <c r="T78" s="602">
        <v>6.05</v>
      </c>
      <c r="U78" s="602">
        <v>6.05</v>
      </c>
      <c r="V78" s="602">
        <v>6.05</v>
      </c>
      <c r="W78" s="602">
        <v>6.05</v>
      </c>
      <c r="X78" s="602">
        <v>6.05</v>
      </c>
      <c r="Y78" s="602">
        <v>6.05</v>
      </c>
      <c r="Z78" s="602">
        <v>6.05</v>
      </c>
      <c r="AA78" s="602">
        <v>6.05</v>
      </c>
      <c r="AB78" s="602" t="s">
        <v>1034</v>
      </c>
      <c r="AC78" s="602" t="s">
        <v>1034</v>
      </c>
      <c r="AD78" s="602" t="s">
        <v>1034</v>
      </c>
      <c r="AE78" s="602" t="s">
        <v>1034</v>
      </c>
      <c r="AF78" s="602" t="s">
        <v>1034</v>
      </c>
      <c r="AG78" s="602" t="s">
        <v>1034</v>
      </c>
      <c r="AH78" s="602" t="s">
        <v>1034</v>
      </c>
      <c r="AI78" s="602" t="s">
        <v>1034</v>
      </c>
      <c r="AJ78" s="602" t="s">
        <v>1034</v>
      </c>
      <c r="AK78" s="602" t="s">
        <v>1034</v>
      </c>
      <c r="AL78" s="602" t="s">
        <v>1034</v>
      </c>
      <c r="AM78" s="602" t="s">
        <v>1034</v>
      </c>
      <c r="AN78" s="602" t="s">
        <v>1034</v>
      </c>
      <c r="AO78" s="603" t="s">
        <v>1035</v>
      </c>
      <c r="AP78" s="39"/>
      <c r="AQ78" s="601" t="s">
        <v>1035</v>
      </c>
      <c r="AR78" s="602" t="s">
        <v>1044</v>
      </c>
      <c r="AS78" s="602">
        <v>20830.95</v>
      </c>
      <c r="AT78" s="602">
        <v>20830.95</v>
      </c>
      <c r="AU78" s="602">
        <v>20830.95</v>
      </c>
      <c r="AV78" s="602">
        <v>20830.95</v>
      </c>
      <c r="AW78" s="602">
        <v>20830.95</v>
      </c>
      <c r="AX78" s="602">
        <v>20830.95</v>
      </c>
      <c r="AY78" s="602">
        <v>20830.95</v>
      </c>
      <c r="AZ78" s="602">
        <v>20830.95</v>
      </c>
      <c r="BA78" s="602">
        <v>20830.95</v>
      </c>
      <c r="BB78" s="602">
        <v>20830.95</v>
      </c>
      <c r="BC78" s="602">
        <v>20830.95</v>
      </c>
      <c r="BD78" s="602">
        <v>20830.95</v>
      </c>
      <c r="BE78" s="602">
        <v>20830.95</v>
      </c>
      <c r="BF78" s="602">
        <v>20830.95</v>
      </c>
      <c r="BG78" s="602" t="s">
        <v>1042</v>
      </c>
      <c r="BH78" s="602" t="s">
        <v>1042</v>
      </c>
      <c r="BI78" s="602" t="s">
        <v>1042</v>
      </c>
      <c r="BJ78" s="602" t="s">
        <v>1042</v>
      </c>
      <c r="BK78" s="602" t="s">
        <v>1042</v>
      </c>
      <c r="BL78" s="602" t="s">
        <v>1042</v>
      </c>
      <c r="BM78" s="602" t="s">
        <v>1043</v>
      </c>
      <c r="BN78" s="602" t="s">
        <v>1034</v>
      </c>
      <c r="BO78" s="602" t="s">
        <v>1034</v>
      </c>
      <c r="BP78" s="602" t="s">
        <v>1034</v>
      </c>
      <c r="BQ78" s="602" t="s">
        <v>1034</v>
      </c>
      <c r="BR78" s="602" t="s">
        <v>1034</v>
      </c>
      <c r="BS78" s="602" t="s">
        <v>1034</v>
      </c>
      <c r="BT78" s="603"/>
    </row>
    <row r="79" spans="2:73" ht="15.75">
      <c r="B79" s="597" t="s">
        <v>208</v>
      </c>
      <c r="C79" s="597" t="s">
        <v>1003</v>
      </c>
      <c r="D79" s="597" t="s">
        <v>1018</v>
      </c>
      <c r="E79" s="597" t="s">
        <v>999</v>
      </c>
      <c r="F79" s="597" t="s">
        <v>1005</v>
      </c>
      <c r="G79" s="597" t="s">
        <v>1002</v>
      </c>
      <c r="H79" s="768">
        <v>2009</v>
      </c>
      <c r="I79" s="556" t="s">
        <v>1016</v>
      </c>
      <c r="J79" s="556"/>
      <c r="K79" s="39"/>
      <c r="L79" s="601" t="s">
        <v>1034</v>
      </c>
      <c r="M79" s="602" t="s">
        <v>1034</v>
      </c>
      <c r="N79" s="602">
        <v>1.28</v>
      </c>
      <c r="O79" s="602" t="s">
        <v>1034</v>
      </c>
      <c r="P79" s="602" t="s">
        <v>1034</v>
      </c>
      <c r="Q79" s="602" t="s">
        <v>1034</v>
      </c>
      <c r="R79" s="602" t="s">
        <v>1034</v>
      </c>
      <c r="S79" s="602" t="s">
        <v>1034</v>
      </c>
      <c r="T79" s="602" t="s">
        <v>1034</v>
      </c>
      <c r="U79" s="602" t="s">
        <v>1034</v>
      </c>
      <c r="V79" s="602" t="s">
        <v>1034</v>
      </c>
      <c r="W79" s="602" t="s">
        <v>1034</v>
      </c>
      <c r="X79" s="602" t="s">
        <v>1034</v>
      </c>
      <c r="Y79" s="602" t="s">
        <v>1034</v>
      </c>
      <c r="Z79" s="602" t="s">
        <v>1034</v>
      </c>
      <c r="AA79" s="602" t="s">
        <v>1034</v>
      </c>
      <c r="AB79" s="602" t="s">
        <v>1034</v>
      </c>
      <c r="AC79" s="602" t="s">
        <v>1034</v>
      </c>
      <c r="AD79" s="602" t="s">
        <v>1034</v>
      </c>
      <c r="AE79" s="602" t="s">
        <v>1034</v>
      </c>
      <c r="AF79" s="602" t="s">
        <v>1034</v>
      </c>
      <c r="AG79" s="602" t="s">
        <v>1034</v>
      </c>
      <c r="AH79" s="602" t="s">
        <v>1034</v>
      </c>
      <c r="AI79" s="602" t="s">
        <v>1034</v>
      </c>
      <c r="AJ79" s="602" t="s">
        <v>1034</v>
      </c>
      <c r="AK79" s="602" t="s">
        <v>1034</v>
      </c>
      <c r="AL79" s="602" t="s">
        <v>1034</v>
      </c>
      <c r="AM79" s="602" t="s">
        <v>1034</v>
      </c>
      <c r="AN79" s="602" t="s">
        <v>1034</v>
      </c>
      <c r="AO79" s="603" t="s">
        <v>1035</v>
      </c>
      <c r="AP79" s="39"/>
      <c r="AQ79" s="601" t="s">
        <v>1035</v>
      </c>
      <c r="AR79" s="602" t="s">
        <v>1044</v>
      </c>
      <c r="AS79" s="602">
        <v>2.04</v>
      </c>
      <c r="AT79" s="602" t="s">
        <v>1041</v>
      </c>
      <c r="AU79" s="602" t="s">
        <v>1041</v>
      </c>
      <c r="AV79" s="602" t="s">
        <v>1041</v>
      </c>
      <c r="AW79" s="602" t="s">
        <v>1041</v>
      </c>
      <c r="AX79" s="602" t="s">
        <v>1041</v>
      </c>
      <c r="AY79" s="602" t="s">
        <v>1041</v>
      </c>
      <c r="AZ79" s="602" t="s">
        <v>1041</v>
      </c>
      <c r="BA79" s="602" t="s">
        <v>1041</v>
      </c>
      <c r="BB79" s="602" t="s">
        <v>1041</v>
      </c>
      <c r="BC79" s="602" t="s">
        <v>1042</v>
      </c>
      <c r="BD79" s="602" t="s">
        <v>1042</v>
      </c>
      <c r="BE79" s="602" t="s">
        <v>1042</v>
      </c>
      <c r="BF79" s="602" t="s">
        <v>1042</v>
      </c>
      <c r="BG79" s="602" t="s">
        <v>1042</v>
      </c>
      <c r="BH79" s="602" t="s">
        <v>1042</v>
      </c>
      <c r="BI79" s="602" t="s">
        <v>1042</v>
      </c>
      <c r="BJ79" s="602" t="s">
        <v>1042</v>
      </c>
      <c r="BK79" s="602" t="s">
        <v>1042</v>
      </c>
      <c r="BL79" s="602" t="s">
        <v>1042</v>
      </c>
      <c r="BM79" s="602" t="s">
        <v>1043</v>
      </c>
      <c r="BN79" s="602" t="s">
        <v>1034</v>
      </c>
      <c r="BO79" s="602" t="s">
        <v>1034</v>
      </c>
      <c r="BP79" s="602" t="s">
        <v>1034</v>
      </c>
      <c r="BQ79" s="602" t="s">
        <v>1034</v>
      </c>
      <c r="BR79" s="602" t="s">
        <v>1034</v>
      </c>
      <c r="BS79" s="602" t="s">
        <v>1034</v>
      </c>
      <c r="BT79" s="603"/>
      <c r="BU79" s="13"/>
    </row>
    <row r="80" spans="2:73" ht="15.75">
      <c r="B80" s="597" t="s">
        <v>208</v>
      </c>
      <c r="C80" s="597" t="s">
        <v>1003</v>
      </c>
      <c r="D80" s="597" t="s">
        <v>1018</v>
      </c>
      <c r="E80" s="597" t="s">
        <v>999</v>
      </c>
      <c r="F80" s="597" t="s">
        <v>1005</v>
      </c>
      <c r="G80" s="597" t="s">
        <v>1002</v>
      </c>
      <c r="H80" s="768">
        <v>2011</v>
      </c>
      <c r="I80" s="556" t="s">
        <v>1016</v>
      </c>
      <c r="J80" s="556"/>
      <c r="K80" s="39"/>
      <c r="L80" s="601" t="s">
        <v>1034</v>
      </c>
      <c r="M80" s="602" t="s">
        <v>1034</v>
      </c>
      <c r="N80" s="602">
        <v>1.28</v>
      </c>
      <c r="O80" s="602" t="s">
        <v>1034</v>
      </c>
      <c r="P80" s="602" t="s">
        <v>1034</v>
      </c>
      <c r="Q80" s="602" t="s">
        <v>1034</v>
      </c>
      <c r="R80" s="602" t="s">
        <v>1034</v>
      </c>
      <c r="S80" s="602" t="s">
        <v>1034</v>
      </c>
      <c r="T80" s="602" t="s">
        <v>1034</v>
      </c>
      <c r="U80" s="602" t="s">
        <v>1034</v>
      </c>
      <c r="V80" s="602" t="s">
        <v>1034</v>
      </c>
      <c r="W80" s="602" t="s">
        <v>1034</v>
      </c>
      <c r="X80" s="602" t="s">
        <v>1034</v>
      </c>
      <c r="Y80" s="602" t="s">
        <v>1034</v>
      </c>
      <c r="Z80" s="602" t="s">
        <v>1034</v>
      </c>
      <c r="AA80" s="602" t="s">
        <v>1034</v>
      </c>
      <c r="AB80" s="602" t="s">
        <v>1034</v>
      </c>
      <c r="AC80" s="602" t="s">
        <v>1034</v>
      </c>
      <c r="AD80" s="602" t="s">
        <v>1034</v>
      </c>
      <c r="AE80" s="602" t="s">
        <v>1034</v>
      </c>
      <c r="AF80" s="602" t="s">
        <v>1034</v>
      </c>
      <c r="AG80" s="602" t="s">
        <v>1034</v>
      </c>
      <c r="AH80" s="602" t="s">
        <v>1034</v>
      </c>
      <c r="AI80" s="602" t="s">
        <v>1034</v>
      </c>
      <c r="AJ80" s="602" t="s">
        <v>1034</v>
      </c>
      <c r="AK80" s="602" t="s">
        <v>1034</v>
      </c>
      <c r="AL80" s="602" t="s">
        <v>1034</v>
      </c>
      <c r="AM80" s="602" t="s">
        <v>1034</v>
      </c>
      <c r="AN80" s="602" t="s">
        <v>1034</v>
      </c>
      <c r="AO80" s="603" t="s">
        <v>1035</v>
      </c>
      <c r="AP80" s="39"/>
      <c r="AQ80" s="601" t="s">
        <v>1035</v>
      </c>
      <c r="AR80" s="602" t="s">
        <v>1044</v>
      </c>
      <c r="AS80" s="602">
        <v>2.04</v>
      </c>
      <c r="AT80" s="602" t="s">
        <v>1041</v>
      </c>
      <c r="AU80" s="602" t="s">
        <v>1041</v>
      </c>
      <c r="AV80" s="602" t="s">
        <v>1041</v>
      </c>
      <c r="AW80" s="602" t="s">
        <v>1041</v>
      </c>
      <c r="AX80" s="602" t="s">
        <v>1041</v>
      </c>
      <c r="AY80" s="602" t="s">
        <v>1041</v>
      </c>
      <c r="AZ80" s="602" t="s">
        <v>1041</v>
      </c>
      <c r="BA80" s="602" t="s">
        <v>1041</v>
      </c>
      <c r="BB80" s="602" t="s">
        <v>1041</v>
      </c>
      <c r="BC80" s="602" t="s">
        <v>1042</v>
      </c>
      <c r="BD80" s="602" t="s">
        <v>1042</v>
      </c>
      <c r="BE80" s="602" t="s">
        <v>1042</v>
      </c>
      <c r="BF80" s="602" t="s">
        <v>1042</v>
      </c>
      <c r="BG80" s="602" t="s">
        <v>1042</v>
      </c>
      <c r="BH80" s="602" t="s">
        <v>1042</v>
      </c>
      <c r="BI80" s="602" t="s">
        <v>1042</v>
      </c>
      <c r="BJ80" s="602" t="s">
        <v>1042</v>
      </c>
      <c r="BK80" s="602" t="s">
        <v>1042</v>
      </c>
      <c r="BL80" s="602" t="s">
        <v>1042</v>
      </c>
      <c r="BM80" s="602" t="s">
        <v>1043</v>
      </c>
      <c r="BN80" s="602" t="s">
        <v>1034</v>
      </c>
      <c r="BO80" s="602" t="s">
        <v>1034</v>
      </c>
      <c r="BP80" s="602" t="s">
        <v>1034</v>
      </c>
      <c r="BQ80" s="602" t="s">
        <v>1034</v>
      </c>
      <c r="BR80" s="602" t="s">
        <v>1034</v>
      </c>
      <c r="BS80" s="602" t="s">
        <v>1034</v>
      </c>
      <c r="BT80" s="603"/>
      <c r="BU80" s="13"/>
    </row>
    <row r="81" spans="2:73">
      <c r="B81" s="597" t="s">
        <v>208</v>
      </c>
      <c r="C81" s="597" t="s">
        <v>1003</v>
      </c>
      <c r="D81" s="597" t="s">
        <v>1018</v>
      </c>
      <c r="E81" s="597" t="s">
        <v>999</v>
      </c>
      <c r="F81" s="597" t="s">
        <v>1005</v>
      </c>
      <c r="G81" s="597" t="s">
        <v>1002</v>
      </c>
      <c r="H81" s="768">
        <v>2012</v>
      </c>
      <c r="I81" s="556" t="s">
        <v>1016</v>
      </c>
      <c r="J81" s="556"/>
      <c r="K81" s="39"/>
      <c r="L81" s="601" t="s">
        <v>1034</v>
      </c>
      <c r="M81" s="602" t="s">
        <v>1034</v>
      </c>
      <c r="N81" s="602">
        <v>7.68</v>
      </c>
      <c r="O81" s="602" t="s">
        <v>1034</v>
      </c>
      <c r="P81" s="602" t="s">
        <v>1034</v>
      </c>
      <c r="Q81" s="602" t="s">
        <v>1034</v>
      </c>
      <c r="R81" s="602" t="s">
        <v>1034</v>
      </c>
      <c r="S81" s="602" t="s">
        <v>1034</v>
      </c>
      <c r="T81" s="602" t="s">
        <v>1034</v>
      </c>
      <c r="U81" s="602" t="s">
        <v>1034</v>
      </c>
      <c r="V81" s="602" t="s">
        <v>1034</v>
      </c>
      <c r="W81" s="602" t="s">
        <v>1034</v>
      </c>
      <c r="X81" s="602" t="s">
        <v>1034</v>
      </c>
      <c r="Y81" s="602" t="s">
        <v>1034</v>
      </c>
      <c r="Z81" s="602" t="s">
        <v>1034</v>
      </c>
      <c r="AA81" s="602" t="s">
        <v>1034</v>
      </c>
      <c r="AB81" s="602" t="s">
        <v>1034</v>
      </c>
      <c r="AC81" s="602" t="s">
        <v>1034</v>
      </c>
      <c r="AD81" s="602" t="s">
        <v>1034</v>
      </c>
      <c r="AE81" s="602" t="s">
        <v>1034</v>
      </c>
      <c r="AF81" s="602" t="s">
        <v>1034</v>
      </c>
      <c r="AG81" s="602" t="s">
        <v>1034</v>
      </c>
      <c r="AH81" s="602" t="s">
        <v>1034</v>
      </c>
      <c r="AI81" s="602" t="s">
        <v>1034</v>
      </c>
      <c r="AJ81" s="602" t="s">
        <v>1034</v>
      </c>
      <c r="AK81" s="602" t="s">
        <v>1034</v>
      </c>
      <c r="AL81" s="602" t="s">
        <v>1034</v>
      </c>
      <c r="AM81" s="602" t="s">
        <v>1034</v>
      </c>
      <c r="AN81" s="602" t="s">
        <v>1034</v>
      </c>
      <c r="AO81" s="603" t="s">
        <v>1035</v>
      </c>
      <c r="AP81" s="39"/>
      <c r="AQ81" s="601" t="s">
        <v>1035</v>
      </c>
      <c r="AR81" s="602" t="s">
        <v>1044</v>
      </c>
      <c r="AS81" s="602">
        <v>12.25</v>
      </c>
      <c r="AT81" s="602" t="s">
        <v>1041</v>
      </c>
      <c r="AU81" s="602" t="s">
        <v>1041</v>
      </c>
      <c r="AV81" s="602" t="s">
        <v>1041</v>
      </c>
      <c r="AW81" s="602" t="s">
        <v>1041</v>
      </c>
      <c r="AX81" s="602" t="s">
        <v>1041</v>
      </c>
      <c r="AY81" s="602" t="s">
        <v>1041</v>
      </c>
      <c r="AZ81" s="602" t="s">
        <v>1041</v>
      </c>
      <c r="BA81" s="602" t="s">
        <v>1041</v>
      </c>
      <c r="BB81" s="602" t="s">
        <v>1041</v>
      </c>
      <c r="BC81" s="602" t="s">
        <v>1042</v>
      </c>
      <c r="BD81" s="602" t="s">
        <v>1042</v>
      </c>
      <c r="BE81" s="602" t="s">
        <v>1042</v>
      </c>
      <c r="BF81" s="602" t="s">
        <v>1042</v>
      </c>
      <c r="BG81" s="602" t="s">
        <v>1042</v>
      </c>
      <c r="BH81" s="602" t="s">
        <v>1042</v>
      </c>
      <c r="BI81" s="602" t="s">
        <v>1042</v>
      </c>
      <c r="BJ81" s="602" t="s">
        <v>1042</v>
      </c>
      <c r="BK81" s="602" t="s">
        <v>1042</v>
      </c>
      <c r="BL81" s="602" t="s">
        <v>1042</v>
      </c>
      <c r="BM81" s="602" t="s">
        <v>1043</v>
      </c>
      <c r="BN81" s="602" t="s">
        <v>1034</v>
      </c>
      <c r="BO81" s="602" t="s">
        <v>1034</v>
      </c>
      <c r="BP81" s="602" t="s">
        <v>1034</v>
      </c>
      <c r="BQ81" s="602" t="s">
        <v>1034</v>
      </c>
      <c r="BR81" s="602" t="s">
        <v>1034</v>
      </c>
      <c r="BS81" s="602" t="s">
        <v>1034</v>
      </c>
      <c r="BT81" s="603"/>
    </row>
    <row r="82" spans="2:73" ht="15.75">
      <c r="B82" s="597" t="s">
        <v>208</v>
      </c>
      <c r="C82" s="597" t="s">
        <v>1003</v>
      </c>
      <c r="D82" s="597" t="s">
        <v>1018</v>
      </c>
      <c r="E82" s="597" t="s">
        <v>999</v>
      </c>
      <c r="F82" s="597" t="s">
        <v>1005</v>
      </c>
      <c r="G82" s="597" t="s">
        <v>1002</v>
      </c>
      <c r="H82" s="768">
        <v>2013</v>
      </c>
      <c r="I82" s="556" t="s">
        <v>1016</v>
      </c>
      <c r="J82" s="556"/>
      <c r="K82" s="39"/>
      <c r="L82" s="601" t="s">
        <v>1034</v>
      </c>
      <c r="M82" s="602" t="s">
        <v>1034</v>
      </c>
      <c r="N82" s="602">
        <v>2.56</v>
      </c>
      <c r="O82" s="602" t="s">
        <v>1034</v>
      </c>
      <c r="P82" s="602" t="s">
        <v>1034</v>
      </c>
      <c r="Q82" s="602" t="s">
        <v>1034</v>
      </c>
      <c r="R82" s="602" t="s">
        <v>1034</v>
      </c>
      <c r="S82" s="602" t="s">
        <v>1034</v>
      </c>
      <c r="T82" s="602" t="s">
        <v>1034</v>
      </c>
      <c r="U82" s="602" t="s">
        <v>1034</v>
      </c>
      <c r="V82" s="602" t="s">
        <v>1034</v>
      </c>
      <c r="W82" s="602" t="s">
        <v>1034</v>
      </c>
      <c r="X82" s="602" t="s">
        <v>1034</v>
      </c>
      <c r="Y82" s="602" t="s">
        <v>1034</v>
      </c>
      <c r="Z82" s="602" t="s">
        <v>1034</v>
      </c>
      <c r="AA82" s="602" t="s">
        <v>1034</v>
      </c>
      <c r="AB82" s="602" t="s">
        <v>1034</v>
      </c>
      <c r="AC82" s="602" t="s">
        <v>1034</v>
      </c>
      <c r="AD82" s="602" t="s">
        <v>1034</v>
      </c>
      <c r="AE82" s="602" t="s">
        <v>1034</v>
      </c>
      <c r="AF82" s="602" t="s">
        <v>1034</v>
      </c>
      <c r="AG82" s="602" t="s">
        <v>1034</v>
      </c>
      <c r="AH82" s="602" t="s">
        <v>1034</v>
      </c>
      <c r="AI82" s="602" t="s">
        <v>1034</v>
      </c>
      <c r="AJ82" s="602" t="s">
        <v>1034</v>
      </c>
      <c r="AK82" s="602" t="s">
        <v>1034</v>
      </c>
      <c r="AL82" s="602" t="s">
        <v>1034</v>
      </c>
      <c r="AM82" s="602" t="s">
        <v>1034</v>
      </c>
      <c r="AN82" s="602" t="s">
        <v>1034</v>
      </c>
      <c r="AO82" s="603" t="s">
        <v>1035</v>
      </c>
      <c r="AP82" s="39"/>
      <c r="AQ82" s="601" t="s">
        <v>1035</v>
      </c>
      <c r="AR82" s="602" t="s">
        <v>1044</v>
      </c>
      <c r="AS82" s="602">
        <v>2.04</v>
      </c>
      <c r="AT82" s="602" t="s">
        <v>1041</v>
      </c>
      <c r="AU82" s="602" t="s">
        <v>1041</v>
      </c>
      <c r="AV82" s="602" t="s">
        <v>1041</v>
      </c>
      <c r="AW82" s="602" t="s">
        <v>1041</v>
      </c>
      <c r="AX82" s="602" t="s">
        <v>1041</v>
      </c>
      <c r="AY82" s="602" t="s">
        <v>1041</v>
      </c>
      <c r="AZ82" s="602" t="s">
        <v>1041</v>
      </c>
      <c r="BA82" s="602" t="s">
        <v>1041</v>
      </c>
      <c r="BB82" s="602" t="s">
        <v>1041</v>
      </c>
      <c r="BC82" s="602" t="s">
        <v>1042</v>
      </c>
      <c r="BD82" s="602" t="s">
        <v>1042</v>
      </c>
      <c r="BE82" s="602" t="s">
        <v>1042</v>
      </c>
      <c r="BF82" s="602" t="s">
        <v>1042</v>
      </c>
      <c r="BG82" s="602" t="s">
        <v>1042</v>
      </c>
      <c r="BH82" s="602" t="s">
        <v>1042</v>
      </c>
      <c r="BI82" s="602" t="s">
        <v>1042</v>
      </c>
      <c r="BJ82" s="602" t="s">
        <v>1042</v>
      </c>
      <c r="BK82" s="602" t="s">
        <v>1042</v>
      </c>
      <c r="BL82" s="602" t="s">
        <v>1042</v>
      </c>
      <c r="BM82" s="602" t="s">
        <v>1043</v>
      </c>
      <c r="BN82" s="602" t="s">
        <v>1034</v>
      </c>
      <c r="BO82" s="602" t="s">
        <v>1034</v>
      </c>
      <c r="BP82" s="602" t="s">
        <v>1034</v>
      </c>
      <c r="BQ82" s="602" t="s">
        <v>1034</v>
      </c>
      <c r="BR82" s="602" t="s">
        <v>1034</v>
      </c>
      <c r="BS82" s="602" t="s">
        <v>1034</v>
      </c>
      <c r="BT82" s="603"/>
      <c r="BU82" s="13"/>
    </row>
    <row r="83" spans="2:73" ht="15.75">
      <c r="B83" s="597" t="s">
        <v>208</v>
      </c>
      <c r="C83" s="597" t="s">
        <v>1003</v>
      </c>
      <c r="D83" s="597" t="s">
        <v>1019</v>
      </c>
      <c r="E83" s="597" t="s">
        <v>999</v>
      </c>
      <c r="F83" s="597" t="s">
        <v>1005</v>
      </c>
      <c r="G83" s="597" t="s">
        <v>1002</v>
      </c>
      <c r="H83" s="768">
        <v>2012</v>
      </c>
      <c r="I83" s="556" t="s">
        <v>1016</v>
      </c>
      <c r="J83" s="556"/>
      <c r="K83" s="39"/>
      <c r="L83" s="601" t="s">
        <v>1034</v>
      </c>
      <c r="M83" s="602" t="s">
        <v>1034</v>
      </c>
      <c r="N83" s="602" t="s">
        <v>1034</v>
      </c>
      <c r="O83" s="602" t="s">
        <v>1034</v>
      </c>
      <c r="P83" s="602" t="s">
        <v>1034</v>
      </c>
      <c r="Q83" s="602" t="s">
        <v>1034</v>
      </c>
      <c r="R83" s="602" t="s">
        <v>1034</v>
      </c>
      <c r="S83" s="602" t="s">
        <v>1034</v>
      </c>
      <c r="T83" s="602" t="s">
        <v>1034</v>
      </c>
      <c r="U83" s="602" t="s">
        <v>1034</v>
      </c>
      <c r="V83" s="602" t="s">
        <v>1034</v>
      </c>
      <c r="W83" s="602" t="s">
        <v>1034</v>
      </c>
      <c r="X83" s="602" t="s">
        <v>1034</v>
      </c>
      <c r="Y83" s="602" t="s">
        <v>1034</v>
      </c>
      <c r="Z83" s="602" t="s">
        <v>1034</v>
      </c>
      <c r="AA83" s="602" t="s">
        <v>1034</v>
      </c>
      <c r="AB83" s="602" t="s">
        <v>1034</v>
      </c>
      <c r="AC83" s="602" t="s">
        <v>1034</v>
      </c>
      <c r="AD83" s="602" t="s">
        <v>1034</v>
      </c>
      <c r="AE83" s="602" t="s">
        <v>1034</v>
      </c>
      <c r="AF83" s="602" t="s">
        <v>1034</v>
      </c>
      <c r="AG83" s="602" t="s">
        <v>1034</v>
      </c>
      <c r="AH83" s="602" t="s">
        <v>1034</v>
      </c>
      <c r="AI83" s="602" t="s">
        <v>1034</v>
      </c>
      <c r="AJ83" s="602" t="s">
        <v>1034</v>
      </c>
      <c r="AK83" s="602" t="s">
        <v>1034</v>
      </c>
      <c r="AL83" s="602" t="s">
        <v>1034</v>
      </c>
      <c r="AM83" s="602" t="s">
        <v>1034</v>
      </c>
      <c r="AN83" s="602" t="s">
        <v>1034</v>
      </c>
      <c r="AO83" s="603" t="s">
        <v>1035</v>
      </c>
      <c r="AP83" s="39"/>
      <c r="AQ83" s="601" t="s">
        <v>1035</v>
      </c>
      <c r="AR83" s="602" t="s">
        <v>1044</v>
      </c>
      <c r="AS83" s="602" t="s">
        <v>1041</v>
      </c>
      <c r="AT83" s="602" t="s">
        <v>1041</v>
      </c>
      <c r="AU83" s="602" t="s">
        <v>1041</v>
      </c>
      <c r="AV83" s="602" t="s">
        <v>1041</v>
      </c>
      <c r="AW83" s="602" t="s">
        <v>1041</v>
      </c>
      <c r="AX83" s="602" t="s">
        <v>1041</v>
      </c>
      <c r="AY83" s="602" t="s">
        <v>1041</v>
      </c>
      <c r="AZ83" s="602" t="s">
        <v>1041</v>
      </c>
      <c r="BA83" s="602" t="s">
        <v>1041</v>
      </c>
      <c r="BB83" s="602" t="s">
        <v>1041</v>
      </c>
      <c r="BC83" s="602" t="s">
        <v>1042</v>
      </c>
      <c r="BD83" s="602" t="s">
        <v>1042</v>
      </c>
      <c r="BE83" s="602" t="s">
        <v>1042</v>
      </c>
      <c r="BF83" s="602" t="s">
        <v>1042</v>
      </c>
      <c r="BG83" s="602" t="s">
        <v>1042</v>
      </c>
      <c r="BH83" s="602" t="s">
        <v>1042</v>
      </c>
      <c r="BI83" s="602" t="s">
        <v>1042</v>
      </c>
      <c r="BJ83" s="602" t="s">
        <v>1042</v>
      </c>
      <c r="BK83" s="602" t="s">
        <v>1042</v>
      </c>
      <c r="BL83" s="602" t="s">
        <v>1042</v>
      </c>
      <c r="BM83" s="602" t="s">
        <v>1043</v>
      </c>
      <c r="BN83" s="602" t="s">
        <v>1034</v>
      </c>
      <c r="BO83" s="602" t="s">
        <v>1034</v>
      </c>
      <c r="BP83" s="602" t="s">
        <v>1034</v>
      </c>
      <c r="BQ83" s="602" t="s">
        <v>1034</v>
      </c>
      <c r="BR83" s="602" t="s">
        <v>1034</v>
      </c>
      <c r="BS83" s="602" t="s">
        <v>1034</v>
      </c>
      <c r="BT83" s="603"/>
      <c r="BU83" s="13"/>
    </row>
    <row r="84" spans="2:73" ht="15.75">
      <c r="B84" s="597" t="s">
        <v>208</v>
      </c>
      <c r="C84" s="597" t="s">
        <v>1003</v>
      </c>
      <c r="D84" s="597" t="s">
        <v>1019</v>
      </c>
      <c r="E84" s="597" t="s">
        <v>999</v>
      </c>
      <c r="F84" s="597" t="s">
        <v>1005</v>
      </c>
      <c r="G84" s="597" t="s">
        <v>1002</v>
      </c>
      <c r="H84" s="768">
        <v>2013</v>
      </c>
      <c r="I84" s="556" t="s">
        <v>1016</v>
      </c>
      <c r="J84" s="556"/>
      <c r="K84" s="39"/>
      <c r="L84" s="601" t="s">
        <v>1034</v>
      </c>
      <c r="M84" s="602" t="s">
        <v>1034</v>
      </c>
      <c r="N84" s="602" t="s">
        <v>1034</v>
      </c>
      <c r="O84" s="602" t="s">
        <v>1034</v>
      </c>
      <c r="P84" s="602" t="s">
        <v>1034</v>
      </c>
      <c r="Q84" s="602" t="s">
        <v>1034</v>
      </c>
      <c r="R84" s="602" t="s">
        <v>1034</v>
      </c>
      <c r="S84" s="602" t="s">
        <v>1034</v>
      </c>
      <c r="T84" s="602" t="s">
        <v>1034</v>
      </c>
      <c r="U84" s="602" t="s">
        <v>1034</v>
      </c>
      <c r="V84" s="602" t="s">
        <v>1034</v>
      </c>
      <c r="W84" s="602" t="s">
        <v>1034</v>
      </c>
      <c r="X84" s="602" t="s">
        <v>1034</v>
      </c>
      <c r="Y84" s="602" t="s">
        <v>1034</v>
      </c>
      <c r="Z84" s="602" t="s">
        <v>1034</v>
      </c>
      <c r="AA84" s="602" t="s">
        <v>1034</v>
      </c>
      <c r="AB84" s="602" t="s">
        <v>1034</v>
      </c>
      <c r="AC84" s="602" t="s">
        <v>1034</v>
      </c>
      <c r="AD84" s="602" t="s">
        <v>1034</v>
      </c>
      <c r="AE84" s="602" t="s">
        <v>1034</v>
      </c>
      <c r="AF84" s="602" t="s">
        <v>1034</v>
      </c>
      <c r="AG84" s="602" t="s">
        <v>1034</v>
      </c>
      <c r="AH84" s="602" t="s">
        <v>1034</v>
      </c>
      <c r="AI84" s="602" t="s">
        <v>1034</v>
      </c>
      <c r="AJ84" s="602" t="s">
        <v>1034</v>
      </c>
      <c r="AK84" s="602" t="s">
        <v>1034</v>
      </c>
      <c r="AL84" s="602" t="s">
        <v>1034</v>
      </c>
      <c r="AM84" s="602" t="s">
        <v>1034</v>
      </c>
      <c r="AN84" s="602" t="s">
        <v>1034</v>
      </c>
      <c r="AO84" s="603" t="s">
        <v>1035</v>
      </c>
      <c r="AP84" s="39"/>
      <c r="AQ84" s="601" t="s">
        <v>1035</v>
      </c>
      <c r="AR84" s="602" t="s">
        <v>1044</v>
      </c>
      <c r="AS84" s="602" t="s">
        <v>1041</v>
      </c>
      <c r="AT84" s="602" t="s">
        <v>1041</v>
      </c>
      <c r="AU84" s="602" t="s">
        <v>1041</v>
      </c>
      <c r="AV84" s="602" t="s">
        <v>1041</v>
      </c>
      <c r="AW84" s="602" t="s">
        <v>1041</v>
      </c>
      <c r="AX84" s="602" t="s">
        <v>1041</v>
      </c>
      <c r="AY84" s="602" t="s">
        <v>1041</v>
      </c>
      <c r="AZ84" s="602" t="s">
        <v>1041</v>
      </c>
      <c r="BA84" s="602" t="s">
        <v>1041</v>
      </c>
      <c r="BB84" s="602" t="s">
        <v>1041</v>
      </c>
      <c r="BC84" s="602" t="s">
        <v>1042</v>
      </c>
      <c r="BD84" s="602" t="s">
        <v>1042</v>
      </c>
      <c r="BE84" s="602" t="s">
        <v>1042</v>
      </c>
      <c r="BF84" s="602" t="s">
        <v>1042</v>
      </c>
      <c r="BG84" s="602" t="s">
        <v>1042</v>
      </c>
      <c r="BH84" s="602" t="s">
        <v>1042</v>
      </c>
      <c r="BI84" s="602" t="s">
        <v>1042</v>
      </c>
      <c r="BJ84" s="602" t="s">
        <v>1042</v>
      </c>
      <c r="BK84" s="602" t="s">
        <v>1042</v>
      </c>
      <c r="BL84" s="602" t="s">
        <v>1042</v>
      </c>
      <c r="BM84" s="602" t="s">
        <v>1043</v>
      </c>
      <c r="BN84" s="602" t="s">
        <v>1034</v>
      </c>
      <c r="BO84" s="602" t="s">
        <v>1034</v>
      </c>
      <c r="BP84" s="602" t="s">
        <v>1034</v>
      </c>
      <c r="BQ84" s="602" t="s">
        <v>1034</v>
      </c>
      <c r="BR84" s="602" t="s">
        <v>1034</v>
      </c>
      <c r="BS84" s="602" t="s">
        <v>1034</v>
      </c>
      <c r="BT84" s="603"/>
      <c r="BU84" s="13"/>
    </row>
    <row r="85" spans="2:73">
      <c r="B85" s="597" t="s">
        <v>208</v>
      </c>
      <c r="C85" s="597" t="s">
        <v>1003</v>
      </c>
      <c r="D85" s="597" t="s">
        <v>22</v>
      </c>
      <c r="E85" s="597" t="s">
        <v>999</v>
      </c>
      <c r="F85" s="597" t="s">
        <v>1005</v>
      </c>
      <c r="G85" s="597" t="s">
        <v>1000</v>
      </c>
      <c r="H85" s="768">
        <v>2012</v>
      </c>
      <c r="I85" s="556" t="s">
        <v>1016</v>
      </c>
      <c r="J85" s="556"/>
      <c r="K85" s="39"/>
      <c r="L85" s="601" t="s">
        <v>1034</v>
      </c>
      <c r="M85" s="602">
        <v>104.77</v>
      </c>
      <c r="N85" s="602">
        <v>104.77</v>
      </c>
      <c r="O85" s="602">
        <v>101.85</v>
      </c>
      <c r="P85" s="602">
        <v>101.85</v>
      </c>
      <c r="Q85" s="602">
        <v>101.85</v>
      </c>
      <c r="R85" s="602">
        <v>89.68</v>
      </c>
      <c r="S85" s="602">
        <v>87.83</v>
      </c>
      <c r="T85" s="602">
        <v>87.83</v>
      </c>
      <c r="U85" s="602">
        <v>80.760000000000005</v>
      </c>
      <c r="V85" s="602">
        <v>69.42</v>
      </c>
      <c r="W85" s="602">
        <v>44.12</v>
      </c>
      <c r="X85" s="602">
        <v>43.09</v>
      </c>
      <c r="Y85" s="602">
        <v>17.95</v>
      </c>
      <c r="Z85" s="602">
        <v>13.78</v>
      </c>
      <c r="AA85" s="602">
        <v>13.78</v>
      </c>
      <c r="AB85" s="602" t="s">
        <v>1034</v>
      </c>
      <c r="AC85" s="602" t="s">
        <v>1034</v>
      </c>
      <c r="AD85" s="602" t="s">
        <v>1034</v>
      </c>
      <c r="AE85" s="602" t="s">
        <v>1034</v>
      </c>
      <c r="AF85" s="602" t="s">
        <v>1034</v>
      </c>
      <c r="AG85" s="602" t="s">
        <v>1034</v>
      </c>
      <c r="AH85" s="602" t="s">
        <v>1034</v>
      </c>
      <c r="AI85" s="602" t="s">
        <v>1034</v>
      </c>
      <c r="AJ85" s="602" t="s">
        <v>1034</v>
      </c>
      <c r="AK85" s="602" t="s">
        <v>1034</v>
      </c>
      <c r="AL85" s="602" t="s">
        <v>1034</v>
      </c>
      <c r="AM85" s="602" t="s">
        <v>1034</v>
      </c>
      <c r="AN85" s="602" t="s">
        <v>1034</v>
      </c>
      <c r="AO85" s="603" t="s">
        <v>1035</v>
      </c>
      <c r="AP85" s="39"/>
      <c r="AQ85" s="601" t="s">
        <v>1035</v>
      </c>
      <c r="AR85" s="602">
        <v>626453.69999999995</v>
      </c>
      <c r="AS85" s="602">
        <v>626453.69999999995</v>
      </c>
      <c r="AT85" s="602">
        <v>615906.81000000006</v>
      </c>
      <c r="AU85" s="602">
        <v>615906.81000000006</v>
      </c>
      <c r="AV85" s="602">
        <v>615906.81000000006</v>
      </c>
      <c r="AW85" s="602">
        <v>573377.9</v>
      </c>
      <c r="AX85" s="602">
        <v>565372.77</v>
      </c>
      <c r="AY85" s="602">
        <v>565372.77</v>
      </c>
      <c r="AZ85" s="602">
        <v>543804.88</v>
      </c>
      <c r="BA85" s="602">
        <v>495264.54</v>
      </c>
      <c r="BB85" s="602">
        <v>385108.46</v>
      </c>
      <c r="BC85" s="602">
        <v>382363.42</v>
      </c>
      <c r="BD85" s="602">
        <v>244069.51</v>
      </c>
      <c r="BE85" s="602">
        <v>229016.44</v>
      </c>
      <c r="BF85" s="602">
        <v>229016.44</v>
      </c>
      <c r="BG85" s="602">
        <v>76817.289999999994</v>
      </c>
      <c r="BH85" s="602" t="s">
        <v>1042</v>
      </c>
      <c r="BI85" s="602" t="s">
        <v>1042</v>
      </c>
      <c r="BJ85" s="602" t="s">
        <v>1042</v>
      </c>
      <c r="BK85" s="602" t="s">
        <v>1042</v>
      </c>
      <c r="BL85" s="602" t="s">
        <v>1042</v>
      </c>
      <c r="BM85" s="602" t="s">
        <v>1043</v>
      </c>
      <c r="BN85" s="602" t="s">
        <v>1034</v>
      </c>
      <c r="BO85" s="602" t="s">
        <v>1034</v>
      </c>
      <c r="BP85" s="602" t="s">
        <v>1034</v>
      </c>
      <c r="BQ85" s="602" t="s">
        <v>1034</v>
      </c>
      <c r="BR85" s="602" t="s">
        <v>1034</v>
      </c>
      <c r="BS85" s="602" t="s">
        <v>1034</v>
      </c>
      <c r="BT85" s="603"/>
    </row>
    <row r="86" spans="2:73">
      <c r="B86" s="597" t="s">
        <v>208</v>
      </c>
      <c r="C86" s="597" t="s">
        <v>1003</v>
      </c>
      <c r="D86" s="597" t="s">
        <v>22</v>
      </c>
      <c r="E86" s="597" t="s">
        <v>999</v>
      </c>
      <c r="F86" s="597" t="s">
        <v>1005</v>
      </c>
      <c r="G86" s="597" t="s">
        <v>1000</v>
      </c>
      <c r="H86" s="768">
        <v>2013</v>
      </c>
      <c r="I86" s="556" t="s">
        <v>1016</v>
      </c>
      <c r="J86" s="556"/>
      <c r="K86" s="39"/>
      <c r="L86" s="601" t="s">
        <v>1034</v>
      </c>
      <c r="M86" s="602" t="s">
        <v>1034</v>
      </c>
      <c r="N86" s="602">
        <v>2947.83</v>
      </c>
      <c r="O86" s="602">
        <v>2855.83</v>
      </c>
      <c r="P86" s="602">
        <v>2838.09</v>
      </c>
      <c r="Q86" s="602">
        <v>2775.46</v>
      </c>
      <c r="R86" s="602">
        <v>2524.54</v>
      </c>
      <c r="S86" s="602">
        <v>2408.5</v>
      </c>
      <c r="T86" s="602">
        <v>2408.5</v>
      </c>
      <c r="U86" s="602">
        <v>2406.92</v>
      </c>
      <c r="V86" s="602">
        <v>2287.35</v>
      </c>
      <c r="W86" s="602">
        <v>1811.64</v>
      </c>
      <c r="X86" s="602">
        <v>1241.25</v>
      </c>
      <c r="Y86" s="602">
        <v>1228.1500000000001</v>
      </c>
      <c r="Z86" s="602">
        <v>675.49</v>
      </c>
      <c r="AA86" s="602">
        <v>360.61</v>
      </c>
      <c r="AB86" s="602">
        <v>360.61</v>
      </c>
      <c r="AC86" s="602">
        <v>315.27</v>
      </c>
      <c r="AD86" s="602">
        <v>119.18</v>
      </c>
      <c r="AE86" s="602">
        <v>115.64</v>
      </c>
      <c r="AF86" s="602">
        <v>115.64</v>
      </c>
      <c r="AG86" s="602">
        <v>115.64</v>
      </c>
      <c r="AH86" s="602" t="s">
        <v>1034</v>
      </c>
      <c r="AI86" s="602" t="s">
        <v>1034</v>
      </c>
      <c r="AJ86" s="602" t="s">
        <v>1034</v>
      </c>
      <c r="AK86" s="602" t="s">
        <v>1034</v>
      </c>
      <c r="AL86" s="602" t="s">
        <v>1034</v>
      </c>
      <c r="AM86" s="602" t="s">
        <v>1034</v>
      </c>
      <c r="AN86" s="602" t="s">
        <v>1034</v>
      </c>
      <c r="AO86" s="603" t="s">
        <v>1035</v>
      </c>
      <c r="AP86" s="39"/>
      <c r="AQ86" s="601" t="s">
        <v>1035</v>
      </c>
      <c r="AR86" s="602" t="s">
        <v>1044</v>
      </c>
      <c r="AS86" s="602">
        <v>16367573.869999999</v>
      </c>
      <c r="AT86" s="602">
        <v>16081472.52</v>
      </c>
      <c r="AU86" s="602">
        <v>16026304.43</v>
      </c>
      <c r="AV86" s="602">
        <v>15831594.42</v>
      </c>
      <c r="AW86" s="602">
        <v>14987208.210000001</v>
      </c>
      <c r="AX86" s="602">
        <v>14408587.35</v>
      </c>
      <c r="AY86" s="602">
        <v>14408587.35</v>
      </c>
      <c r="AZ86" s="602">
        <v>14355091.24</v>
      </c>
      <c r="BA86" s="602">
        <v>13955333.710000001</v>
      </c>
      <c r="BB86" s="602">
        <v>10888140.609999999</v>
      </c>
      <c r="BC86" s="602">
        <v>6761355.0700000003</v>
      </c>
      <c r="BD86" s="602">
        <v>6317794.0300000003</v>
      </c>
      <c r="BE86" s="602">
        <v>3221817.77</v>
      </c>
      <c r="BF86" s="602">
        <v>2242421.0699999998</v>
      </c>
      <c r="BG86" s="602">
        <v>2242421.0699999998</v>
      </c>
      <c r="BH86" s="602">
        <v>1871003.01</v>
      </c>
      <c r="BI86" s="602">
        <v>341537.29</v>
      </c>
      <c r="BJ86" s="602">
        <v>332979.55</v>
      </c>
      <c r="BK86" s="602">
        <v>332979.55</v>
      </c>
      <c r="BL86" s="602">
        <v>332979.55</v>
      </c>
      <c r="BM86" s="602" t="s">
        <v>1043</v>
      </c>
      <c r="BN86" s="602" t="s">
        <v>1034</v>
      </c>
      <c r="BO86" s="602" t="s">
        <v>1034</v>
      </c>
      <c r="BP86" s="602" t="s">
        <v>1034</v>
      </c>
      <c r="BQ86" s="602" t="s">
        <v>1034</v>
      </c>
      <c r="BR86" s="602" t="s">
        <v>1034</v>
      </c>
      <c r="BS86" s="602" t="s">
        <v>1034</v>
      </c>
      <c r="BT86" s="603"/>
    </row>
    <row r="87" spans="2:73">
      <c r="B87" s="597" t="s">
        <v>208</v>
      </c>
      <c r="C87" s="597" t="s">
        <v>1003</v>
      </c>
      <c r="D87" s="597" t="s">
        <v>1020</v>
      </c>
      <c r="E87" s="597" t="s">
        <v>999</v>
      </c>
      <c r="F87" s="597" t="s">
        <v>1005</v>
      </c>
      <c r="G87" s="597" t="s">
        <v>1000</v>
      </c>
      <c r="H87" s="768">
        <v>2013</v>
      </c>
      <c r="I87" s="556" t="s">
        <v>1016</v>
      </c>
      <c r="J87" s="556"/>
      <c r="K87" s="39"/>
      <c r="L87" s="601" t="s">
        <v>1034</v>
      </c>
      <c r="M87" s="602" t="s">
        <v>1034</v>
      </c>
      <c r="N87" s="602">
        <v>452.64</v>
      </c>
      <c r="O87" s="602">
        <v>452.64</v>
      </c>
      <c r="P87" s="602">
        <v>446.58</v>
      </c>
      <c r="Q87" s="602">
        <v>414.18</v>
      </c>
      <c r="R87" s="602">
        <v>176.77</v>
      </c>
      <c r="S87" s="602">
        <v>176.77</v>
      </c>
      <c r="T87" s="602">
        <v>176.77</v>
      </c>
      <c r="U87" s="602">
        <v>176.77</v>
      </c>
      <c r="V87" s="602">
        <v>176.77</v>
      </c>
      <c r="W87" s="602">
        <v>176.77</v>
      </c>
      <c r="X87" s="602">
        <v>169.55</v>
      </c>
      <c r="Y87" s="602">
        <v>167.08</v>
      </c>
      <c r="Z87" s="602" t="s">
        <v>1034</v>
      </c>
      <c r="AA87" s="602" t="s">
        <v>1034</v>
      </c>
      <c r="AB87" s="602" t="s">
        <v>1034</v>
      </c>
      <c r="AC87" s="602" t="s">
        <v>1034</v>
      </c>
      <c r="AD87" s="602" t="s">
        <v>1034</v>
      </c>
      <c r="AE87" s="602" t="s">
        <v>1034</v>
      </c>
      <c r="AF87" s="602" t="s">
        <v>1034</v>
      </c>
      <c r="AG87" s="602" t="s">
        <v>1034</v>
      </c>
      <c r="AH87" s="602" t="s">
        <v>1034</v>
      </c>
      <c r="AI87" s="602" t="s">
        <v>1034</v>
      </c>
      <c r="AJ87" s="602" t="s">
        <v>1034</v>
      </c>
      <c r="AK87" s="602" t="s">
        <v>1034</v>
      </c>
      <c r="AL87" s="602" t="s">
        <v>1034</v>
      </c>
      <c r="AM87" s="602" t="s">
        <v>1034</v>
      </c>
      <c r="AN87" s="602" t="s">
        <v>1034</v>
      </c>
      <c r="AO87" s="603" t="s">
        <v>1035</v>
      </c>
      <c r="AP87" s="39"/>
      <c r="AQ87" s="601" t="s">
        <v>1035</v>
      </c>
      <c r="AR87" s="602" t="s">
        <v>1044</v>
      </c>
      <c r="AS87" s="602">
        <v>1442488.62</v>
      </c>
      <c r="AT87" s="602">
        <v>1442488.62</v>
      </c>
      <c r="AU87" s="602">
        <v>1420164.9</v>
      </c>
      <c r="AV87" s="602">
        <v>1300853.1399999999</v>
      </c>
      <c r="AW87" s="602">
        <v>586963</v>
      </c>
      <c r="AX87" s="602">
        <v>586963</v>
      </c>
      <c r="AY87" s="602">
        <v>586963</v>
      </c>
      <c r="AZ87" s="602">
        <v>586963</v>
      </c>
      <c r="BA87" s="602">
        <v>586963</v>
      </c>
      <c r="BB87" s="602">
        <v>586963</v>
      </c>
      <c r="BC87" s="602">
        <v>521429.88</v>
      </c>
      <c r="BD87" s="602">
        <v>511193.5</v>
      </c>
      <c r="BE87" s="602" t="s">
        <v>1042</v>
      </c>
      <c r="BF87" s="602" t="s">
        <v>1042</v>
      </c>
      <c r="BG87" s="602" t="s">
        <v>1042</v>
      </c>
      <c r="BH87" s="602" t="s">
        <v>1042</v>
      </c>
      <c r="BI87" s="602" t="s">
        <v>1042</v>
      </c>
      <c r="BJ87" s="602" t="s">
        <v>1042</v>
      </c>
      <c r="BK87" s="602" t="s">
        <v>1042</v>
      </c>
      <c r="BL87" s="602" t="s">
        <v>1042</v>
      </c>
      <c r="BM87" s="602" t="s">
        <v>1043</v>
      </c>
      <c r="BN87" s="602" t="s">
        <v>1034</v>
      </c>
      <c r="BO87" s="602" t="s">
        <v>1034</v>
      </c>
      <c r="BP87" s="602" t="s">
        <v>1034</v>
      </c>
      <c r="BQ87" s="602" t="s">
        <v>1034</v>
      </c>
      <c r="BR87" s="602" t="s">
        <v>1034</v>
      </c>
      <c r="BS87" s="602" t="s">
        <v>1034</v>
      </c>
      <c r="BT87" s="603"/>
    </row>
    <row r="88" spans="2:73">
      <c r="B88" s="597" t="s">
        <v>208</v>
      </c>
      <c r="C88" s="597" t="s">
        <v>998</v>
      </c>
      <c r="D88" s="597" t="s">
        <v>1021</v>
      </c>
      <c r="E88" s="597" t="s">
        <v>999</v>
      </c>
      <c r="F88" s="597" t="s">
        <v>29</v>
      </c>
      <c r="G88" s="597" t="s">
        <v>1000</v>
      </c>
      <c r="H88" s="768">
        <v>2013</v>
      </c>
      <c r="I88" s="556" t="s">
        <v>1016</v>
      </c>
      <c r="J88" s="556"/>
      <c r="K88" s="39"/>
      <c r="L88" s="601" t="s">
        <v>1034</v>
      </c>
      <c r="M88" s="602" t="s">
        <v>1034</v>
      </c>
      <c r="N88" s="602">
        <v>20.88</v>
      </c>
      <c r="O88" s="602">
        <v>20.88</v>
      </c>
      <c r="P88" s="602">
        <v>20.13</v>
      </c>
      <c r="Q88" s="602">
        <v>17.260000000000002</v>
      </c>
      <c r="R88" s="602">
        <v>17.260000000000002</v>
      </c>
      <c r="S88" s="602">
        <v>17.260000000000002</v>
      </c>
      <c r="T88" s="602">
        <v>17.260000000000002</v>
      </c>
      <c r="U88" s="602">
        <v>17.23</v>
      </c>
      <c r="V88" s="602">
        <v>12.89</v>
      </c>
      <c r="W88" s="602">
        <v>12.89</v>
      </c>
      <c r="X88" s="602">
        <v>10.35</v>
      </c>
      <c r="Y88" s="602">
        <v>10.35</v>
      </c>
      <c r="Z88" s="602">
        <v>10.35</v>
      </c>
      <c r="AA88" s="602">
        <v>10.34</v>
      </c>
      <c r="AB88" s="602">
        <v>10.34</v>
      </c>
      <c r="AC88" s="602">
        <v>10.33</v>
      </c>
      <c r="AD88" s="602">
        <v>10.01</v>
      </c>
      <c r="AE88" s="602">
        <v>5.87</v>
      </c>
      <c r="AF88" s="602">
        <v>5.87</v>
      </c>
      <c r="AG88" s="602">
        <v>5.87</v>
      </c>
      <c r="AH88" s="602" t="s">
        <v>1034</v>
      </c>
      <c r="AI88" s="602" t="s">
        <v>1034</v>
      </c>
      <c r="AJ88" s="602" t="s">
        <v>1034</v>
      </c>
      <c r="AK88" s="602" t="s">
        <v>1034</v>
      </c>
      <c r="AL88" s="602" t="s">
        <v>1034</v>
      </c>
      <c r="AM88" s="602" t="s">
        <v>1034</v>
      </c>
      <c r="AN88" s="602" t="s">
        <v>1034</v>
      </c>
      <c r="AO88" s="603" t="s">
        <v>1035</v>
      </c>
      <c r="AP88" s="39"/>
      <c r="AQ88" s="604" t="s">
        <v>1035</v>
      </c>
      <c r="AR88" s="605" t="s">
        <v>1044</v>
      </c>
      <c r="AS88" s="605">
        <v>311605.62</v>
      </c>
      <c r="AT88" s="605">
        <v>311605.62</v>
      </c>
      <c r="AU88" s="605">
        <v>299597.62</v>
      </c>
      <c r="AV88" s="605">
        <v>253821.01</v>
      </c>
      <c r="AW88" s="605">
        <v>253821.01</v>
      </c>
      <c r="AX88" s="605">
        <v>253821.01</v>
      </c>
      <c r="AY88" s="605">
        <v>253821.01</v>
      </c>
      <c r="AZ88" s="605">
        <v>253609.48</v>
      </c>
      <c r="BA88" s="605">
        <v>184416.72</v>
      </c>
      <c r="BB88" s="605">
        <v>184416.72</v>
      </c>
      <c r="BC88" s="605">
        <v>167680.19</v>
      </c>
      <c r="BD88" s="605">
        <v>165292.35</v>
      </c>
      <c r="BE88" s="605">
        <v>165292.35</v>
      </c>
      <c r="BF88" s="605">
        <v>164612.85999999999</v>
      </c>
      <c r="BG88" s="605">
        <v>164612.85999999999</v>
      </c>
      <c r="BH88" s="605">
        <v>164473.54</v>
      </c>
      <c r="BI88" s="605">
        <v>159391.09</v>
      </c>
      <c r="BJ88" s="605">
        <v>93559.039999999994</v>
      </c>
      <c r="BK88" s="605">
        <v>93559.039999999994</v>
      </c>
      <c r="BL88" s="605">
        <v>93559.039999999994</v>
      </c>
      <c r="BM88" s="605" t="s">
        <v>1043</v>
      </c>
      <c r="BN88" s="605" t="s">
        <v>1034</v>
      </c>
      <c r="BO88" s="605" t="s">
        <v>1034</v>
      </c>
      <c r="BP88" s="605" t="s">
        <v>1034</v>
      </c>
      <c r="BQ88" s="605" t="s">
        <v>1034</v>
      </c>
      <c r="BR88" s="605" t="s">
        <v>1034</v>
      </c>
      <c r="BS88" s="605" t="s">
        <v>1034</v>
      </c>
      <c r="BT88" s="606"/>
    </row>
    <row r="89" spans="2:73">
      <c r="B89" s="597" t="s">
        <v>208</v>
      </c>
      <c r="C89" s="597" t="s">
        <v>998</v>
      </c>
      <c r="D89" s="597" t="s">
        <v>2</v>
      </c>
      <c r="E89" s="597" t="s">
        <v>999</v>
      </c>
      <c r="F89" s="597" t="s">
        <v>29</v>
      </c>
      <c r="G89" s="597" t="s">
        <v>1000</v>
      </c>
      <c r="H89" s="768">
        <v>2013</v>
      </c>
      <c r="I89" s="556" t="s">
        <v>1016</v>
      </c>
      <c r="J89" s="556"/>
      <c r="K89" s="39"/>
      <c r="L89" s="601" t="s">
        <v>1034</v>
      </c>
      <c r="M89" s="602" t="s">
        <v>1034</v>
      </c>
      <c r="N89" s="602">
        <v>36.880000000000003</v>
      </c>
      <c r="O89" s="602">
        <v>36.880000000000003</v>
      </c>
      <c r="P89" s="602">
        <v>36.880000000000003</v>
      </c>
      <c r="Q89" s="602">
        <v>36.880000000000003</v>
      </c>
      <c r="R89" s="602" t="s">
        <v>1034</v>
      </c>
      <c r="S89" s="602" t="s">
        <v>1034</v>
      </c>
      <c r="T89" s="602" t="s">
        <v>1034</v>
      </c>
      <c r="U89" s="602" t="s">
        <v>1034</v>
      </c>
      <c r="V89" s="602" t="s">
        <v>1034</v>
      </c>
      <c r="W89" s="602" t="s">
        <v>1034</v>
      </c>
      <c r="X89" s="602" t="s">
        <v>1034</v>
      </c>
      <c r="Y89" s="602" t="s">
        <v>1034</v>
      </c>
      <c r="Z89" s="602" t="s">
        <v>1034</v>
      </c>
      <c r="AA89" s="602" t="s">
        <v>1034</v>
      </c>
      <c r="AB89" s="602" t="s">
        <v>1034</v>
      </c>
      <c r="AC89" s="602" t="s">
        <v>1034</v>
      </c>
      <c r="AD89" s="602" t="s">
        <v>1034</v>
      </c>
      <c r="AE89" s="602" t="s">
        <v>1034</v>
      </c>
      <c r="AF89" s="602" t="s">
        <v>1034</v>
      </c>
      <c r="AG89" s="602" t="s">
        <v>1034</v>
      </c>
      <c r="AH89" s="602" t="s">
        <v>1034</v>
      </c>
      <c r="AI89" s="602" t="s">
        <v>1034</v>
      </c>
      <c r="AJ89" s="602" t="s">
        <v>1034</v>
      </c>
      <c r="AK89" s="602" t="s">
        <v>1034</v>
      </c>
      <c r="AL89" s="602" t="s">
        <v>1034</v>
      </c>
      <c r="AM89" s="602" t="s">
        <v>1034</v>
      </c>
      <c r="AN89" s="602" t="s">
        <v>1034</v>
      </c>
      <c r="AO89" s="603" t="s">
        <v>1035</v>
      </c>
      <c r="AP89" s="39"/>
      <c r="AQ89" s="598" t="s">
        <v>1035</v>
      </c>
      <c r="AR89" s="599" t="s">
        <v>1044</v>
      </c>
      <c r="AS89" s="599">
        <v>65760.3</v>
      </c>
      <c r="AT89" s="599">
        <v>65760.3</v>
      </c>
      <c r="AU89" s="599">
        <v>65760.3</v>
      </c>
      <c r="AV89" s="599">
        <v>65760.3</v>
      </c>
      <c r="AW89" s="599" t="s">
        <v>1041</v>
      </c>
      <c r="AX89" s="599" t="s">
        <v>1041</v>
      </c>
      <c r="AY89" s="599" t="s">
        <v>1041</v>
      </c>
      <c r="AZ89" s="599" t="s">
        <v>1041</v>
      </c>
      <c r="BA89" s="599" t="s">
        <v>1041</v>
      </c>
      <c r="BB89" s="599" t="s">
        <v>1041</v>
      </c>
      <c r="BC89" s="599" t="s">
        <v>1042</v>
      </c>
      <c r="BD89" s="599" t="s">
        <v>1042</v>
      </c>
      <c r="BE89" s="599" t="s">
        <v>1042</v>
      </c>
      <c r="BF89" s="599" t="s">
        <v>1042</v>
      </c>
      <c r="BG89" s="599" t="s">
        <v>1042</v>
      </c>
      <c r="BH89" s="599" t="s">
        <v>1042</v>
      </c>
      <c r="BI89" s="599" t="s">
        <v>1042</v>
      </c>
      <c r="BJ89" s="599" t="s">
        <v>1042</v>
      </c>
      <c r="BK89" s="599" t="s">
        <v>1042</v>
      </c>
      <c r="BL89" s="599" t="s">
        <v>1042</v>
      </c>
      <c r="BM89" s="599" t="s">
        <v>1043</v>
      </c>
      <c r="BN89" s="599" t="s">
        <v>1034</v>
      </c>
      <c r="BO89" s="599" t="s">
        <v>1034</v>
      </c>
      <c r="BP89" s="599" t="s">
        <v>1034</v>
      </c>
      <c r="BQ89" s="599" t="s">
        <v>1034</v>
      </c>
      <c r="BR89" s="599" t="s">
        <v>1034</v>
      </c>
      <c r="BS89" s="599" t="s">
        <v>1034</v>
      </c>
      <c r="BT89" s="600"/>
    </row>
    <row r="90" spans="2:73">
      <c r="B90" s="597" t="s">
        <v>208</v>
      </c>
      <c r="C90" s="597" t="s">
        <v>998</v>
      </c>
      <c r="D90" s="597" t="s">
        <v>1</v>
      </c>
      <c r="E90" s="597" t="s">
        <v>999</v>
      </c>
      <c r="F90" s="597" t="s">
        <v>29</v>
      </c>
      <c r="G90" s="597" t="s">
        <v>1000</v>
      </c>
      <c r="H90" s="768">
        <v>2013</v>
      </c>
      <c r="I90" s="556" t="s">
        <v>1016</v>
      </c>
      <c r="J90" s="556"/>
      <c r="K90" s="39"/>
      <c r="L90" s="601" t="s">
        <v>1034</v>
      </c>
      <c r="M90" s="602" t="s">
        <v>1034</v>
      </c>
      <c r="N90" s="602">
        <v>57.42</v>
      </c>
      <c r="O90" s="602">
        <v>57.42</v>
      </c>
      <c r="P90" s="602">
        <v>57.42</v>
      </c>
      <c r="Q90" s="602">
        <v>56.06</v>
      </c>
      <c r="R90" s="602">
        <v>32.590000000000003</v>
      </c>
      <c r="S90" s="602" t="s">
        <v>1034</v>
      </c>
      <c r="T90" s="602" t="s">
        <v>1034</v>
      </c>
      <c r="U90" s="602" t="s">
        <v>1034</v>
      </c>
      <c r="V90" s="602" t="s">
        <v>1034</v>
      </c>
      <c r="W90" s="602" t="s">
        <v>1034</v>
      </c>
      <c r="X90" s="602" t="s">
        <v>1034</v>
      </c>
      <c r="Y90" s="602" t="s">
        <v>1034</v>
      </c>
      <c r="Z90" s="602" t="s">
        <v>1034</v>
      </c>
      <c r="AA90" s="602" t="s">
        <v>1034</v>
      </c>
      <c r="AB90" s="602" t="s">
        <v>1034</v>
      </c>
      <c r="AC90" s="602" t="s">
        <v>1034</v>
      </c>
      <c r="AD90" s="602" t="s">
        <v>1034</v>
      </c>
      <c r="AE90" s="602" t="s">
        <v>1034</v>
      </c>
      <c r="AF90" s="602" t="s">
        <v>1034</v>
      </c>
      <c r="AG90" s="602" t="s">
        <v>1034</v>
      </c>
      <c r="AH90" s="602" t="s">
        <v>1034</v>
      </c>
      <c r="AI90" s="602" t="s">
        <v>1034</v>
      </c>
      <c r="AJ90" s="602" t="s">
        <v>1034</v>
      </c>
      <c r="AK90" s="602" t="s">
        <v>1034</v>
      </c>
      <c r="AL90" s="602" t="s">
        <v>1034</v>
      </c>
      <c r="AM90" s="602" t="s">
        <v>1034</v>
      </c>
      <c r="AN90" s="602" t="s">
        <v>1034</v>
      </c>
      <c r="AO90" s="603" t="s">
        <v>1035</v>
      </c>
      <c r="AP90" s="39"/>
      <c r="AQ90" s="601" t="s">
        <v>1035</v>
      </c>
      <c r="AR90" s="602" t="s">
        <v>1044</v>
      </c>
      <c r="AS90" s="602">
        <v>372961.41</v>
      </c>
      <c r="AT90" s="602">
        <v>372961.41</v>
      </c>
      <c r="AU90" s="602">
        <v>372961.41</v>
      </c>
      <c r="AV90" s="602">
        <v>371628.33</v>
      </c>
      <c r="AW90" s="602">
        <v>221737.68</v>
      </c>
      <c r="AX90" s="602" t="s">
        <v>1041</v>
      </c>
      <c r="AY90" s="602" t="s">
        <v>1041</v>
      </c>
      <c r="AZ90" s="602" t="s">
        <v>1041</v>
      </c>
      <c r="BA90" s="602" t="s">
        <v>1041</v>
      </c>
      <c r="BB90" s="602" t="s">
        <v>1041</v>
      </c>
      <c r="BC90" s="602" t="s">
        <v>1042</v>
      </c>
      <c r="BD90" s="602" t="s">
        <v>1042</v>
      </c>
      <c r="BE90" s="602" t="s">
        <v>1042</v>
      </c>
      <c r="BF90" s="602" t="s">
        <v>1042</v>
      </c>
      <c r="BG90" s="602" t="s">
        <v>1042</v>
      </c>
      <c r="BH90" s="602" t="s">
        <v>1042</v>
      </c>
      <c r="BI90" s="602" t="s">
        <v>1042</v>
      </c>
      <c r="BJ90" s="602" t="s">
        <v>1042</v>
      </c>
      <c r="BK90" s="602" t="s">
        <v>1042</v>
      </c>
      <c r="BL90" s="602" t="s">
        <v>1042</v>
      </c>
      <c r="BM90" s="602" t="s">
        <v>1043</v>
      </c>
      <c r="BN90" s="602" t="s">
        <v>1034</v>
      </c>
      <c r="BO90" s="602" t="s">
        <v>1034</v>
      </c>
      <c r="BP90" s="602" t="s">
        <v>1034</v>
      </c>
      <c r="BQ90" s="602" t="s">
        <v>1034</v>
      </c>
      <c r="BR90" s="602" t="s">
        <v>1034</v>
      </c>
      <c r="BS90" s="602" t="s">
        <v>1034</v>
      </c>
      <c r="BT90" s="603"/>
    </row>
    <row r="91" spans="2:73">
      <c r="B91" s="597" t="s">
        <v>208</v>
      </c>
      <c r="C91" s="597" t="s">
        <v>998</v>
      </c>
      <c r="D91" s="597" t="s">
        <v>1022</v>
      </c>
      <c r="E91" s="597" t="s">
        <v>999</v>
      </c>
      <c r="F91" s="597" t="s">
        <v>29</v>
      </c>
      <c r="G91" s="597" t="s">
        <v>1000</v>
      </c>
      <c r="H91" s="768">
        <v>2013</v>
      </c>
      <c r="I91" s="556" t="s">
        <v>1016</v>
      </c>
      <c r="J91" s="556"/>
      <c r="K91" s="39"/>
      <c r="L91" s="601" t="s">
        <v>1034</v>
      </c>
      <c r="M91" s="602" t="s">
        <v>1034</v>
      </c>
      <c r="N91" s="602">
        <v>47.85</v>
      </c>
      <c r="O91" s="602">
        <v>47.85</v>
      </c>
      <c r="P91" s="602">
        <v>45.23</v>
      </c>
      <c r="Q91" s="602">
        <v>36.26</v>
      </c>
      <c r="R91" s="602">
        <v>36.26</v>
      </c>
      <c r="S91" s="602">
        <v>36.26</v>
      </c>
      <c r="T91" s="602">
        <v>36.26</v>
      </c>
      <c r="U91" s="602">
        <v>36.19</v>
      </c>
      <c r="V91" s="602">
        <v>31.11</v>
      </c>
      <c r="W91" s="602">
        <v>31.11</v>
      </c>
      <c r="X91" s="602">
        <v>22.57</v>
      </c>
      <c r="Y91" s="602">
        <v>14.58</v>
      </c>
      <c r="Z91" s="602">
        <v>14.58</v>
      </c>
      <c r="AA91" s="602">
        <v>14.29</v>
      </c>
      <c r="AB91" s="602">
        <v>14.29</v>
      </c>
      <c r="AC91" s="602">
        <v>14.15</v>
      </c>
      <c r="AD91" s="602">
        <v>12.21</v>
      </c>
      <c r="AE91" s="602">
        <v>7.17</v>
      </c>
      <c r="AF91" s="602">
        <v>7.17</v>
      </c>
      <c r="AG91" s="602">
        <v>7.17</v>
      </c>
      <c r="AH91" s="602" t="s">
        <v>1034</v>
      </c>
      <c r="AI91" s="602" t="s">
        <v>1034</v>
      </c>
      <c r="AJ91" s="602" t="s">
        <v>1034</v>
      </c>
      <c r="AK91" s="602" t="s">
        <v>1034</v>
      </c>
      <c r="AL91" s="602" t="s">
        <v>1034</v>
      </c>
      <c r="AM91" s="602" t="s">
        <v>1034</v>
      </c>
      <c r="AN91" s="602" t="s">
        <v>1034</v>
      </c>
      <c r="AO91" s="603" t="s">
        <v>1035</v>
      </c>
      <c r="AP91" s="39"/>
      <c r="AQ91" s="601" t="s">
        <v>1035</v>
      </c>
      <c r="AR91" s="602" t="s">
        <v>1044</v>
      </c>
      <c r="AS91" s="602">
        <v>694555.22</v>
      </c>
      <c r="AT91" s="602">
        <v>694555.22</v>
      </c>
      <c r="AU91" s="602">
        <v>652706.59</v>
      </c>
      <c r="AV91" s="602">
        <v>509887.86</v>
      </c>
      <c r="AW91" s="602">
        <v>509887.86</v>
      </c>
      <c r="AX91" s="602">
        <v>509887.86</v>
      </c>
      <c r="AY91" s="602">
        <v>509887.86</v>
      </c>
      <c r="AZ91" s="602">
        <v>509286.98</v>
      </c>
      <c r="BA91" s="602">
        <v>428280.77</v>
      </c>
      <c r="BB91" s="602">
        <v>428280.77</v>
      </c>
      <c r="BC91" s="602">
        <v>372673.35</v>
      </c>
      <c r="BD91" s="602">
        <v>239592.95</v>
      </c>
      <c r="BE91" s="602">
        <v>239592.95</v>
      </c>
      <c r="BF91" s="602">
        <v>226948.82</v>
      </c>
      <c r="BG91" s="602">
        <v>226948.82</v>
      </c>
      <c r="BH91" s="602">
        <v>225325.25</v>
      </c>
      <c r="BI91" s="602">
        <v>194493.55</v>
      </c>
      <c r="BJ91" s="602">
        <v>114163.32</v>
      </c>
      <c r="BK91" s="602">
        <v>114163.32</v>
      </c>
      <c r="BL91" s="602">
        <v>114163.32</v>
      </c>
      <c r="BM91" s="602" t="s">
        <v>1043</v>
      </c>
      <c r="BN91" s="602" t="s">
        <v>1034</v>
      </c>
      <c r="BO91" s="602" t="s">
        <v>1034</v>
      </c>
      <c r="BP91" s="602" t="s">
        <v>1034</v>
      </c>
      <c r="BQ91" s="602" t="s">
        <v>1034</v>
      </c>
      <c r="BR91" s="602" t="s">
        <v>1034</v>
      </c>
      <c r="BS91" s="602" t="s">
        <v>1034</v>
      </c>
      <c r="BT91" s="603"/>
    </row>
    <row r="92" spans="2:73">
      <c r="B92" s="597" t="s">
        <v>208</v>
      </c>
      <c r="C92" s="597" t="s">
        <v>998</v>
      </c>
      <c r="D92" s="597" t="s">
        <v>14</v>
      </c>
      <c r="E92" s="597" t="s">
        <v>999</v>
      </c>
      <c r="F92" s="597" t="s">
        <v>29</v>
      </c>
      <c r="G92" s="597" t="s">
        <v>1000</v>
      </c>
      <c r="H92" s="768">
        <v>2013</v>
      </c>
      <c r="I92" s="556" t="s">
        <v>1016</v>
      </c>
      <c r="J92" s="556"/>
      <c r="K92" s="39"/>
      <c r="L92" s="601" t="s">
        <v>1034</v>
      </c>
      <c r="M92" s="602" t="s">
        <v>1034</v>
      </c>
      <c r="N92" s="602">
        <v>808.2</v>
      </c>
      <c r="O92" s="602">
        <v>803.43</v>
      </c>
      <c r="P92" s="602">
        <v>798.16</v>
      </c>
      <c r="Q92" s="602">
        <v>781.05</v>
      </c>
      <c r="R92" s="602">
        <v>772.75</v>
      </c>
      <c r="S92" s="602">
        <v>766.54</v>
      </c>
      <c r="T92" s="602">
        <v>759.32</v>
      </c>
      <c r="U92" s="602">
        <v>759.32</v>
      </c>
      <c r="V92" s="602">
        <v>689.11</v>
      </c>
      <c r="W92" s="602">
        <v>669.28</v>
      </c>
      <c r="X92" s="602">
        <v>656.32</v>
      </c>
      <c r="Y92" s="602">
        <v>656.22</v>
      </c>
      <c r="Z92" s="602">
        <v>650.42999999999995</v>
      </c>
      <c r="AA92" s="602">
        <v>650.42999999999995</v>
      </c>
      <c r="AB92" s="602">
        <v>577.08000000000004</v>
      </c>
      <c r="AC92" s="602">
        <v>574</v>
      </c>
      <c r="AD92" s="602">
        <v>574</v>
      </c>
      <c r="AE92" s="602">
        <v>574</v>
      </c>
      <c r="AF92" s="602">
        <v>574</v>
      </c>
      <c r="AG92" s="602">
        <v>574</v>
      </c>
      <c r="AH92" s="602">
        <v>8.2200000000000006</v>
      </c>
      <c r="AI92" s="602" t="s">
        <v>1034</v>
      </c>
      <c r="AJ92" s="602" t="s">
        <v>1034</v>
      </c>
      <c r="AK92" s="602" t="s">
        <v>1034</v>
      </c>
      <c r="AL92" s="602" t="s">
        <v>1034</v>
      </c>
      <c r="AM92" s="602" t="s">
        <v>1034</v>
      </c>
      <c r="AN92" s="602" t="s">
        <v>1034</v>
      </c>
      <c r="AO92" s="603" t="s">
        <v>1035</v>
      </c>
      <c r="AP92" s="39"/>
      <c r="AQ92" s="601" t="s">
        <v>1035</v>
      </c>
      <c r="AR92" s="602" t="s">
        <v>1044</v>
      </c>
      <c r="AS92" s="602">
        <v>4634361.9000000004</v>
      </c>
      <c r="AT92" s="602">
        <v>4542445.75</v>
      </c>
      <c r="AU92" s="602">
        <v>4441123.32</v>
      </c>
      <c r="AV92" s="602">
        <v>4111707.9</v>
      </c>
      <c r="AW92" s="602">
        <v>3950956.45</v>
      </c>
      <c r="AX92" s="602">
        <v>3831293.59</v>
      </c>
      <c r="AY92" s="602">
        <v>3692430.59</v>
      </c>
      <c r="AZ92" s="602">
        <v>3684889.09</v>
      </c>
      <c r="BA92" s="602">
        <v>2333239.33</v>
      </c>
      <c r="BB92" s="602">
        <v>2314718.1</v>
      </c>
      <c r="BC92" s="602">
        <v>2185230.02</v>
      </c>
      <c r="BD92" s="602">
        <v>2111270.15</v>
      </c>
      <c r="BE92" s="602">
        <v>2092024.95</v>
      </c>
      <c r="BF92" s="602">
        <v>2092024.95</v>
      </c>
      <c r="BG92" s="602">
        <v>1517726.61</v>
      </c>
      <c r="BH92" s="602">
        <v>1492359.15</v>
      </c>
      <c r="BI92" s="602">
        <v>1492359.15</v>
      </c>
      <c r="BJ92" s="602">
        <v>1492359.15</v>
      </c>
      <c r="BK92" s="602">
        <v>1492359.15</v>
      </c>
      <c r="BL92" s="602">
        <v>1492359.15</v>
      </c>
      <c r="BM92" s="602">
        <v>60612.15</v>
      </c>
      <c r="BN92" s="602" t="s">
        <v>1034</v>
      </c>
      <c r="BO92" s="602" t="s">
        <v>1034</v>
      </c>
      <c r="BP92" s="602" t="s">
        <v>1034</v>
      </c>
      <c r="BQ92" s="602" t="s">
        <v>1034</v>
      </c>
      <c r="BR92" s="602" t="s">
        <v>1034</v>
      </c>
      <c r="BS92" s="602" t="s">
        <v>1034</v>
      </c>
      <c r="BT92" s="603"/>
    </row>
    <row r="93" spans="2:73">
      <c r="B93" s="597" t="s">
        <v>208</v>
      </c>
      <c r="C93" s="597" t="s">
        <v>998</v>
      </c>
      <c r="D93" s="597" t="s">
        <v>1023</v>
      </c>
      <c r="E93" s="597" t="s">
        <v>999</v>
      </c>
      <c r="F93" s="597" t="s">
        <v>29</v>
      </c>
      <c r="G93" s="597" t="s">
        <v>1000</v>
      </c>
      <c r="H93" s="768">
        <v>2012</v>
      </c>
      <c r="I93" s="556" t="s">
        <v>1016</v>
      </c>
      <c r="J93" s="556"/>
      <c r="K93" s="39"/>
      <c r="L93" s="601" t="s">
        <v>1034</v>
      </c>
      <c r="M93" s="602">
        <v>15.98</v>
      </c>
      <c r="N93" s="602">
        <v>15.98</v>
      </c>
      <c r="O93" s="602">
        <v>15.98</v>
      </c>
      <c r="P93" s="602">
        <v>15.98</v>
      </c>
      <c r="Q93" s="602">
        <v>15.98</v>
      </c>
      <c r="R93" s="602">
        <v>15.98</v>
      </c>
      <c r="S93" s="602">
        <v>15.98</v>
      </c>
      <c r="T93" s="602">
        <v>15.98</v>
      </c>
      <c r="U93" s="602">
        <v>15.98</v>
      </c>
      <c r="V93" s="602">
        <v>15.98</v>
      </c>
      <c r="W93" s="602">
        <v>15.98</v>
      </c>
      <c r="X93" s="602">
        <v>15.98</v>
      </c>
      <c r="Y93" s="602">
        <v>15.98</v>
      </c>
      <c r="Z93" s="602">
        <v>15.98</v>
      </c>
      <c r="AA93" s="602">
        <v>15.98</v>
      </c>
      <c r="AB93" s="602">
        <v>15.98</v>
      </c>
      <c r="AC93" s="602">
        <v>15.98</v>
      </c>
      <c r="AD93" s="602">
        <v>15.98</v>
      </c>
      <c r="AE93" s="602">
        <v>15.98</v>
      </c>
      <c r="AF93" s="602">
        <v>12.03</v>
      </c>
      <c r="AG93" s="602" t="s">
        <v>1034</v>
      </c>
      <c r="AH93" s="602" t="s">
        <v>1034</v>
      </c>
      <c r="AI93" s="602" t="s">
        <v>1034</v>
      </c>
      <c r="AJ93" s="602" t="s">
        <v>1034</v>
      </c>
      <c r="AK93" s="602" t="s">
        <v>1034</v>
      </c>
      <c r="AL93" s="602" t="s">
        <v>1034</v>
      </c>
      <c r="AM93" s="602" t="s">
        <v>1034</v>
      </c>
      <c r="AN93" s="602" t="s">
        <v>1034</v>
      </c>
      <c r="AO93" s="603" t="s">
        <v>1035</v>
      </c>
      <c r="AP93" s="39"/>
      <c r="AQ93" s="601" t="s">
        <v>1035</v>
      </c>
      <c r="AR93" s="602">
        <v>30424.01</v>
      </c>
      <c r="AS93" s="602">
        <v>30424.01</v>
      </c>
      <c r="AT93" s="602">
        <v>30424.01</v>
      </c>
      <c r="AU93" s="602">
        <v>30424.01</v>
      </c>
      <c r="AV93" s="602">
        <v>30424.01</v>
      </c>
      <c r="AW93" s="602">
        <v>30424.01</v>
      </c>
      <c r="AX93" s="602">
        <v>30424.01</v>
      </c>
      <c r="AY93" s="602">
        <v>30424.01</v>
      </c>
      <c r="AZ93" s="602">
        <v>30424.01</v>
      </c>
      <c r="BA93" s="602">
        <v>30424.01</v>
      </c>
      <c r="BB93" s="602">
        <v>30424.01</v>
      </c>
      <c r="BC93" s="602">
        <v>30424.01</v>
      </c>
      <c r="BD93" s="602">
        <v>30424.01</v>
      </c>
      <c r="BE93" s="602">
        <v>30424.01</v>
      </c>
      <c r="BF93" s="602">
        <v>30424.01</v>
      </c>
      <c r="BG93" s="602">
        <v>30424.01</v>
      </c>
      <c r="BH93" s="602">
        <v>30424.01</v>
      </c>
      <c r="BI93" s="602">
        <v>30424.01</v>
      </c>
      <c r="BJ93" s="602">
        <v>26486.080000000002</v>
      </c>
      <c r="BK93" s="602" t="s">
        <v>1042</v>
      </c>
      <c r="BL93" s="602" t="s">
        <v>1042</v>
      </c>
      <c r="BM93" s="602" t="s">
        <v>1043</v>
      </c>
      <c r="BN93" s="602" t="s">
        <v>1034</v>
      </c>
      <c r="BO93" s="602" t="s">
        <v>1034</v>
      </c>
      <c r="BP93" s="602" t="s">
        <v>1034</v>
      </c>
      <c r="BQ93" s="602" t="s">
        <v>1034</v>
      </c>
      <c r="BR93" s="602" t="s">
        <v>1034</v>
      </c>
      <c r="BS93" s="602" t="s">
        <v>1034</v>
      </c>
      <c r="BT93" s="603"/>
    </row>
    <row r="94" spans="2:73">
      <c r="B94" s="597" t="s">
        <v>208</v>
      </c>
      <c r="C94" s="597" t="s">
        <v>998</v>
      </c>
      <c r="D94" s="597" t="s">
        <v>1023</v>
      </c>
      <c r="E94" s="597" t="s">
        <v>999</v>
      </c>
      <c r="F94" s="597" t="s">
        <v>29</v>
      </c>
      <c r="G94" s="597" t="s">
        <v>1000</v>
      </c>
      <c r="H94" s="768">
        <v>2013</v>
      </c>
      <c r="I94" s="556" t="s">
        <v>1016</v>
      </c>
      <c r="J94" s="556"/>
      <c r="K94" s="39"/>
      <c r="L94" s="601" t="s">
        <v>1034</v>
      </c>
      <c r="M94" s="602" t="s">
        <v>1034</v>
      </c>
      <c r="N94" s="602">
        <v>974.16</v>
      </c>
      <c r="O94" s="602">
        <v>974.16</v>
      </c>
      <c r="P94" s="602">
        <v>974.16</v>
      </c>
      <c r="Q94" s="602">
        <v>974.16</v>
      </c>
      <c r="R94" s="602">
        <v>974.16</v>
      </c>
      <c r="S94" s="602">
        <v>974.16</v>
      </c>
      <c r="T94" s="602">
        <v>974.16</v>
      </c>
      <c r="U94" s="602">
        <v>974.16</v>
      </c>
      <c r="V94" s="602">
        <v>974.16</v>
      </c>
      <c r="W94" s="602">
        <v>974.16</v>
      </c>
      <c r="X94" s="602">
        <v>974.16</v>
      </c>
      <c r="Y94" s="602">
        <v>974.16</v>
      </c>
      <c r="Z94" s="602">
        <v>974.16</v>
      </c>
      <c r="AA94" s="602">
        <v>974.16</v>
      </c>
      <c r="AB94" s="602">
        <v>974.16</v>
      </c>
      <c r="AC94" s="602">
        <v>974.16</v>
      </c>
      <c r="AD94" s="602">
        <v>974.16</v>
      </c>
      <c r="AE94" s="602">
        <v>974.16</v>
      </c>
      <c r="AF94" s="602">
        <v>733.86</v>
      </c>
      <c r="AG94" s="602" t="s">
        <v>1034</v>
      </c>
      <c r="AH94" s="602" t="s">
        <v>1034</v>
      </c>
      <c r="AI94" s="602" t="s">
        <v>1034</v>
      </c>
      <c r="AJ94" s="602" t="s">
        <v>1034</v>
      </c>
      <c r="AK94" s="602" t="s">
        <v>1034</v>
      </c>
      <c r="AL94" s="602" t="s">
        <v>1034</v>
      </c>
      <c r="AM94" s="602" t="s">
        <v>1034</v>
      </c>
      <c r="AN94" s="602" t="s">
        <v>1034</v>
      </c>
      <c r="AO94" s="603" t="s">
        <v>1035</v>
      </c>
      <c r="AP94" s="39"/>
      <c r="AQ94" s="601" t="s">
        <v>1035</v>
      </c>
      <c r="AR94" s="602" t="s">
        <v>1044</v>
      </c>
      <c r="AS94" s="602">
        <v>1639841.84</v>
      </c>
      <c r="AT94" s="602">
        <v>1639841.84</v>
      </c>
      <c r="AU94" s="602">
        <v>1639841.84</v>
      </c>
      <c r="AV94" s="602">
        <v>1639841.84</v>
      </c>
      <c r="AW94" s="602">
        <v>1639841.84</v>
      </c>
      <c r="AX94" s="602">
        <v>1639841.84</v>
      </c>
      <c r="AY94" s="602">
        <v>1639841.84</v>
      </c>
      <c r="AZ94" s="602">
        <v>1639841.84</v>
      </c>
      <c r="BA94" s="602">
        <v>1639841.84</v>
      </c>
      <c r="BB94" s="602">
        <v>1639841.84</v>
      </c>
      <c r="BC94" s="602">
        <v>1639841.84</v>
      </c>
      <c r="BD94" s="602">
        <v>1639841.84</v>
      </c>
      <c r="BE94" s="602">
        <v>1639841.84</v>
      </c>
      <c r="BF94" s="602">
        <v>1639841.84</v>
      </c>
      <c r="BG94" s="602">
        <v>1639841.84</v>
      </c>
      <c r="BH94" s="602">
        <v>1639841.84</v>
      </c>
      <c r="BI94" s="602">
        <v>1639841.84</v>
      </c>
      <c r="BJ94" s="602">
        <v>1639841.84</v>
      </c>
      <c r="BK94" s="602">
        <v>1424951.53</v>
      </c>
      <c r="BL94" s="602" t="s">
        <v>1042</v>
      </c>
      <c r="BM94" s="602" t="s">
        <v>1043</v>
      </c>
      <c r="BN94" s="602" t="s">
        <v>1034</v>
      </c>
      <c r="BO94" s="602" t="s">
        <v>1034</v>
      </c>
      <c r="BP94" s="602" t="s">
        <v>1034</v>
      </c>
      <c r="BQ94" s="602" t="s">
        <v>1034</v>
      </c>
      <c r="BR94" s="602" t="s">
        <v>1034</v>
      </c>
      <c r="BS94" s="602" t="s">
        <v>1034</v>
      </c>
      <c r="BT94" s="603"/>
    </row>
    <row r="95" spans="2:73">
      <c r="B95" s="597" t="s">
        <v>208</v>
      </c>
      <c r="C95" s="597" t="s">
        <v>998</v>
      </c>
      <c r="D95" s="597" t="s">
        <v>1018</v>
      </c>
      <c r="E95" s="597" t="s">
        <v>999</v>
      </c>
      <c r="F95" s="597" t="s">
        <v>29</v>
      </c>
      <c r="G95" s="597" t="s">
        <v>1002</v>
      </c>
      <c r="H95" s="768">
        <v>2006</v>
      </c>
      <c r="I95" s="556" t="s">
        <v>1016</v>
      </c>
      <c r="J95" s="556"/>
      <c r="K95" s="39"/>
      <c r="L95" s="601" t="s">
        <v>1034</v>
      </c>
      <c r="M95" s="602" t="s">
        <v>1034</v>
      </c>
      <c r="N95" s="602">
        <v>53.07</v>
      </c>
      <c r="O95" s="602" t="s">
        <v>1034</v>
      </c>
      <c r="P95" s="602" t="s">
        <v>1034</v>
      </c>
      <c r="Q95" s="602" t="s">
        <v>1034</v>
      </c>
      <c r="R95" s="602" t="s">
        <v>1034</v>
      </c>
      <c r="S95" s="602" t="s">
        <v>1034</v>
      </c>
      <c r="T95" s="602" t="s">
        <v>1034</v>
      </c>
      <c r="U95" s="602" t="s">
        <v>1034</v>
      </c>
      <c r="V95" s="602" t="s">
        <v>1034</v>
      </c>
      <c r="W95" s="602" t="s">
        <v>1034</v>
      </c>
      <c r="X95" s="602" t="s">
        <v>1034</v>
      </c>
      <c r="Y95" s="602" t="s">
        <v>1034</v>
      </c>
      <c r="Z95" s="602" t="s">
        <v>1034</v>
      </c>
      <c r="AA95" s="602" t="s">
        <v>1034</v>
      </c>
      <c r="AB95" s="602" t="s">
        <v>1034</v>
      </c>
      <c r="AC95" s="602" t="s">
        <v>1034</v>
      </c>
      <c r="AD95" s="602" t="s">
        <v>1034</v>
      </c>
      <c r="AE95" s="602" t="s">
        <v>1034</v>
      </c>
      <c r="AF95" s="602" t="s">
        <v>1034</v>
      </c>
      <c r="AG95" s="602" t="s">
        <v>1034</v>
      </c>
      <c r="AH95" s="602" t="s">
        <v>1034</v>
      </c>
      <c r="AI95" s="602" t="s">
        <v>1034</v>
      </c>
      <c r="AJ95" s="602" t="s">
        <v>1034</v>
      </c>
      <c r="AK95" s="602" t="s">
        <v>1034</v>
      </c>
      <c r="AL95" s="602" t="s">
        <v>1034</v>
      </c>
      <c r="AM95" s="602" t="s">
        <v>1034</v>
      </c>
      <c r="AN95" s="602" t="s">
        <v>1034</v>
      </c>
      <c r="AO95" s="603" t="s">
        <v>1035</v>
      </c>
      <c r="AP95" s="39"/>
      <c r="AQ95" s="601" t="s">
        <v>1035</v>
      </c>
      <c r="AR95" s="602" t="s">
        <v>1044</v>
      </c>
      <c r="AS95" s="602">
        <v>212.34</v>
      </c>
      <c r="AT95" s="602" t="s">
        <v>1041</v>
      </c>
      <c r="AU95" s="602" t="s">
        <v>1041</v>
      </c>
      <c r="AV95" s="602" t="s">
        <v>1041</v>
      </c>
      <c r="AW95" s="602" t="s">
        <v>1041</v>
      </c>
      <c r="AX95" s="602" t="s">
        <v>1041</v>
      </c>
      <c r="AY95" s="602" t="s">
        <v>1041</v>
      </c>
      <c r="AZ95" s="602" t="s">
        <v>1041</v>
      </c>
      <c r="BA95" s="602" t="s">
        <v>1041</v>
      </c>
      <c r="BB95" s="602" t="s">
        <v>1041</v>
      </c>
      <c r="BC95" s="602" t="s">
        <v>1042</v>
      </c>
      <c r="BD95" s="602" t="s">
        <v>1042</v>
      </c>
      <c r="BE95" s="602" t="s">
        <v>1042</v>
      </c>
      <c r="BF95" s="602" t="s">
        <v>1042</v>
      </c>
      <c r="BG95" s="602" t="s">
        <v>1042</v>
      </c>
      <c r="BH95" s="602" t="s">
        <v>1042</v>
      </c>
      <c r="BI95" s="602" t="s">
        <v>1042</v>
      </c>
      <c r="BJ95" s="602" t="s">
        <v>1042</v>
      </c>
      <c r="BK95" s="602" t="s">
        <v>1042</v>
      </c>
      <c r="BL95" s="602" t="s">
        <v>1042</v>
      </c>
      <c r="BM95" s="602" t="s">
        <v>1043</v>
      </c>
      <c r="BN95" s="602" t="s">
        <v>1034</v>
      </c>
      <c r="BO95" s="602" t="s">
        <v>1034</v>
      </c>
      <c r="BP95" s="602" t="s">
        <v>1034</v>
      </c>
      <c r="BQ95" s="602" t="s">
        <v>1034</v>
      </c>
      <c r="BR95" s="602" t="s">
        <v>1034</v>
      </c>
      <c r="BS95" s="602" t="s">
        <v>1034</v>
      </c>
      <c r="BT95" s="603"/>
    </row>
    <row r="96" spans="2:73">
      <c r="B96" s="597" t="s">
        <v>208</v>
      </c>
      <c r="C96" s="597" t="s">
        <v>998</v>
      </c>
      <c r="D96" s="597" t="s">
        <v>1018</v>
      </c>
      <c r="E96" s="597" t="s">
        <v>999</v>
      </c>
      <c r="F96" s="597" t="s">
        <v>29</v>
      </c>
      <c r="G96" s="597" t="s">
        <v>1002</v>
      </c>
      <c r="H96" s="768">
        <v>2007</v>
      </c>
      <c r="I96" s="556" t="s">
        <v>1016</v>
      </c>
      <c r="J96" s="556"/>
      <c r="K96" s="39"/>
      <c r="L96" s="601" t="s">
        <v>1034</v>
      </c>
      <c r="M96" s="602" t="s">
        <v>1034</v>
      </c>
      <c r="N96" s="602">
        <v>156.12</v>
      </c>
      <c r="O96" s="602" t="s">
        <v>1034</v>
      </c>
      <c r="P96" s="602" t="s">
        <v>1034</v>
      </c>
      <c r="Q96" s="602" t="s">
        <v>1034</v>
      </c>
      <c r="R96" s="602" t="s">
        <v>1034</v>
      </c>
      <c r="S96" s="602" t="s">
        <v>1034</v>
      </c>
      <c r="T96" s="602" t="s">
        <v>1034</v>
      </c>
      <c r="U96" s="602" t="s">
        <v>1034</v>
      </c>
      <c r="V96" s="602" t="s">
        <v>1034</v>
      </c>
      <c r="W96" s="602" t="s">
        <v>1034</v>
      </c>
      <c r="X96" s="602" t="s">
        <v>1034</v>
      </c>
      <c r="Y96" s="602" t="s">
        <v>1034</v>
      </c>
      <c r="Z96" s="602" t="s">
        <v>1034</v>
      </c>
      <c r="AA96" s="602" t="s">
        <v>1034</v>
      </c>
      <c r="AB96" s="602" t="s">
        <v>1034</v>
      </c>
      <c r="AC96" s="602" t="s">
        <v>1034</v>
      </c>
      <c r="AD96" s="602" t="s">
        <v>1034</v>
      </c>
      <c r="AE96" s="602" t="s">
        <v>1034</v>
      </c>
      <c r="AF96" s="602" t="s">
        <v>1034</v>
      </c>
      <c r="AG96" s="602" t="s">
        <v>1034</v>
      </c>
      <c r="AH96" s="602" t="s">
        <v>1034</v>
      </c>
      <c r="AI96" s="602" t="s">
        <v>1034</v>
      </c>
      <c r="AJ96" s="602" t="s">
        <v>1034</v>
      </c>
      <c r="AK96" s="602" t="s">
        <v>1034</v>
      </c>
      <c r="AL96" s="602" t="s">
        <v>1034</v>
      </c>
      <c r="AM96" s="602" t="s">
        <v>1034</v>
      </c>
      <c r="AN96" s="602" t="s">
        <v>1034</v>
      </c>
      <c r="AO96" s="603" t="s">
        <v>1035</v>
      </c>
      <c r="AP96" s="39"/>
      <c r="AQ96" s="601" t="s">
        <v>1035</v>
      </c>
      <c r="AR96" s="602" t="s">
        <v>1044</v>
      </c>
      <c r="AS96" s="602">
        <v>572.76</v>
      </c>
      <c r="AT96" s="602" t="s">
        <v>1041</v>
      </c>
      <c r="AU96" s="602" t="s">
        <v>1041</v>
      </c>
      <c r="AV96" s="602" t="s">
        <v>1041</v>
      </c>
      <c r="AW96" s="602" t="s">
        <v>1041</v>
      </c>
      <c r="AX96" s="602" t="s">
        <v>1041</v>
      </c>
      <c r="AY96" s="602" t="s">
        <v>1041</v>
      </c>
      <c r="AZ96" s="602" t="s">
        <v>1041</v>
      </c>
      <c r="BA96" s="602" t="s">
        <v>1041</v>
      </c>
      <c r="BB96" s="602" t="s">
        <v>1041</v>
      </c>
      <c r="BC96" s="602" t="s">
        <v>1042</v>
      </c>
      <c r="BD96" s="602" t="s">
        <v>1042</v>
      </c>
      <c r="BE96" s="602" t="s">
        <v>1042</v>
      </c>
      <c r="BF96" s="602" t="s">
        <v>1042</v>
      </c>
      <c r="BG96" s="602" t="s">
        <v>1042</v>
      </c>
      <c r="BH96" s="602" t="s">
        <v>1042</v>
      </c>
      <c r="BI96" s="602" t="s">
        <v>1042</v>
      </c>
      <c r="BJ96" s="602" t="s">
        <v>1042</v>
      </c>
      <c r="BK96" s="602" t="s">
        <v>1042</v>
      </c>
      <c r="BL96" s="602" t="s">
        <v>1042</v>
      </c>
      <c r="BM96" s="602" t="s">
        <v>1043</v>
      </c>
      <c r="BN96" s="602" t="s">
        <v>1034</v>
      </c>
      <c r="BO96" s="602" t="s">
        <v>1034</v>
      </c>
      <c r="BP96" s="602" t="s">
        <v>1034</v>
      </c>
      <c r="BQ96" s="602" t="s">
        <v>1034</v>
      </c>
      <c r="BR96" s="602" t="s">
        <v>1034</v>
      </c>
      <c r="BS96" s="602" t="s">
        <v>1034</v>
      </c>
      <c r="BT96" s="603"/>
    </row>
    <row r="97" spans="2:73">
      <c r="B97" s="597" t="s">
        <v>208</v>
      </c>
      <c r="C97" s="597" t="s">
        <v>998</v>
      </c>
      <c r="D97" s="597" t="s">
        <v>1018</v>
      </c>
      <c r="E97" s="597" t="s">
        <v>999</v>
      </c>
      <c r="F97" s="597" t="s">
        <v>29</v>
      </c>
      <c r="G97" s="597" t="s">
        <v>1002</v>
      </c>
      <c r="H97" s="768">
        <v>2008</v>
      </c>
      <c r="I97" s="556" t="s">
        <v>1016</v>
      </c>
      <c r="J97" s="556"/>
      <c r="K97" s="39"/>
      <c r="L97" s="601" t="s">
        <v>1034</v>
      </c>
      <c r="M97" s="602" t="s">
        <v>1034</v>
      </c>
      <c r="N97" s="602">
        <v>335</v>
      </c>
      <c r="O97" s="602" t="s">
        <v>1034</v>
      </c>
      <c r="P97" s="602" t="s">
        <v>1034</v>
      </c>
      <c r="Q97" s="602" t="s">
        <v>1034</v>
      </c>
      <c r="R97" s="602" t="s">
        <v>1034</v>
      </c>
      <c r="S97" s="602" t="s">
        <v>1034</v>
      </c>
      <c r="T97" s="602" t="s">
        <v>1034</v>
      </c>
      <c r="U97" s="602" t="s">
        <v>1034</v>
      </c>
      <c r="V97" s="602" t="s">
        <v>1034</v>
      </c>
      <c r="W97" s="602" t="s">
        <v>1034</v>
      </c>
      <c r="X97" s="602" t="s">
        <v>1034</v>
      </c>
      <c r="Y97" s="602" t="s">
        <v>1034</v>
      </c>
      <c r="Z97" s="602" t="s">
        <v>1034</v>
      </c>
      <c r="AA97" s="602" t="s">
        <v>1034</v>
      </c>
      <c r="AB97" s="602" t="s">
        <v>1034</v>
      </c>
      <c r="AC97" s="602" t="s">
        <v>1034</v>
      </c>
      <c r="AD97" s="602" t="s">
        <v>1034</v>
      </c>
      <c r="AE97" s="602" t="s">
        <v>1034</v>
      </c>
      <c r="AF97" s="602" t="s">
        <v>1034</v>
      </c>
      <c r="AG97" s="602" t="s">
        <v>1034</v>
      </c>
      <c r="AH97" s="602" t="s">
        <v>1034</v>
      </c>
      <c r="AI97" s="602" t="s">
        <v>1034</v>
      </c>
      <c r="AJ97" s="602" t="s">
        <v>1034</v>
      </c>
      <c r="AK97" s="602" t="s">
        <v>1034</v>
      </c>
      <c r="AL97" s="602" t="s">
        <v>1034</v>
      </c>
      <c r="AM97" s="602" t="s">
        <v>1034</v>
      </c>
      <c r="AN97" s="602" t="s">
        <v>1034</v>
      </c>
      <c r="AO97" s="603" t="s">
        <v>1035</v>
      </c>
      <c r="AP97" s="39"/>
      <c r="AQ97" s="601" t="s">
        <v>1035</v>
      </c>
      <c r="AR97" s="602" t="s">
        <v>1044</v>
      </c>
      <c r="AS97" s="602">
        <v>1283.28</v>
      </c>
      <c r="AT97" s="602" t="s">
        <v>1041</v>
      </c>
      <c r="AU97" s="602" t="s">
        <v>1041</v>
      </c>
      <c r="AV97" s="602" t="s">
        <v>1041</v>
      </c>
      <c r="AW97" s="602" t="s">
        <v>1041</v>
      </c>
      <c r="AX97" s="602" t="s">
        <v>1041</v>
      </c>
      <c r="AY97" s="602" t="s">
        <v>1041</v>
      </c>
      <c r="AZ97" s="602" t="s">
        <v>1041</v>
      </c>
      <c r="BA97" s="602" t="s">
        <v>1041</v>
      </c>
      <c r="BB97" s="602" t="s">
        <v>1041</v>
      </c>
      <c r="BC97" s="602" t="s">
        <v>1042</v>
      </c>
      <c r="BD97" s="602" t="s">
        <v>1042</v>
      </c>
      <c r="BE97" s="602" t="s">
        <v>1042</v>
      </c>
      <c r="BF97" s="602" t="s">
        <v>1042</v>
      </c>
      <c r="BG97" s="602" t="s">
        <v>1042</v>
      </c>
      <c r="BH97" s="602" t="s">
        <v>1042</v>
      </c>
      <c r="BI97" s="602" t="s">
        <v>1042</v>
      </c>
      <c r="BJ97" s="602" t="s">
        <v>1042</v>
      </c>
      <c r="BK97" s="602" t="s">
        <v>1042</v>
      </c>
      <c r="BL97" s="602" t="s">
        <v>1042</v>
      </c>
      <c r="BM97" s="602" t="s">
        <v>1043</v>
      </c>
      <c r="BN97" s="602" t="s">
        <v>1034</v>
      </c>
      <c r="BO97" s="602" t="s">
        <v>1034</v>
      </c>
      <c r="BP97" s="602" t="s">
        <v>1034</v>
      </c>
      <c r="BQ97" s="602" t="s">
        <v>1034</v>
      </c>
      <c r="BR97" s="602" t="s">
        <v>1034</v>
      </c>
      <c r="BS97" s="602" t="s">
        <v>1034</v>
      </c>
      <c r="BT97" s="603"/>
    </row>
    <row r="98" spans="2:73" ht="15.75">
      <c r="B98" s="597" t="s">
        <v>208</v>
      </c>
      <c r="C98" s="597" t="s">
        <v>998</v>
      </c>
      <c r="D98" s="597" t="s">
        <v>1018</v>
      </c>
      <c r="E98" s="597" t="s">
        <v>999</v>
      </c>
      <c r="F98" s="597" t="s">
        <v>29</v>
      </c>
      <c r="G98" s="597" t="s">
        <v>1002</v>
      </c>
      <c r="H98" s="768">
        <v>2009</v>
      </c>
      <c r="I98" s="556" t="s">
        <v>1016</v>
      </c>
      <c r="J98" s="556"/>
      <c r="K98" s="39"/>
      <c r="L98" s="601" t="s">
        <v>1034</v>
      </c>
      <c r="M98" s="602" t="s">
        <v>1034</v>
      </c>
      <c r="N98" s="602">
        <v>538.96</v>
      </c>
      <c r="O98" s="602" t="s">
        <v>1034</v>
      </c>
      <c r="P98" s="602" t="s">
        <v>1034</v>
      </c>
      <c r="Q98" s="602" t="s">
        <v>1034</v>
      </c>
      <c r="R98" s="602" t="s">
        <v>1034</v>
      </c>
      <c r="S98" s="602" t="s">
        <v>1034</v>
      </c>
      <c r="T98" s="602" t="s">
        <v>1034</v>
      </c>
      <c r="U98" s="602" t="s">
        <v>1034</v>
      </c>
      <c r="V98" s="602" t="s">
        <v>1034</v>
      </c>
      <c r="W98" s="602" t="s">
        <v>1034</v>
      </c>
      <c r="X98" s="602" t="s">
        <v>1034</v>
      </c>
      <c r="Y98" s="602" t="s">
        <v>1034</v>
      </c>
      <c r="Z98" s="602" t="s">
        <v>1034</v>
      </c>
      <c r="AA98" s="602" t="s">
        <v>1034</v>
      </c>
      <c r="AB98" s="602" t="s">
        <v>1034</v>
      </c>
      <c r="AC98" s="602" t="s">
        <v>1034</v>
      </c>
      <c r="AD98" s="602" t="s">
        <v>1034</v>
      </c>
      <c r="AE98" s="602" t="s">
        <v>1034</v>
      </c>
      <c r="AF98" s="602" t="s">
        <v>1034</v>
      </c>
      <c r="AG98" s="602" t="s">
        <v>1034</v>
      </c>
      <c r="AH98" s="602" t="s">
        <v>1034</v>
      </c>
      <c r="AI98" s="602" t="s">
        <v>1034</v>
      </c>
      <c r="AJ98" s="602" t="s">
        <v>1034</v>
      </c>
      <c r="AK98" s="602" t="s">
        <v>1034</v>
      </c>
      <c r="AL98" s="602" t="s">
        <v>1034</v>
      </c>
      <c r="AM98" s="602" t="s">
        <v>1034</v>
      </c>
      <c r="AN98" s="602" t="s">
        <v>1034</v>
      </c>
      <c r="AO98" s="603" t="s">
        <v>1035</v>
      </c>
      <c r="AP98" s="39"/>
      <c r="AQ98" s="601" t="s">
        <v>1035</v>
      </c>
      <c r="AR98" s="602" t="s">
        <v>1044</v>
      </c>
      <c r="AS98" s="602">
        <v>1881.73</v>
      </c>
      <c r="AT98" s="602" t="s">
        <v>1041</v>
      </c>
      <c r="AU98" s="602" t="s">
        <v>1041</v>
      </c>
      <c r="AV98" s="602" t="s">
        <v>1041</v>
      </c>
      <c r="AW98" s="602" t="s">
        <v>1041</v>
      </c>
      <c r="AX98" s="602" t="s">
        <v>1041</v>
      </c>
      <c r="AY98" s="602" t="s">
        <v>1041</v>
      </c>
      <c r="AZ98" s="602" t="s">
        <v>1041</v>
      </c>
      <c r="BA98" s="602" t="s">
        <v>1041</v>
      </c>
      <c r="BB98" s="602" t="s">
        <v>1041</v>
      </c>
      <c r="BC98" s="602" t="s">
        <v>1042</v>
      </c>
      <c r="BD98" s="602" t="s">
        <v>1042</v>
      </c>
      <c r="BE98" s="602" t="s">
        <v>1042</v>
      </c>
      <c r="BF98" s="602" t="s">
        <v>1042</v>
      </c>
      <c r="BG98" s="602" t="s">
        <v>1042</v>
      </c>
      <c r="BH98" s="602" t="s">
        <v>1042</v>
      </c>
      <c r="BI98" s="602" t="s">
        <v>1042</v>
      </c>
      <c r="BJ98" s="602" t="s">
        <v>1042</v>
      </c>
      <c r="BK98" s="602" t="s">
        <v>1042</v>
      </c>
      <c r="BL98" s="602" t="s">
        <v>1042</v>
      </c>
      <c r="BM98" s="602" t="s">
        <v>1043</v>
      </c>
      <c r="BN98" s="602" t="s">
        <v>1034</v>
      </c>
      <c r="BO98" s="602" t="s">
        <v>1034</v>
      </c>
      <c r="BP98" s="602" t="s">
        <v>1034</v>
      </c>
      <c r="BQ98" s="602" t="s">
        <v>1034</v>
      </c>
      <c r="BR98" s="602" t="s">
        <v>1034</v>
      </c>
      <c r="BS98" s="602" t="s">
        <v>1034</v>
      </c>
      <c r="BT98" s="603"/>
      <c r="BU98" s="13"/>
    </row>
    <row r="99" spans="2:73" ht="15.75">
      <c r="B99" s="597" t="s">
        <v>208</v>
      </c>
      <c r="C99" s="597" t="s">
        <v>998</v>
      </c>
      <c r="D99" s="597" t="s">
        <v>1018</v>
      </c>
      <c r="E99" s="597" t="s">
        <v>999</v>
      </c>
      <c r="F99" s="597" t="s">
        <v>29</v>
      </c>
      <c r="G99" s="597" t="s">
        <v>1002</v>
      </c>
      <c r="H99" s="768">
        <v>2010</v>
      </c>
      <c r="I99" s="556" t="s">
        <v>1016</v>
      </c>
      <c r="J99" s="556"/>
      <c r="K99" s="39"/>
      <c r="L99" s="601" t="s">
        <v>1034</v>
      </c>
      <c r="M99" s="602" t="s">
        <v>1034</v>
      </c>
      <c r="N99" s="602">
        <v>403.82</v>
      </c>
      <c r="O99" s="602" t="s">
        <v>1034</v>
      </c>
      <c r="P99" s="602" t="s">
        <v>1034</v>
      </c>
      <c r="Q99" s="602" t="s">
        <v>1034</v>
      </c>
      <c r="R99" s="602" t="s">
        <v>1034</v>
      </c>
      <c r="S99" s="602" t="s">
        <v>1034</v>
      </c>
      <c r="T99" s="602" t="s">
        <v>1034</v>
      </c>
      <c r="U99" s="602" t="s">
        <v>1034</v>
      </c>
      <c r="V99" s="602" t="s">
        <v>1034</v>
      </c>
      <c r="W99" s="602" t="s">
        <v>1034</v>
      </c>
      <c r="X99" s="602" t="s">
        <v>1034</v>
      </c>
      <c r="Y99" s="602" t="s">
        <v>1034</v>
      </c>
      <c r="Z99" s="602" t="s">
        <v>1034</v>
      </c>
      <c r="AA99" s="602" t="s">
        <v>1034</v>
      </c>
      <c r="AB99" s="602" t="s">
        <v>1034</v>
      </c>
      <c r="AC99" s="602" t="s">
        <v>1034</v>
      </c>
      <c r="AD99" s="602" t="s">
        <v>1034</v>
      </c>
      <c r="AE99" s="602" t="s">
        <v>1034</v>
      </c>
      <c r="AF99" s="602" t="s">
        <v>1034</v>
      </c>
      <c r="AG99" s="602" t="s">
        <v>1034</v>
      </c>
      <c r="AH99" s="602" t="s">
        <v>1034</v>
      </c>
      <c r="AI99" s="602" t="s">
        <v>1034</v>
      </c>
      <c r="AJ99" s="602" t="s">
        <v>1034</v>
      </c>
      <c r="AK99" s="602" t="s">
        <v>1034</v>
      </c>
      <c r="AL99" s="602" t="s">
        <v>1034</v>
      </c>
      <c r="AM99" s="602" t="s">
        <v>1034</v>
      </c>
      <c r="AN99" s="602" t="s">
        <v>1034</v>
      </c>
      <c r="AO99" s="603" t="s">
        <v>1035</v>
      </c>
      <c r="AP99" s="39"/>
      <c r="AQ99" s="601" t="s">
        <v>1035</v>
      </c>
      <c r="AR99" s="602" t="s">
        <v>1044</v>
      </c>
      <c r="AS99" s="602">
        <v>1539.44</v>
      </c>
      <c r="AT99" s="602" t="s">
        <v>1041</v>
      </c>
      <c r="AU99" s="602" t="s">
        <v>1041</v>
      </c>
      <c r="AV99" s="602" t="s">
        <v>1041</v>
      </c>
      <c r="AW99" s="602" t="s">
        <v>1041</v>
      </c>
      <c r="AX99" s="602" t="s">
        <v>1041</v>
      </c>
      <c r="AY99" s="602" t="s">
        <v>1041</v>
      </c>
      <c r="AZ99" s="602" t="s">
        <v>1041</v>
      </c>
      <c r="BA99" s="602" t="s">
        <v>1041</v>
      </c>
      <c r="BB99" s="602" t="s">
        <v>1041</v>
      </c>
      <c r="BC99" s="602" t="s">
        <v>1042</v>
      </c>
      <c r="BD99" s="602" t="s">
        <v>1042</v>
      </c>
      <c r="BE99" s="602" t="s">
        <v>1042</v>
      </c>
      <c r="BF99" s="602" t="s">
        <v>1042</v>
      </c>
      <c r="BG99" s="602" t="s">
        <v>1042</v>
      </c>
      <c r="BH99" s="602" t="s">
        <v>1042</v>
      </c>
      <c r="BI99" s="602" t="s">
        <v>1042</v>
      </c>
      <c r="BJ99" s="602" t="s">
        <v>1042</v>
      </c>
      <c r="BK99" s="602" t="s">
        <v>1042</v>
      </c>
      <c r="BL99" s="602" t="s">
        <v>1042</v>
      </c>
      <c r="BM99" s="602" t="s">
        <v>1043</v>
      </c>
      <c r="BN99" s="602" t="s">
        <v>1034</v>
      </c>
      <c r="BO99" s="602" t="s">
        <v>1034</v>
      </c>
      <c r="BP99" s="602" t="s">
        <v>1034</v>
      </c>
      <c r="BQ99" s="602" t="s">
        <v>1034</v>
      </c>
      <c r="BR99" s="602" t="s">
        <v>1034</v>
      </c>
      <c r="BS99" s="602" t="s">
        <v>1034</v>
      </c>
      <c r="BT99" s="603"/>
      <c r="BU99" s="13"/>
    </row>
    <row r="100" spans="2:73" ht="15.75">
      <c r="B100" s="597" t="s">
        <v>208</v>
      </c>
      <c r="C100" s="597" t="s">
        <v>998</v>
      </c>
      <c r="D100" s="597" t="s">
        <v>1018</v>
      </c>
      <c r="E100" s="597" t="s">
        <v>999</v>
      </c>
      <c r="F100" s="597" t="s">
        <v>29</v>
      </c>
      <c r="G100" s="597" t="s">
        <v>1002</v>
      </c>
      <c r="H100" s="768">
        <v>2011</v>
      </c>
      <c r="I100" s="556" t="s">
        <v>1016</v>
      </c>
      <c r="J100" s="556"/>
      <c r="K100" s="39"/>
      <c r="L100" s="601" t="s">
        <v>1034</v>
      </c>
      <c r="M100" s="602" t="s">
        <v>1034</v>
      </c>
      <c r="N100" s="602">
        <v>757.6</v>
      </c>
      <c r="O100" s="602" t="s">
        <v>1034</v>
      </c>
      <c r="P100" s="602" t="s">
        <v>1034</v>
      </c>
      <c r="Q100" s="602" t="s">
        <v>1034</v>
      </c>
      <c r="R100" s="602" t="s">
        <v>1034</v>
      </c>
      <c r="S100" s="602" t="s">
        <v>1034</v>
      </c>
      <c r="T100" s="602" t="s">
        <v>1034</v>
      </c>
      <c r="U100" s="602" t="s">
        <v>1034</v>
      </c>
      <c r="V100" s="602" t="s">
        <v>1034</v>
      </c>
      <c r="W100" s="602" t="s">
        <v>1034</v>
      </c>
      <c r="X100" s="602" t="s">
        <v>1034</v>
      </c>
      <c r="Y100" s="602" t="s">
        <v>1034</v>
      </c>
      <c r="Z100" s="602" t="s">
        <v>1034</v>
      </c>
      <c r="AA100" s="602" t="s">
        <v>1034</v>
      </c>
      <c r="AB100" s="602" t="s">
        <v>1034</v>
      </c>
      <c r="AC100" s="602" t="s">
        <v>1034</v>
      </c>
      <c r="AD100" s="602" t="s">
        <v>1034</v>
      </c>
      <c r="AE100" s="602" t="s">
        <v>1034</v>
      </c>
      <c r="AF100" s="602" t="s">
        <v>1034</v>
      </c>
      <c r="AG100" s="602" t="s">
        <v>1034</v>
      </c>
      <c r="AH100" s="602" t="s">
        <v>1034</v>
      </c>
      <c r="AI100" s="602" t="s">
        <v>1034</v>
      </c>
      <c r="AJ100" s="602" t="s">
        <v>1034</v>
      </c>
      <c r="AK100" s="602" t="s">
        <v>1034</v>
      </c>
      <c r="AL100" s="602" t="s">
        <v>1034</v>
      </c>
      <c r="AM100" s="602" t="s">
        <v>1034</v>
      </c>
      <c r="AN100" s="602" t="s">
        <v>1034</v>
      </c>
      <c r="AO100" s="603" t="s">
        <v>1035</v>
      </c>
      <c r="AP100" s="39"/>
      <c r="AQ100" s="601" t="s">
        <v>1035</v>
      </c>
      <c r="AR100" s="602" t="s">
        <v>1044</v>
      </c>
      <c r="AS100" s="602">
        <v>2612.59</v>
      </c>
      <c r="AT100" s="602" t="s">
        <v>1041</v>
      </c>
      <c r="AU100" s="602" t="s">
        <v>1041</v>
      </c>
      <c r="AV100" s="602" t="s">
        <v>1041</v>
      </c>
      <c r="AW100" s="602" t="s">
        <v>1041</v>
      </c>
      <c r="AX100" s="602" t="s">
        <v>1041</v>
      </c>
      <c r="AY100" s="602" t="s">
        <v>1041</v>
      </c>
      <c r="AZ100" s="602" t="s">
        <v>1041</v>
      </c>
      <c r="BA100" s="602" t="s">
        <v>1041</v>
      </c>
      <c r="BB100" s="602" t="s">
        <v>1041</v>
      </c>
      <c r="BC100" s="602" t="s">
        <v>1042</v>
      </c>
      <c r="BD100" s="602" t="s">
        <v>1042</v>
      </c>
      <c r="BE100" s="602" t="s">
        <v>1042</v>
      </c>
      <c r="BF100" s="602" t="s">
        <v>1042</v>
      </c>
      <c r="BG100" s="602" t="s">
        <v>1042</v>
      </c>
      <c r="BH100" s="602" t="s">
        <v>1042</v>
      </c>
      <c r="BI100" s="602" t="s">
        <v>1042</v>
      </c>
      <c r="BJ100" s="602" t="s">
        <v>1042</v>
      </c>
      <c r="BK100" s="602" t="s">
        <v>1042</v>
      </c>
      <c r="BL100" s="602" t="s">
        <v>1042</v>
      </c>
      <c r="BM100" s="602" t="s">
        <v>1043</v>
      </c>
      <c r="BN100" s="602" t="s">
        <v>1034</v>
      </c>
      <c r="BO100" s="602" t="s">
        <v>1034</v>
      </c>
      <c r="BP100" s="602" t="s">
        <v>1034</v>
      </c>
      <c r="BQ100" s="602" t="s">
        <v>1034</v>
      </c>
      <c r="BR100" s="602" t="s">
        <v>1034</v>
      </c>
      <c r="BS100" s="602" t="s">
        <v>1034</v>
      </c>
      <c r="BT100" s="603"/>
      <c r="BU100" s="13"/>
    </row>
    <row r="101" spans="2:73">
      <c r="B101" s="597" t="s">
        <v>208</v>
      </c>
      <c r="C101" s="597" t="s">
        <v>998</v>
      </c>
      <c r="D101" s="597" t="s">
        <v>1018</v>
      </c>
      <c r="E101" s="597" t="s">
        <v>999</v>
      </c>
      <c r="F101" s="597" t="s">
        <v>29</v>
      </c>
      <c r="G101" s="597" t="s">
        <v>1002</v>
      </c>
      <c r="H101" s="768">
        <v>2012</v>
      </c>
      <c r="I101" s="556" t="s">
        <v>1016</v>
      </c>
      <c r="J101" s="556"/>
      <c r="K101" s="39"/>
      <c r="L101" s="601" t="s">
        <v>1034</v>
      </c>
      <c r="M101" s="602" t="s">
        <v>1034</v>
      </c>
      <c r="N101" s="602">
        <v>628.01</v>
      </c>
      <c r="O101" s="602" t="s">
        <v>1034</v>
      </c>
      <c r="P101" s="602" t="s">
        <v>1034</v>
      </c>
      <c r="Q101" s="602" t="s">
        <v>1034</v>
      </c>
      <c r="R101" s="602" t="s">
        <v>1034</v>
      </c>
      <c r="S101" s="602" t="s">
        <v>1034</v>
      </c>
      <c r="T101" s="602" t="s">
        <v>1034</v>
      </c>
      <c r="U101" s="602" t="s">
        <v>1034</v>
      </c>
      <c r="V101" s="602" t="s">
        <v>1034</v>
      </c>
      <c r="W101" s="602" t="s">
        <v>1034</v>
      </c>
      <c r="X101" s="602" t="s">
        <v>1034</v>
      </c>
      <c r="Y101" s="602" t="s">
        <v>1034</v>
      </c>
      <c r="Z101" s="602" t="s">
        <v>1034</v>
      </c>
      <c r="AA101" s="602" t="s">
        <v>1034</v>
      </c>
      <c r="AB101" s="602" t="s">
        <v>1034</v>
      </c>
      <c r="AC101" s="602" t="s">
        <v>1034</v>
      </c>
      <c r="AD101" s="602" t="s">
        <v>1034</v>
      </c>
      <c r="AE101" s="602" t="s">
        <v>1034</v>
      </c>
      <c r="AF101" s="602" t="s">
        <v>1034</v>
      </c>
      <c r="AG101" s="602" t="s">
        <v>1034</v>
      </c>
      <c r="AH101" s="602" t="s">
        <v>1034</v>
      </c>
      <c r="AI101" s="602" t="s">
        <v>1034</v>
      </c>
      <c r="AJ101" s="602" t="s">
        <v>1034</v>
      </c>
      <c r="AK101" s="602" t="s">
        <v>1034</v>
      </c>
      <c r="AL101" s="602" t="s">
        <v>1034</v>
      </c>
      <c r="AM101" s="602" t="s">
        <v>1034</v>
      </c>
      <c r="AN101" s="602" t="s">
        <v>1034</v>
      </c>
      <c r="AO101" s="603" t="s">
        <v>1035</v>
      </c>
      <c r="AP101" s="39"/>
      <c r="AQ101" s="601" t="s">
        <v>1035</v>
      </c>
      <c r="AR101" s="602" t="s">
        <v>1044</v>
      </c>
      <c r="AS101" s="602">
        <v>2377.94</v>
      </c>
      <c r="AT101" s="602" t="s">
        <v>1041</v>
      </c>
      <c r="AU101" s="602" t="s">
        <v>1041</v>
      </c>
      <c r="AV101" s="602" t="s">
        <v>1041</v>
      </c>
      <c r="AW101" s="602" t="s">
        <v>1041</v>
      </c>
      <c r="AX101" s="602" t="s">
        <v>1041</v>
      </c>
      <c r="AY101" s="602" t="s">
        <v>1041</v>
      </c>
      <c r="AZ101" s="602" t="s">
        <v>1041</v>
      </c>
      <c r="BA101" s="602" t="s">
        <v>1041</v>
      </c>
      <c r="BB101" s="602" t="s">
        <v>1041</v>
      </c>
      <c r="BC101" s="602" t="s">
        <v>1042</v>
      </c>
      <c r="BD101" s="602" t="s">
        <v>1042</v>
      </c>
      <c r="BE101" s="602" t="s">
        <v>1042</v>
      </c>
      <c r="BF101" s="602" t="s">
        <v>1042</v>
      </c>
      <c r="BG101" s="602" t="s">
        <v>1042</v>
      </c>
      <c r="BH101" s="602" t="s">
        <v>1042</v>
      </c>
      <c r="BI101" s="602" t="s">
        <v>1042</v>
      </c>
      <c r="BJ101" s="602" t="s">
        <v>1042</v>
      </c>
      <c r="BK101" s="602" t="s">
        <v>1042</v>
      </c>
      <c r="BL101" s="602" t="s">
        <v>1042</v>
      </c>
      <c r="BM101" s="602" t="s">
        <v>1043</v>
      </c>
      <c r="BN101" s="602" t="s">
        <v>1034</v>
      </c>
      <c r="BO101" s="602" t="s">
        <v>1034</v>
      </c>
      <c r="BP101" s="602" t="s">
        <v>1034</v>
      </c>
      <c r="BQ101" s="602" t="s">
        <v>1034</v>
      </c>
      <c r="BR101" s="602" t="s">
        <v>1034</v>
      </c>
      <c r="BS101" s="602" t="s">
        <v>1034</v>
      </c>
      <c r="BT101" s="603"/>
    </row>
    <row r="102" spans="2:73" ht="15.75">
      <c r="B102" s="597" t="s">
        <v>208</v>
      </c>
      <c r="C102" s="597" t="s">
        <v>998</v>
      </c>
      <c r="D102" s="597" t="s">
        <v>1018</v>
      </c>
      <c r="E102" s="597" t="s">
        <v>999</v>
      </c>
      <c r="F102" s="597" t="s">
        <v>29</v>
      </c>
      <c r="G102" s="597" t="s">
        <v>1002</v>
      </c>
      <c r="H102" s="768">
        <v>2013</v>
      </c>
      <c r="I102" s="556" t="s">
        <v>1016</v>
      </c>
      <c r="J102" s="556"/>
      <c r="K102" s="39"/>
      <c r="L102" s="601" t="s">
        <v>1034</v>
      </c>
      <c r="M102" s="602" t="s">
        <v>1034</v>
      </c>
      <c r="N102" s="602">
        <v>865.7</v>
      </c>
      <c r="O102" s="602" t="s">
        <v>1034</v>
      </c>
      <c r="P102" s="602" t="s">
        <v>1034</v>
      </c>
      <c r="Q102" s="602" t="s">
        <v>1034</v>
      </c>
      <c r="R102" s="602" t="s">
        <v>1034</v>
      </c>
      <c r="S102" s="602" t="s">
        <v>1034</v>
      </c>
      <c r="T102" s="602" t="s">
        <v>1034</v>
      </c>
      <c r="U102" s="602" t="s">
        <v>1034</v>
      </c>
      <c r="V102" s="602" t="s">
        <v>1034</v>
      </c>
      <c r="W102" s="602" t="s">
        <v>1034</v>
      </c>
      <c r="X102" s="602" t="s">
        <v>1034</v>
      </c>
      <c r="Y102" s="602" t="s">
        <v>1034</v>
      </c>
      <c r="Z102" s="602" t="s">
        <v>1034</v>
      </c>
      <c r="AA102" s="602" t="s">
        <v>1034</v>
      </c>
      <c r="AB102" s="602" t="s">
        <v>1034</v>
      </c>
      <c r="AC102" s="602" t="s">
        <v>1034</v>
      </c>
      <c r="AD102" s="602" t="s">
        <v>1034</v>
      </c>
      <c r="AE102" s="602" t="s">
        <v>1034</v>
      </c>
      <c r="AF102" s="602" t="s">
        <v>1034</v>
      </c>
      <c r="AG102" s="602" t="s">
        <v>1034</v>
      </c>
      <c r="AH102" s="602" t="s">
        <v>1034</v>
      </c>
      <c r="AI102" s="602" t="s">
        <v>1034</v>
      </c>
      <c r="AJ102" s="602" t="s">
        <v>1034</v>
      </c>
      <c r="AK102" s="602" t="s">
        <v>1034</v>
      </c>
      <c r="AL102" s="602" t="s">
        <v>1034</v>
      </c>
      <c r="AM102" s="602" t="s">
        <v>1034</v>
      </c>
      <c r="AN102" s="602" t="s">
        <v>1034</v>
      </c>
      <c r="AO102" s="603" t="s">
        <v>1035</v>
      </c>
      <c r="AP102" s="39"/>
      <c r="AQ102" s="601" t="s">
        <v>1035</v>
      </c>
      <c r="AR102" s="602" t="s">
        <v>1044</v>
      </c>
      <c r="AS102" s="602">
        <v>673.13</v>
      </c>
      <c r="AT102" s="602" t="s">
        <v>1041</v>
      </c>
      <c r="AU102" s="602" t="s">
        <v>1041</v>
      </c>
      <c r="AV102" s="602" t="s">
        <v>1041</v>
      </c>
      <c r="AW102" s="602" t="s">
        <v>1041</v>
      </c>
      <c r="AX102" s="602" t="s">
        <v>1041</v>
      </c>
      <c r="AY102" s="602" t="s">
        <v>1041</v>
      </c>
      <c r="AZ102" s="602" t="s">
        <v>1041</v>
      </c>
      <c r="BA102" s="602" t="s">
        <v>1041</v>
      </c>
      <c r="BB102" s="602" t="s">
        <v>1041</v>
      </c>
      <c r="BC102" s="602" t="s">
        <v>1042</v>
      </c>
      <c r="BD102" s="602" t="s">
        <v>1042</v>
      </c>
      <c r="BE102" s="602" t="s">
        <v>1042</v>
      </c>
      <c r="BF102" s="602" t="s">
        <v>1042</v>
      </c>
      <c r="BG102" s="602" t="s">
        <v>1042</v>
      </c>
      <c r="BH102" s="602" t="s">
        <v>1042</v>
      </c>
      <c r="BI102" s="602" t="s">
        <v>1042</v>
      </c>
      <c r="BJ102" s="602" t="s">
        <v>1042</v>
      </c>
      <c r="BK102" s="602" t="s">
        <v>1042</v>
      </c>
      <c r="BL102" s="602" t="s">
        <v>1042</v>
      </c>
      <c r="BM102" s="602" t="s">
        <v>1043</v>
      </c>
      <c r="BN102" s="602" t="s">
        <v>1034</v>
      </c>
      <c r="BO102" s="602" t="s">
        <v>1034</v>
      </c>
      <c r="BP102" s="602" t="s">
        <v>1034</v>
      </c>
      <c r="BQ102" s="602" t="s">
        <v>1034</v>
      </c>
      <c r="BR102" s="602" t="s">
        <v>1034</v>
      </c>
      <c r="BS102" s="602" t="s">
        <v>1034</v>
      </c>
      <c r="BT102" s="603"/>
      <c r="BU102" s="13"/>
    </row>
    <row r="103" spans="2:73" ht="15.75">
      <c r="B103" s="597" t="s">
        <v>208</v>
      </c>
      <c r="C103" s="597" t="s">
        <v>998</v>
      </c>
      <c r="D103" s="597" t="s">
        <v>1019</v>
      </c>
      <c r="E103" s="597" t="s">
        <v>999</v>
      </c>
      <c r="F103" s="597" t="s">
        <v>29</v>
      </c>
      <c r="G103" s="597" t="s">
        <v>1002</v>
      </c>
      <c r="H103" s="768">
        <v>2012</v>
      </c>
      <c r="I103" s="556" t="s">
        <v>1016</v>
      </c>
      <c r="J103" s="556"/>
      <c r="K103" s="39"/>
      <c r="L103" s="601" t="s">
        <v>1034</v>
      </c>
      <c r="M103" s="602" t="s">
        <v>1034</v>
      </c>
      <c r="N103" s="602" t="s">
        <v>1034</v>
      </c>
      <c r="O103" s="602" t="s">
        <v>1034</v>
      </c>
      <c r="P103" s="602" t="s">
        <v>1034</v>
      </c>
      <c r="Q103" s="602" t="s">
        <v>1034</v>
      </c>
      <c r="R103" s="602" t="s">
        <v>1034</v>
      </c>
      <c r="S103" s="602" t="s">
        <v>1034</v>
      </c>
      <c r="T103" s="602" t="s">
        <v>1034</v>
      </c>
      <c r="U103" s="602" t="s">
        <v>1034</v>
      </c>
      <c r="V103" s="602" t="s">
        <v>1034</v>
      </c>
      <c r="W103" s="602" t="s">
        <v>1034</v>
      </c>
      <c r="X103" s="602" t="s">
        <v>1034</v>
      </c>
      <c r="Y103" s="602" t="s">
        <v>1034</v>
      </c>
      <c r="Z103" s="602" t="s">
        <v>1034</v>
      </c>
      <c r="AA103" s="602" t="s">
        <v>1034</v>
      </c>
      <c r="AB103" s="602" t="s">
        <v>1034</v>
      </c>
      <c r="AC103" s="602" t="s">
        <v>1034</v>
      </c>
      <c r="AD103" s="602" t="s">
        <v>1034</v>
      </c>
      <c r="AE103" s="602" t="s">
        <v>1034</v>
      </c>
      <c r="AF103" s="602" t="s">
        <v>1034</v>
      </c>
      <c r="AG103" s="602" t="s">
        <v>1034</v>
      </c>
      <c r="AH103" s="602" t="s">
        <v>1034</v>
      </c>
      <c r="AI103" s="602" t="s">
        <v>1034</v>
      </c>
      <c r="AJ103" s="602" t="s">
        <v>1034</v>
      </c>
      <c r="AK103" s="602" t="s">
        <v>1034</v>
      </c>
      <c r="AL103" s="602" t="s">
        <v>1034</v>
      </c>
      <c r="AM103" s="602" t="s">
        <v>1034</v>
      </c>
      <c r="AN103" s="602" t="s">
        <v>1034</v>
      </c>
      <c r="AO103" s="603" t="s">
        <v>1035</v>
      </c>
      <c r="AP103" s="39"/>
      <c r="AQ103" s="601" t="s">
        <v>1035</v>
      </c>
      <c r="AR103" s="602" t="s">
        <v>1044</v>
      </c>
      <c r="AS103" s="602" t="s">
        <v>1041</v>
      </c>
      <c r="AT103" s="602" t="s">
        <v>1041</v>
      </c>
      <c r="AU103" s="602" t="s">
        <v>1041</v>
      </c>
      <c r="AV103" s="602" t="s">
        <v>1041</v>
      </c>
      <c r="AW103" s="602" t="s">
        <v>1041</v>
      </c>
      <c r="AX103" s="602" t="s">
        <v>1041</v>
      </c>
      <c r="AY103" s="602" t="s">
        <v>1041</v>
      </c>
      <c r="AZ103" s="602" t="s">
        <v>1041</v>
      </c>
      <c r="BA103" s="602" t="s">
        <v>1041</v>
      </c>
      <c r="BB103" s="602" t="s">
        <v>1041</v>
      </c>
      <c r="BC103" s="602" t="s">
        <v>1042</v>
      </c>
      <c r="BD103" s="602" t="s">
        <v>1042</v>
      </c>
      <c r="BE103" s="602" t="s">
        <v>1042</v>
      </c>
      <c r="BF103" s="602" t="s">
        <v>1042</v>
      </c>
      <c r="BG103" s="602" t="s">
        <v>1042</v>
      </c>
      <c r="BH103" s="602" t="s">
        <v>1042</v>
      </c>
      <c r="BI103" s="602" t="s">
        <v>1042</v>
      </c>
      <c r="BJ103" s="602" t="s">
        <v>1042</v>
      </c>
      <c r="BK103" s="602" t="s">
        <v>1042</v>
      </c>
      <c r="BL103" s="602" t="s">
        <v>1042</v>
      </c>
      <c r="BM103" s="602" t="s">
        <v>1043</v>
      </c>
      <c r="BN103" s="602" t="s">
        <v>1034</v>
      </c>
      <c r="BO103" s="602" t="s">
        <v>1034</v>
      </c>
      <c r="BP103" s="602" t="s">
        <v>1034</v>
      </c>
      <c r="BQ103" s="602" t="s">
        <v>1034</v>
      </c>
      <c r="BR103" s="602" t="s">
        <v>1034</v>
      </c>
      <c r="BS103" s="602" t="s">
        <v>1034</v>
      </c>
      <c r="BT103" s="603"/>
      <c r="BU103" s="13"/>
    </row>
    <row r="104" spans="2:73" ht="15.75">
      <c r="B104" s="597" t="s">
        <v>208</v>
      </c>
      <c r="C104" s="597" t="s">
        <v>998</v>
      </c>
      <c r="D104" s="597" t="s">
        <v>1019</v>
      </c>
      <c r="E104" s="597" t="s">
        <v>999</v>
      </c>
      <c r="F104" s="597" t="s">
        <v>29</v>
      </c>
      <c r="G104" s="597" t="s">
        <v>1002</v>
      </c>
      <c r="H104" s="768">
        <v>2013</v>
      </c>
      <c r="I104" s="556" t="s">
        <v>1016</v>
      </c>
      <c r="J104" s="556"/>
      <c r="K104" s="39"/>
      <c r="L104" s="601" t="s">
        <v>1034</v>
      </c>
      <c r="M104" s="602" t="s">
        <v>1034</v>
      </c>
      <c r="N104" s="602" t="s">
        <v>1034</v>
      </c>
      <c r="O104" s="602" t="s">
        <v>1034</v>
      </c>
      <c r="P104" s="602" t="s">
        <v>1034</v>
      </c>
      <c r="Q104" s="602" t="s">
        <v>1034</v>
      </c>
      <c r="R104" s="602" t="s">
        <v>1034</v>
      </c>
      <c r="S104" s="602" t="s">
        <v>1034</v>
      </c>
      <c r="T104" s="602" t="s">
        <v>1034</v>
      </c>
      <c r="U104" s="602" t="s">
        <v>1034</v>
      </c>
      <c r="V104" s="602" t="s">
        <v>1034</v>
      </c>
      <c r="W104" s="602" t="s">
        <v>1034</v>
      </c>
      <c r="X104" s="602" t="s">
        <v>1034</v>
      </c>
      <c r="Y104" s="602" t="s">
        <v>1034</v>
      </c>
      <c r="Z104" s="602" t="s">
        <v>1034</v>
      </c>
      <c r="AA104" s="602" t="s">
        <v>1034</v>
      </c>
      <c r="AB104" s="602" t="s">
        <v>1034</v>
      </c>
      <c r="AC104" s="602" t="s">
        <v>1034</v>
      </c>
      <c r="AD104" s="602" t="s">
        <v>1034</v>
      </c>
      <c r="AE104" s="602" t="s">
        <v>1034</v>
      </c>
      <c r="AF104" s="602" t="s">
        <v>1034</v>
      </c>
      <c r="AG104" s="602" t="s">
        <v>1034</v>
      </c>
      <c r="AH104" s="602" t="s">
        <v>1034</v>
      </c>
      <c r="AI104" s="602" t="s">
        <v>1034</v>
      </c>
      <c r="AJ104" s="602" t="s">
        <v>1034</v>
      </c>
      <c r="AK104" s="602" t="s">
        <v>1034</v>
      </c>
      <c r="AL104" s="602" t="s">
        <v>1034</v>
      </c>
      <c r="AM104" s="602" t="s">
        <v>1034</v>
      </c>
      <c r="AN104" s="602" t="s">
        <v>1034</v>
      </c>
      <c r="AO104" s="603" t="s">
        <v>1035</v>
      </c>
      <c r="AP104" s="39"/>
      <c r="AQ104" s="601" t="s">
        <v>1035</v>
      </c>
      <c r="AR104" s="602" t="s">
        <v>1044</v>
      </c>
      <c r="AS104" s="602" t="s">
        <v>1041</v>
      </c>
      <c r="AT104" s="602" t="s">
        <v>1041</v>
      </c>
      <c r="AU104" s="602" t="s">
        <v>1041</v>
      </c>
      <c r="AV104" s="602" t="s">
        <v>1041</v>
      </c>
      <c r="AW104" s="602" t="s">
        <v>1041</v>
      </c>
      <c r="AX104" s="602" t="s">
        <v>1041</v>
      </c>
      <c r="AY104" s="602" t="s">
        <v>1041</v>
      </c>
      <c r="AZ104" s="602" t="s">
        <v>1041</v>
      </c>
      <c r="BA104" s="602" t="s">
        <v>1041</v>
      </c>
      <c r="BB104" s="602" t="s">
        <v>1041</v>
      </c>
      <c r="BC104" s="602" t="s">
        <v>1042</v>
      </c>
      <c r="BD104" s="602" t="s">
        <v>1042</v>
      </c>
      <c r="BE104" s="602" t="s">
        <v>1042</v>
      </c>
      <c r="BF104" s="602" t="s">
        <v>1042</v>
      </c>
      <c r="BG104" s="602" t="s">
        <v>1042</v>
      </c>
      <c r="BH104" s="602" t="s">
        <v>1042</v>
      </c>
      <c r="BI104" s="602" t="s">
        <v>1042</v>
      </c>
      <c r="BJ104" s="602" t="s">
        <v>1042</v>
      </c>
      <c r="BK104" s="602" t="s">
        <v>1042</v>
      </c>
      <c r="BL104" s="602" t="s">
        <v>1042</v>
      </c>
      <c r="BM104" s="602" t="s">
        <v>1043</v>
      </c>
      <c r="BN104" s="602" t="s">
        <v>1034</v>
      </c>
      <c r="BO104" s="602" t="s">
        <v>1034</v>
      </c>
      <c r="BP104" s="602" t="s">
        <v>1034</v>
      </c>
      <c r="BQ104" s="602" t="s">
        <v>1034</v>
      </c>
      <c r="BR104" s="602" t="s">
        <v>1034</v>
      </c>
      <c r="BS104" s="602" t="s">
        <v>1034</v>
      </c>
      <c r="BT104" s="603"/>
      <c r="BU104" s="13"/>
    </row>
    <row r="105" spans="2:73" ht="15.75">
      <c r="B105" s="597" t="s">
        <v>208</v>
      </c>
      <c r="C105" s="597" t="s">
        <v>1007</v>
      </c>
      <c r="D105" s="597" t="s">
        <v>1017</v>
      </c>
      <c r="E105" s="597" t="s">
        <v>999</v>
      </c>
      <c r="F105" s="597" t="s">
        <v>1007</v>
      </c>
      <c r="G105" s="597" t="s">
        <v>1002</v>
      </c>
      <c r="H105" s="768">
        <v>2013</v>
      </c>
      <c r="I105" s="556" t="s">
        <v>1016</v>
      </c>
      <c r="J105" s="556"/>
      <c r="K105" s="39"/>
      <c r="L105" s="601" t="s">
        <v>1034</v>
      </c>
      <c r="M105" s="602" t="s">
        <v>1034</v>
      </c>
      <c r="N105" s="602">
        <v>13260.68</v>
      </c>
      <c r="O105" s="602" t="s">
        <v>1034</v>
      </c>
      <c r="P105" s="602" t="s">
        <v>1034</v>
      </c>
      <c r="Q105" s="602" t="s">
        <v>1034</v>
      </c>
      <c r="R105" s="602" t="s">
        <v>1034</v>
      </c>
      <c r="S105" s="602" t="s">
        <v>1034</v>
      </c>
      <c r="T105" s="602" t="s">
        <v>1034</v>
      </c>
      <c r="U105" s="602" t="s">
        <v>1034</v>
      </c>
      <c r="V105" s="602" t="s">
        <v>1034</v>
      </c>
      <c r="W105" s="602" t="s">
        <v>1034</v>
      </c>
      <c r="X105" s="602" t="s">
        <v>1034</v>
      </c>
      <c r="Y105" s="602" t="s">
        <v>1034</v>
      </c>
      <c r="Z105" s="602" t="s">
        <v>1034</v>
      </c>
      <c r="AA105" s="602" t="s">
        <v>1034</v>
      </c>
      <c r="AB105" s="602" t="s">
        <v>1034</v>
      </c>
      <c r="AC105" s="602" t="s">
        <v>1034</v>
      </c>
      <c r="AD105" s="602" t="s">
        <v>1034</v>
      </c>
      <c r="AE105" s="602" t="s">
        <v>1034</v>
      </c>
      <c r="AF105" s="602" t="s">
        <v>1034</v>
      </c>
      <c r="AG105" s="602" t="s">
        <v>1034</v>
      </c>
      <c r="AH105" s="602" t="s">
        <v>1034</v>
      </c>
      <c r="AI105" s="602" t="s">
        <v>1034</v>
      </c>
      <c r="AJ105" s="602" t="s">
        <v>1034</v>
      </c>
      <c r="AK105" s="602" t="s">
        <v>1034</v>
      </c>
      <c r="AL105" s="602" t="s">
        <v>1034</v>
      </c>
      <c r="AM105" s="602" t="s">
        <v>1034</v>
      </c>
      <c r="AN105" s="602" t="s">
        <v>1034</v>
      </c>
      <c r="AO105" s="603" t="s">
        <v>1035</v>
      </c>
      <c r="AP105" s="39"/>
      <c r="AQ105" s="601" t="s">
        <v>1035</v>
      </c>
      <c r="AR105" s="602" t="s">
        <v>1044</v>
      </c>
      <c r="AS105" s="602">
        <v>331640.90000000002</v>
      </c>
      <c r="AT105" s="602" t="s">
        <v>1041</v>
      </c>
      <c r="AU105" s="602" t="s">
        <v>1041</v>
      </c>
      <c r="AV105" s="602" t="s">
        <v>1041</v>
      </c>
      <c r="AW105" s="602" t="s">
        <v>1041</v>
      </c>
      <c r="AX105" s="602" t="s">
        <v>1041</v>
      </c>
      <c r="AY105" s="602" t="s">
        <v>1041</v>
      </c>
      <c r="AZ105" s="602" t="s">
        <v>1041</v>
      </c>
      <c r="BA105" s="602" t="s">
        <v>1041</v>
      </c>
      <c r="BB105" s="602" t="s">
        <v>1041</v>
      </c>
      <c r="BC105" s="602" t="s">
        <v>1042</v>
      </c>
      <c r="BD105" s="602" t="s">
        <v>1042</v>
      </c>
      <c r="BE105" s="602" t="s">
        <v>1042</v>
      </c>
      <c r="BF105" s="602" t="s">
        <v>1042</v>
      </c>
      <c r="BG105" s="602" t="s">
        <v>1042</v>
      </c>
      <c r="BH105" s="602" t="s">
        <v>1042</v>
      </c>
      <c r="BI105" s="602" t="s">
        <v>1042</v>
      </c>
      <c r="BJ105" s="602" t="s">
        <v>1042</v>
      </c>
      <c r="BK105" s="602" t="s">
        <v>1042</v>
      </c>
      <c r="BL105" s="602" t="s">
        <v>1042</v>
      </c>
      <c r="BM105" s="602" t="s">
        <v>1043</v>
      </c>
      <c r="BN105" s="602" t="s">
        <v>1034</v>
      </c>
      <c r="BO105" s="602" t="s">
        <v>1034</v>
      </c>
      <c r="BP105" s="602" t="s">
        <v>1034</v>
      </c>
      <c r="BQ105" s="602" t="s">
        <v>1034</v>
      </c>
      <c r="BR105" s="602" t="s">
        <v>1034</v>
      </c>
      <c r="BS105" s="602" t="s">
        <v>1034</v>
      </c>
      <c r="BT105" s="603"/>
      <c r="BU105" s="13"/>
    </row>
    <row r="106" spans="2:73" ht="15.75">
      <c r="B106" s="597" t="s">
        <v>208</v>
      </c>
      <c r="C106" s="597" t="s">
        <v>1007</v>
      </c>
      <c r="D106" s="597" t="s">
        <v>13</v>
      </c>
      <c r="E106" s="597" t="s">
        <v>999</v>
      </c>
      <c r="F106" s="597" t="s">
        <v>1007</v>
      </c>
      <c r="G106" s="597" t="s">
        <v>1000</v>
      </c>
      <c r="H106" s="768">
        <v>2013</v>
      </c>
      <c r="I106" s="556" t="s">
        <v>1016</v>
      </c>
      <c r="J106" s="556"/>
      <c r="K106" s="39"/>
      <c r="L106" s="601" t="s">
        <v>1034</v>
      </c>
      <c r="M106" s="602" t="s">
        <v>1034</v>
      </c>
      <c r="N106" s="602">
        <v>22.81</v>
      </c>
      <c r="O106" s="602">
        <v>16.77</v>
      </c>
      <c r="P106" s="602">
        <v>16.77</v>
      </c>
      <c r="Q106" s="602">
        <v>16.77</v>
      </c>
      <c r="R106" s="602">
        <v>10.72</v>
      </c>
      <c r="S106" s="602" t="s">
        <v>1034</v>
      </c>
      <c r="T106" s="602" t="s">
        <v>1034</v>
      </c>
      <c r="U106" s="602" t="s">
        <v>1034</v>
      </c>
      <c r="V106" s="602" t="s">
        <v>1034</v>
      </c>
      <c r="W106" s="602" t="s">
        <v>1034</v>
      </c>
      <c r="X106" s="602" t="s">
        <v>1034</v>
      </c>
      <c r="Y106" s="602" t="s">
        <v>1034</v>
      </c>
      <c r="Z106" s="602" t="s">
        <v>1034</v>
      </c>
      <c r="AA106" s="602" t="s">
        <v>1034</v>
      </c>
      <c r="AB106" s="602" t="s">
        <v>1034</v>
      </c>
      <c r="AC106" s="602" t="s">
        <v>1034</v>
      </c>
      <c r="AD106" s="602" t="s">
        <v>1034</v>
      </c>
      <c r="AE106" s="602" t="s">
        <v>1034</v>
      </c>
      <c r="AF106" s="602" t="s">
        <v>1034</v>
      </c>
      <c r="AG106" s="602" t="s">
        <v>1034</v>
      </c>
      <c r="AH106" s="602" t="s">
        <v>1034</v>
      </c>
      <c r="AI106" s="602" t="s">
        <v>1034</v>
      </c>
      <c r="AJ106" s="602" t="s">
        <v>1034</v>
      </c>
      <c r="AK106" s="602" t="s">
        <v>1034</v>
      </c>
      <c r="AL106" s="602" t="s">
        <v>1034</v>
      </c>
      <c r="AM106" s="602" t="s">
        <v>1034</v>
      </c>
      <c r="AN106" s="602" t="s">
        <v>1034</v>
      </c>
      <c r="AO106" s="603" t="s">
        <v>1035</v>
      </c>
      <c r="AP106" s="39"/>
      <c r="AQ106" s="601" t="s">
        <v>1035</v>
      </c>
      <c r="AR106" s="602" t="s">
        <v>1044</v>
      </c>
      <c r="AS106" s="602">
        <v>178202.73</v>
      </c>
      <c r="AT106" s="602">
        <v>126236.37</v>
      </c>
      <c r="AU106" s="602">
        <v>126236.37</v>
      </c>
      <c r="AV106" s="602">
        <v>126236.37</v>
      </c>
      <c r="AW106" s="602">
        <v>74270.009999999995</v>
      </c>
      <c r="AX106" s="602" t="s">
        <v>1041</v>
      </c>
      <c r="AY106" s="602" t="s">
        <v>1041</v>
      </c>
      <c r="AZ106" s="602" t="s">
        <v>1041</v>
      </c>
      <c r="BA106" s="602" t="s">
        <v>1041</v>
      </c>
      <c r="BB106" s="602" t="s">
        <v>1041</v>
      </c>
      <c r="BC106" s="602" t="s">
        <v>1042</v>
      </c>
      <c r="BD106" s="602" t="s">
        <v>1042</v>
      </c>
      <c r="BE106" s="602" t="s">
        <v>1042</v>
      </c>
      <c r="BF106" s="602" t="s">
        <v>1042</v>
      </c>
      <c r="BG106" s="602" t="s">
        <v>1042</v>
      </c>
      <c r="BH106" s="602" t="s">
        <v>1042</v>
      </c>
      <c r="BI106" s="602" t="s">
        <v>1042</v>
      </c>
      <c r="BJ106" s="602" t="s">
        <v>1042</v>
      </c>
      <c r="BK106" s="602" t="s">
        <v>1042</v>
      </c>
      <c r="BL106" s="602" t="s">
        <v>1042</v>
      </c>
      <c r="BM106" s="602" t="s">
        <v>1043</v>
      </c>
      <c r="BN106" s="602" t="s">
        <v>1034</v>
      </c>
      <c r="BO106" s="602" t="s">
        <v>1034</v>
      </c>
      <c r="BP106" s="602" t="s">
        <v>1034</v>
      </c>
      <c r="BQ106" s="602" t="s">
        <v>1034</v>
      </c>
      <c r="BR106" s="602" t="s">
        <v>1034</v>
      </c>
      <c r="BS106" s="602" t="s">
        <v>1034</v>
      </c>
      <c r="BT106" s="603"/>
      <c r="BU106" s="13"/>
    </row>
    <row r="107" spans="2:73" ht="15.75">
      <c r="B107" s="597" t="s">
        <v>1024</v>
      </c>
      <c r="C107" s="597" t="s">
        <v>1003</v>
      </c>
      <c r="D107" s="597" t="s">
        <v>1018</v>
      </c>
      <c r="E107" s="597" t="s">
        <v>999</v>
      </c>
      <c r="F107" s="597" t="s">
        <v>1005</v>
      </c>
      <c r="G107" s="597" t="s">
        <v>1002</v>
      </c>
      <c r="H107" s="768">
        <v>2007</v>
      </c>
      <c r="I107" s="556" t="s">
        <v>1016</v>
      </c>
      <c r="J107" s="556"/>
      <c r="K107" s="39"/>
      <c r="L107" s="601" t="s">
        <v>1034</v>
      </c>
      <c r="M107" s="602" t="s">
        <v>1034</v>
      </c>
      <c r="N107" s="602">
        <v>48.64</v>
      </c>
      <c r="O107" s="602" t="s">
        <v>1034</v>
      </c>
      <c r="P107" s="602" t="s">
        <v>1034</v>
      </c>
      <c r="Q107" s="602" t="s">
        <v>1034</v>
      </c>
      <c r="R107" s="602" t="s">
        <v>1034</v>
      </c>
      <c r="S107" s="602" t="s">
        <v>1034</v>
      </c>
      <c r="T107" s="602" t="s">
        <v>1034</v>
      </c>
      <c r="U107" s="602" t="s">
        <v>1034</v>
      </c>
      <c r="V107" s="602" t="s">
        <v>1034</v>
      </c>
      <c r="W107" s="602" t="s">
        <v>1034</v>
      </c>
      <c r="X107" s="602" t="s">
        <v>1034</v>
      </c>
      <c r="Y107" s="602" t="s">
        <v>1034</v>
      </c>
      <c r="Z107" s="602" t="s">
        <v>1034</v>
      </c>
      <c r="AA107" s="602" t="s">
        <v>1034</v>
      </c>
      <c r="AB107" s="602" t="s">
        <v>1034</v>
      </c>
      <c r="AC107" s="602" t="s">
        <v>1034</v>
      </c>
      <c r="AD107" s="602" t="s">
        <v>1034</v>
      </c>
      <c r="AE107" s="602" t="s">
        <v>1034</v>
      </c>
      <c r="AF107" s="602" t="s">
        <v>1034</v>
      </c>
      <c r="AG107" s="602" t="s">
        <v>1034</v>
      </c>
      <c r="AH107" s="602" t="s">
        <v>1034</v>
      </c>
      <c r="AI107" s="602" t="s">
        <v>1034</v>
      </c>
      <c r="AJ107" s="602" t="s">
        <v>1034</v>
      </c>
      <c r="AK107" s="602" t="s">
        <v>1034</v>
      </c>
      <c r="AL107" s="602" t="s">
        <v>1034</v>
      </c>
      <c r="AM107" s="602" t="s">
        <v>1034</v>
      </c>
      <c r="AN107" s="602" t="s">
        <v>1034</v>
      </c>
      <c r="AO107" s="603" t="s">
        <v>1035</v>
      </c>
      <c r="AP107" s="39"/>
      <c r="AQ107" s="604" t="s">
        <v>1035</v>
      </c>
      <c r="AR107" s="605" t="s">
        <v>1044</v>
      </c>
      <c r="AS107" s="605">
        <v>77.59</v>
      </c>
      <c r="AT107" s="605" t="s">
        <v>1041</v>
      </c>
      <c r="AU107" s="605" t="s">
        <v>1041</v>
      </c>
      <c r="AV107" s="605" t="s">
        <v>1041</v>
      </c>
      <c r="AW107" s="605" t="s">
        <v>1041</v>
      </c>
      <c r="AX107" s="605" t="s">
        <v>1041</v>
      </c>
      <c r="AY107" s="605" t="s">
        <v>1041</v>
      </c>
      <c r="AZ107" s="605" t="s">
        <v>1041</v>
      </c>
      <c r="BA107" s="605" t="s">
        <v>1041</v>
      </c>
      <c r="BB107" s="605" t="s">
        <v>1041</v>
      </c>
      <c r="BC107" s="605" t="s">
        <v>1042</v>
      </c>
      <c r="BD107" s="605" t="s">
        <v>1042</v>
      </c>
      <c r="BE107" s="605" t="s">
        <v>1042</v>
      </c>
      <c r="BF107" s="605" t="s">
        <v>1042</v>
      </c>
      <c r="BG107" s="605" t="s">
        <v>1042</v>
      </c>
      <c r="BH107" s="605" t="s">
        <v>1042</v>
      </c>
      <c r="BI107" s="605" t="s">
        <v>1042</v>
      </c>
      <c r="BJ107" s="605" t="s">
        <v>1042</v>
      </c>
      <c r="BK107" s="605" t="s">
        <v>1042</v>
      </c>
      <c r="BL107" s="605" t="s">
        <v>1042</v>
      </c>
      <c r="BM107" s="605" t="s">
        <v>1043</v>
      </c>
      <c r="BN107" s="605" t="s">
        <v>1034</v>
      </c>
      <c r="BO107" s="605" t="s">
        <v>1034</v>
      </c>
      <c r="BP107" s="605" t="s">
        <v>1034</v>
      </c>
      <c r="BQ107" s="605" t="s">
        <v>1034</v>
      </c>
      <c r="BR107" s="605" t="s">
        <v>1034</v>
      </c>
      <c r="BS107" s="605" t="s">
        <v>1034</v>
      </c>
      <c r="BT107" s="606"/>
      <c r="BU107" s="13"/>
    </row>
    <row r="108" spans="2:73" ht="15.75">
      <c r="B108" s="597" t="s">
        <v>1024</v>
      </c>
      <c r="C108" s="597" t="s">
        <v>1003</v>
      </c>
      <c r="D108" s="597" t="s">
        <v>1018</v>
      </c>
      <c r="E108" s="597" t="s">
        <v>999</v>
      </c>
      <c r="F108" s="597" t="s">
        <v>1005</v>
      </c>
      <c r="G108" s="597" t="s">
        <v>1002</v>
      </c>
      <c r="H108" s="768">
        <v>2008</v>
      </c>
      <c r="I108" s="556" t="s">
        <v>1016</v>
      </c>
      <c r="J108" s="556"/>
      <c r="K108" s="39"/>
      <c r="L108" s="601" t="s">
        <v>1034</v>
      </c>
      <c r="M108" s="602" t="s">
        <v>1034</v>
      </c>
      <c r="N108" s="602">
        <v>1.28</v>
      </c>
      <c r="O108" s="602" t="s">
        <v>1034</v>
      </c>
      <c r="P108" s="602" t="s">
        <v>1034</v>
      </c>
      <c r="Q108" s="602" t="s">
        <v>1034</v>
      </c>
      <c r="R108" s="602" t="s">
        <v>1034</v>
      </c>
      <c r="S108" s="602" t="s">
        <v>1034</v>
      </c>
      <c r="T108" s="602" t="s">
        <v>1034</v>
      </c>
      <c r="U108" s="602" t="s">
        <v>1034</v>
      </c>
      <c r="V108" s="602" t="s">
        <v>1034</v>
      </c>
      <c r="W108" s="602" t="s">
        <v>1034</v>
      </c>
      <c r="X108" s="602" t="s">
        <v>1034</v>
      </c>
      <c r="Y108" s="602" t="s">
        <v>1034</v>
      </c>
      <c r="Z108" s="602" t="s">
        <v>1034</v>
      </c>
      <c r="AA108" s="602" t="s">
        <v>1034</v>
      </c>
      <c r="AB108" s="602" t="s">
        <v>1034</v>
      </c>
      <c r="AC108" s="602" t="s">
        <v>1034</v>
      </c>
      <c r="AD108" s="602" t="s">
        <v>1034</v>
      </c>
      <c r="AE108" s="602" t="s">
        <v>1034</v>
      </c>
      <c r="AF108" s="602" t="s">
        <v>1034</v>
      </c>
      <c r="AG108" s="602" t="s">
        <v>1034</v>
      </c>
      <c r="AH108" s="602" t="s">
        <v>1034</v>
      </c>
      <c r="AI108" s="602" t="s">
        <v>1034</v>
      </c>
      <c r="AJ108" s="602" t="s">
        <v>1034</v>
      </c>
      <c r="AK108" s="602" t="s">
        <v>1034</v>
      </c>
      <c r="AL108" s="602" t="s">
        <v>1034</v>
      </c>
      <c r="AM108" s="602" t="s">
        <v>1034</v>
      </c>
      <c r="AN108" s="602" t="s">
        <v>1034</v>
      </c>
      <c r="AO108" s="603" t="s">
        <v>1035</v>
      </c>
      <c r="AP108" s="39"/>
      <c r="AQ108" s="598" t="s">
        <v>1035</v>
      </c>
      <c r="AR108" s="599" t="s">
        <v>1044</v>
      </c>
      <c r="AS108" s="599">
        <v>2.04</v>
      </c>
      <c r="AT108" s="599" t="s">
        <v>1041</v>
      </c>
      <c r="AU108" s="599" t="s">
        <v>1041</v>
      </c>
      <c r="AV108" s="599" t="s">
        <v>1041</v>
      </c>
      <c r="AW108" s="599" t="s">
        <v>1041</v>
      </c>
      <c r="AX108" s="599" t="s">
        <v>1041</v>
      </c>
      <c r="AY108" s="599" t="s">
        <v>1041</v>
      </c>
      <c r="AZ108" s="599" t="s">
        <v>1041</v>
      </c>
      <c r="BA108" s="599" t="s">
        <v>1041</v>
      </c>
      <c r="BB108" s="599" t="s">
        <v>1041</v>
      </c>
      <c r="BC108" s="599" t="s">
        <v>1042</v>
      </c>
      <c r="BD108" s="599" t="s">
        <v>1042</v>
      </c>
      <c r="BE108" s="599" t="s">
        <v>1042</v>
      </c>
      <c r="BF108" s="599" t="s">
        <v>1042</v>
      </c>
      <c r="BG108" s="599" t="s">
        <v>1042</v>
      </c>
      <c r="BH108" s="599" t="s">
        <v>1042</v>
      </c>
      <c r="BI108" s="599" t="s">
        <v>1042</v>
      </c>
      <c r="BJ108" s="599" t="s">
        <v>1042</v>
      </c>
      <c r="BK108" s="599" t="s">
        <v>1042</v>
      </c>
      <c r="BL108" s="599" t="s">
        <v>1042</v>
      </c>
      <c r="BM108" s="599" t="s">
        <v>1043</v>
      </c>
      <c r="BN108" s="599" t="s">
        <v>1034</v>
      </c>
      <c r="BO108" s="599" t="s">
        <v>1034</v>
      </c>
      <c r="BP108" s="599" t="s">
        <v>1034</v>
      </c>
      <c r="BQ108" s="599" t="s">
        <v>1034</v>
      </c>
      <c r="BR108" s="599" t="s">
        <v>1034</v>
      </c>
      <c r="BS108" s="599" t="s">
        <v>1034</v>
      </c>
      <c r="BT108" s="600"/>
      <c r="BU108" s="13"/>
    </row>
    <row r="109" spans="2:73" ht="15.75">
      <c r="B109" s="597" t="s">
        <v>1024</v>
      </c>
      <c r="C109" s="597" t="s">
        <v>1003</v>
      </c>
      <c r="D109" s="597" t="s">
        <v>1018</v>
      </c>
      <c r="E109" s="597" t="s">
        <v>999</v>
      </c>
      <c r="F109" s="597" t="s">
        <v>1005</v>
      </c>
      <c r="G109" s="597" t="s">
        <v>1002</v>
      </c>
      <c r="H109" s="768">
        <v>2009</v>
      </c>
      <c r="I109" s="556" t="s">
        <v>1016</v>
      </c>
      <c r="J109" s="556"/>
      <c r="K109" s="39"/>
      <c r="L109" s="601" t="s">
        <v>1034</v>
      </c>
      <c r="M109" s="602" t="s">
        <v>1034</v>
      </c>
      <c r="N109" s="602">
        <v>8.32</v>
      </c>
      <c r="O109" s="602" t="s">
        <v>1034</v>
      </c>
      <c r="P109" s="602" t="s">
        <v>1034</v>
      </c>
      <c r="Q109" s="602" t="s">
        <v>1034</v>
      </c>
      <c r="R109" s="602" t="s">
        <v>1034</v>
      </c>
      <c r="S109" s="602" t="s">
        <v>1034</v>
      </c>
      <c r="T109" s="602" t="s">
        <v>1034</v>
      </c>
      <c r="U109" s="602" t="s">
        <v>1034</v>
      </c>
      <c r="V109" s="602" t="s">
        <v>1034</v>
      </c>
      <c r="W109" s="602" t="s">
        <v>1034</v>
      </c>
      <c r="X109" s="602" t="s">
        <v>1034</v>
      </c>
      <c r="Y109" s="602" t="s">
        <v>1034</v>
      </c>
      <c r="Z109" s="602" t="s">
        <v>1034</v>
      </c>
      <c r="AA109" s="602" t="s">
        <v>1034</v>
      </c>
      <c r="AB109" s="602" t="s">
        <v>1034</v>
      </c>
      <c r="AC109" s="602" t="s">
        <v>1034</v>
      </c>
      <c r="AD109" s="602" t="s">
        <v>1034</v>
      </c>
      <c r="AE109" s="602" t="s">
        <v>1034</v>
      </c>
      <c r="AF109" s="602" t="s">
        <v>1034</v>
      </c>
      <c r="AG109" s="602" t="s">
        <v>1034</v>
      </c>
      <c r="AH109" s="602" t="s">
        <v>1034</v>
      </c>
      <c r="AI109" s="602" t="s">
        <v>1034</v>
      </c>
      <c r="AJ109" s="602" t="s">
        <v>1034</v>
      </c>
      <c r="AK109" s="602" t="s">
        <v>1034</v>
      </c>
      <c r="AL109" s="602" t="s">
        <v>1034</v>
      </c>
      <c r="AM109" s="602" t="s">
        <v>1034</v>
      </c>
      <c r="AN109" s="602" t="s">
        <v>1034</v>
      </c>
      <c r="AO109" s="603" t="s">
        <v>1035</v>
      </c>
      <c r="AP109" s="39"/>
      <c r="AQ109" s="601" t="s">
        <v>1035</v>
      </c>
      <c r="AR109" s="602" t="s">
        <v>1044</v>
      </c>
      <c r="AS109" s="602">
        <v>13.27</v>
      </c>
      <c r="AT109" s="602" t="s">
        <v>1041</v>
      </c>
      <c r="AU109" s="602" t="s">
        <v>1041</v>
      </c>
      <c r="AV109" s="602" t="s">
        <v>1041</v>
      </c>
      <c r="AW109" s="602" t="s">
        <v>1041</v>
      </c>
      <c r="AX109" s="602" t="s">
        <v>1041</v>
      </c>
      <c r="AY109" s="602" t="s">
        <v>1041</v>
      </c>
      <c r="AZ109" s="602" t="s">
        <v>1041</v>
      </c>
      <c r="BA109" s="602" t="s">
        <v>1041</v>
      </c>
      <c r="BB109" s="602" t="s">
        <v>1041</v>
      </c>
      <c r="BC109" s="602" t="s">
        <v>1042</v>
      </c>
      <c r="BD109" s="602" t="s">
        <v>1042</v>
      </c>
      <c r="BE109" s="602" t="s">
        <v>1042</v>
      </c>
      <c r="BF109" s="602" t="s">
        <v>1042</v>
      </c>
      <c r="BG109" s="602" t="s">
        <v>1042</v>
      </c>
      <c r="BH109" s="602" t="s">
        <v>1042</v>
      </c>
      <c r="BI109" s="602" t="s">
        <v>1042</v>
      </c>
      <c r="BJ109" s="602" t="s">
        <v>1042</v>
      </c>
      <c r="BK109" s="602" t="s">
        <v>1042</v>
      </c>
      <c r="BL109" s="602" t="s">
        <v>1042</v>
      </c>
      <c r="BM109" s="602" t="s">
        <v>1043</v>
      </c>
      <c r="BN109" s="602" t="s">
        <v>1034</v>
      </c>
      <c r="BO109" s="602" t="s">
        <v>1034</v>
      </c>
      <c r="BP109" s="602" t="s">
        <v>1034</v>
      </c>
      <c r="BQ109" s="602" t="s">
        <v>1034</v>
      </c>
      <c r="BR109" s="602" t="s">
        <v>1034</v>
      </c>
      <c r="BS109" s="602" t="s">
        <v>1034</v>
      </c>
      <c r="BT109" s="603"/>
      <c r="BU109" s="13"/>
    </row>
    <row r="110" spans="2:73" ht="15.75">
      <c r="B110" s="597" t="s">
        <v>1024</v>
      </c>
      <c r="C110" s="597" t="s">
        <v>998</v>
      </c>
      <c r="D110" s="597" t="s">
        <v>1018</v>
      </c>
      <c r="E110" s="597" t="s">
        <v>999</v>
      </c>
      <c r="F110" s="597" t="s">
        <v>29</v>
      </c>
      <c r="G110" s="597" t="s">
        <v>1002</v>
      </c>
      <c r="H110" s="768">
        <v>2006</v>
      </c>
      <c r="I110" s="556" t="s">
        <v>1016</v>
      </c>
      <c r="J110" s="556"/>
      <c r="K110" s="39"/>
      <c r="L110" s="601" t="s">
        <v>1034</v>
      </c>
      <c r="M110" s="602" t="s">
        <v>1034</v>
      </c>
      <c r="N110" s="602">
        <v>236.95</v>
      </c>
      <c r="O110" s="602" t="s">
        <v>1034</v>
      </c>
      <c r="P110" s="602" t="s">
        <v>1034</v>
      </c>
      <c r="Q110" s="602" t="s">
        <v>1034</v>
      </c>
      <c r="R110" s="602" t="s">
        <v>1034</v>
      </c>
      <c r="S110" s="602" t="s">
        <v>1034</v>
      </c>
      <c r="T110" s="602" t="s">
        <v>1034</v>
      </c>
      <c r="U110" s="602" t="s">
        <v>1034</v>
      </c>
      <c r="V110" s="602" t="s">
        <v>1034</v>
      </c>
      <c r="W110" s="602" t="s">
        <v>1034</v>
      </c>
      <c r="X110" s="602" t="s">
        <v>1034</v>
      </c>
      <c r="Y110" s="602" t="s">
        <v>1034</v>
      </c>
      <c r="Z110" s="602" t="s">
        <v>1034</v>
      </c>
      <c r="AA110" s="602" t="s">
        <v>1034</v>
      </c>
      <c r="AB110" s="602" t="s">
        <v>1034</v>
      </c>
      <c r="AC110" s="602" t="s">
        <v>1034</v>
      </c>
      <c r="AD110" s="602" t="s">
        <v>1034</v>
      </c>
      <c r="AE110" s="602" t="s">
        <v>1034</v>
      </c>
      <c r="AF110" s="602" t="s">
        <v>1034</v>
      </c>
      <c r="AG110" s="602" t="s">
        <v>1034</v>
      </c>
      <c r="AH110" s="602" t="s">
        <v>1034</v>
      </c>
      <c r="AI110" s="602" t="s">
        <v>1034</v>
      </c>
      <c r="AJ110" s="602" t="s">
        <v>1034</v>
      </c>
      <c r="AK110" s="602" t="s">
        <v>1034</v>
      </c>
      <c r="AL110" s="602" t="s">
        <v>1034</v>
      </c>
      <c r="AM110" s="602" t="s">
        <v>1034</v>
      </c>
      <c r="AN110" s="602" t="s">
        <v>1034</v>
      </c>
      <c r="AO110" s="603" t="s">
        <v>1035</v>
      </c>
      <c r="AP110" s="39"/>
      <c r="AQ110" s="601" t="s">
        <v>1035</v>
      </c>
      <c r="AR110" s="602" t="s">
        <v>1044</v>
      </c>
      <c r="AS110" s="602">
        <v>917.35</v>
      </c>
      <c r="AT110" s="602" t="s">
        <v>1041</v>
      </c>
      <c r="AU110" s="602" t="s">
        <v>1041</v>
      </c>
      <c r="AV110" s="602" t="s">
        <v>1041</v>
      </c>
      <c r="AW110" s="602" t="s">
        <v>1041</v>
      </c>
      <c r="AX110" s="602" t="s">
        <v>1041</v>
      </c>
      <c r="AY110" s="602" t="s">
        <v>1041</v>
      </c>
      <c r="AZ110" s="602" t="s">
        <v>1041</v>
      </c>
      <c r="BA110" s="602" t="s">
        <v>1041</v>
      </c>
      <c r="BB110" s="602" t="s">
        <v>1041</v>
      </c>
      <c r="BC110" s="602" t="s">
        <v>1042</v>
      </c>
      <c r="BD110" s="602" t="s">
        <v>1042</v>
      </c>
      <c r="BE110" s="602" t="s">
        <v>1042</v>
      </c>
      <c r="BF110" s="602" t="s">
        <v>1042</v>
      </c>
      <c r="BG110" s="602" t="s">
        <v>1042</v>
      </c>
      <c r="BH110" s="602" t="s">
        <v>1042</v>
      </c>
      <c r="BI110" s="602" t="s">
        <v>1042</v>
      </c>
      <c r="BJ110" s="602" t="s">
        <v>1042</v>
      </c>
      <c r="BK110" s="602" t="s">
        <v>1042</v>
      </c>
      <c r="BL110" s="602" t="s">
        <v>1042</v>
      </c>
      <c r="BM110" s="602" t="s">
        <v>1043</v>
      </c>
      <c r="BN110" s="602" t="s">
        <v>1034</v>
      </c>
      <c r="BO110" s="602" t="s">
        <v>1034</v>
      </c>
      <c r="BP110" s="602" t="s">
        <v>1034</v>
      </c>
      <c r="BQ110" s="602" t="s">
        <v>1034</v>
      </c>
      <c r="BR110" s="602" t="s">
        <v>1034</v>
      </c>
      <c r="BS110" s="602" t="s">
        <v>1034</v>
      </c>
      <c r="BT110" s="603"/>
      <c r="BU110" s="13"/>
    </row>
    <row r="111" spans="2:73" ht="15.75">
      <c r="B111" s="597" t="s">
        <v>1024</v>
      </c>
      <c r="C111" s="597" t="s">
        <v>998</v>
      </c>
      <c r="D111" s="597" t="s">
        <v>1018</v>
      </c>
      <c r="E111" s="597" t="s">
        <v>999</v>
      </c>
      <c r="F111" s="597" t="s">
        <v>29</v>
      </c>
      <c r="G111" s="597" t="s">
        <v>1002</v>
      </c>
      <c r="H111" s="768">
        <v>2007</v>
      </c>
      <c r="I111" s="556" t="s">
        <v>1016</v>
      </c>
      <c r="J111" s="556"/>
      <c r="K111" s="39"/>
      <c r="L111" s="601" t="s">
        <v>1034</v>
      </c>
      <c r="M111" s="602" t="s">
        <v>1034</v>
      </c>
      <c r="N111" s="602">
        <v>401.88</v>
      </c>
      <c r="O111" s="602" t="s">
        <v>1034</v>
      </c>
      <c r="P111" s="602" t="s">
        <v>1034</v>
      </c>
      <c r="Q111" s="602" t="s">
        <v>1034</v>
      </c>
      <c r="R111" s="602" t="s">
        <v>1034</v>
      </c>
      <c r="S111" s="602" t="s">
        <v>1034</v>
      </c>
      <c r="T111" s="602" t="s">
        <v>1034</v>
      </c>
      <c r="U111" s="602" t="s">
        <v>1034</v>
      </c>
      <c r="V111" s="602" t="s">
        <v>1034</v>
      </c>
      <c r="W111" s="602" t="s">
        <v>1034</v>
      </c>
      <c r="X111" s="602" t="s">
        <v>1034</v>
      </c>
      <c r="Y111" s="602" t="s">
        <v>1034</v>
      </c>
      <c r="Z111" s="602" t="s">
        <v>1034</v>
      </c>
      <c r="AA111" s="602" t="s">
        <v>1034</v>
      </c>
      <c r="AB111" s="602" t="s">
        <v>1034</v>
      </c>
      <c r="AC111" s="602" t="s">
        <v>1034</v>
      </c>
      <c r="AD111" s="602" t="s">
        <v>1034</v>
      </c>
      <c r="AE111" s="602" t="s">
        <v>1034</v>
      </c>
      <c r="AF111" s="602" t="s">
        <v>1034</v>
      </c>
      <c r="AG111" s="602" t="s">
        <v>1034</v>
      </c>
      <c r="AH111" s="602" t="s">
        <v>1034</v>
      </c>
      <c r="AI111" s="602" t="s">
        <v>1034</v>
      </c>
      <c r="AJ111" s="602" t="s">
        <v>1034</v>
      </c>
      <c r="AK111" s="602" t="s">
        <v>1034</v>
      </c>
      <c r="AL111" s="602" t="s">
        <v>1034</v>
      </c>
      <c r="AM111" s="602" t="s">
        <v>1034</v>
      </c>
      <c r="AN111" s="602" t="s">
        <v>1034</v>
      </c>
      <c r="AO111" s="603" t="s">
        <v>1035</v>
      </c>
      <c r="AP111" s="39"/>
      <c r="AQ111" s="601" t="s">
        <v>1035</v>
      </c>
      <c r="AR111" s="602" t="s">
        <v>1044</v>
      </c>
      <c r="AS111" s="602">
        <v>1437.42</v>
      </c>
      <c r="AT111" s="602" t="s">
        <v>1041</v>
      </c>
      <c r="AU111" s="602" t="s">
        <v>1041</v>
      </c>
      <c r="AV111" s="602" t="s">
        <v>1041</v>
      </c>
      <c r="AW111" s="602" t="s">
        <v>1041</v>
      </c>
      <c r="AX111" s="602" t="s">
        <v>1041</v>
      </c>
      <c r="AY111" s="602" t="s">
        <v>1041</v>
      </c>
      <c r="AZ111" s="602" t="s">
        <v>1041</v>
      </c>
      <c r="BA111" s="602" t="s">
        <v>1041</v>
      </c>
      <c r="BB111" s="602" t="s">
        <v>1041</v>
      </c>
      <c r="BC111" s="602" t="s">
        <v>1042</v>
      </c>
      <c r="BD111" s="602" t="s">
        <v>1042</v>
      </c>
      <c r="BE111" s="602" t="s">
        <v>1042</v>
      </c>
      <c r="BF111" s="602" t="s">
        <v>1042</v>
      </c>
      <c r="BG111" s="602" t="s">
        <v>1042</v>
      </c>
      <c r="BH111" s="602" t="s">
        <v>1042</v>
      </c>
      <c r="BI111" s="602" t="s">
        <v>1042</v>
      </c>
      <c r="BJ111" s="602" t="s">
        <v>1042</v>
      </c>
      <c r="BK111" s="602" t="s">
        <v>1042</v>
      </c>
      <c r="BL111" s="602" t="s">
        <v>1042</v>
      </c>
      <c r="BM111" s="602" t="s">
        <v>1043</v>
      </c>
      <c r="BN111" s="602" t="s">
        <v>1034</v>
      </c>
      <c r="BO111" s="602" t="s">
        <v>1034</v>
      </c>
      <c r="BP111" s="602" t="s">
        <v>1034</v>
      </c>
      <c r="BQ111" s="602" t="s">
        <v>1034</v>
      </c>
      <c r="BR111" s="602" t="s">
        <v>1034</v>
      </c>
      <c r="BS111" s="602" t="s">
        <v>1034</v>
      </c>
      <c r="BT111" s="603"/>
      <c r="BU111" s="13"/>
    </row>
    <row r="112" spans="2:73">
      <c r="B112" s="597" t="s">
        <v>1024</v>
      </c>
      <c r="C112" s="597" t="s">
        <v>998</v>
      </c>
      <c r="D112" s="597" t="s">
        <v>1018</v>
      </c>
      <c r="E112" s="597" t="s">
        <v>999</v>
      </c>
      <c r="F112" s="597" t="s">
        <v>29</v>
      </c>
      <c r="G112" s="597" t="s">
        <v>1002</v>
      </c>
      <c r="H112" s="768">
        <v>2008</v>
      </c>
      <c r="I112" s="556" t="s">
        <v>1016</v>
      </c>
      <c r="J112" s="556"/>
      <c r="K112" s="39"/>
      <c r="L112" s="601" t="s">
        <v>1034</v>
      </c>
      <c r="M112" s="602" t="s">
        <v>1034</v>
      </c>
      <c r="N112" s="602">
        <v>559.33000000000004</v>
      </c>
      <c r="O112" s="602" t="s">
        <v>1034</v>
      </c>
      <c r="P112" s="602" t="s">
        <v>1034</v>
      </c>
      <c r="Q112" s="602" t="s">
        <v>1034</v>
      </c>
      <c r="R112" s="602" t="s">
        <v>1034</v>
      </c>
      <c r="S112" s="602" t="s">
        <v>1034</v>
      </c>
      <c r="T112" s="602" t="s">
        <v>1034</v>
      </c>
      <c r="U112" s="602" t="s">
        <v>1034</v>
      </c>
      <c r="V112" s="602" t="s">
        <v>1034</v>
      </c>
      <c r="W112" s="602" t="s">
        <v>1034</v>
      </c>
      <c r="X112" s="602" t="s">
        <v>1034</v>
      </c>
      <c r="Y112" s="602" t="s">
        <v>1034</v>
      </c>
      <c r="Z112" s="602" t="s">
        <v>1034</v>
      </c>
      <c r="AA112" s="602" t="s">
        <v>1034</v>
      </c>
      <c r="AB112" s="602" t="s">
        <v>1034</v>
      </c>
      <c r="AC112" s="602" t="s">
        <v>1034</v>
      </c>
      <c r="AD112" s="602" t="s">
        <v>1034</v>
      </c>
      <c r="AE112" s="602" t="s">
        <v>1034</v>
      </c>
      <c r="AF112" s="602" t="s">
        <v>1034</v>
      </c>
      <c r="AG112" s="602" t="s">
        <v>1034</v>
      </c>
      <c r="AH112" s="602" t="s">
        <v>1034</v>
      </c>
      <c r="AI112" s="602" t="s">
        <v>1034</v>
      </c>
      <c r="AJ112" s="602" t="s">
        <v>1034</v>
      </c>
      <c r="AK112" s="602" t="s">
        <v>1034</v>
      </c>
      <c r="AL112" s="602" t="s">
        <v>1034</v>
      </c>
      <c r="AM112" s="602" t="s">
        <v>1034</v>
      </c>
      <c r="AN112" s="602" t="s">
        <v>1034</v>
      </c>
      <c r="AO112" s="603" t="s">
        <v>1035</v>
      </c>
      <c r="AP112" s="39"/>
      <c r="AQ112" s="601" t="s">
        <v>1035</v>
      </c>
      <c r="AR112" s="602" t="s">
        <v>1044</v>
      </c>
      <c r="AS112" s="602">
        <v>2040.46</v>
      </c>
      <c r="AT112" s="602" t="s">
        <v>1041</v>
      </c>
      <c r="AU112" s="602" t="s">
        <v>1041</v>
      </c>
      <c r="AV112" s="602" t="s">
        <v>1041</v>
      </c>
      <c r="AW112" s="602" t="s">
        <v>1041</v>
      </c>
      <c r="AX112" s="602" t="s">
        <v>1041</v>
      </c>
      <c r="AY112" s="602" t="s">
        <v>1041</v>
      </c>
      <c r="AZ112" s="602" t="s">
        <v>1041</v>
      </c>
      <c r="BA112" s="602" t="s">
        <v>1041</v>
      </c>
      <c r="BB112" s="602" t="s">
        <v>1041</v>
      </c>
      <c r="BC112" s="602" t="s">
        <v>1042</v>
      </c>
      <c r="BD112" s="602" t="s">
        <v>1042</v>
      </c>
      <c r="BE112" s="602" t="s">
        <v>1042</v>
      </c>
      <c r="BF112" s="602" t="s">
        <v>1042</v>
      </c>
      <c r="BG112" s="602" t="s">
        <v>1042</v>
      </c>
      <c r="BH112" s="602" t="s">
        <v>1042</v>
      </c>
      <c r="BI112" s="602" t="s">
        <v>1042</v>
      </c>
      <c r="BJ112" s="602" t="s">
        <v>1042</v>
      </c>
      <c r="BK112" s="602" t="s">
        <v>1042</v>
      </c>
      <c r="BL112" s="602" t="s">
        <v>1042</v>
      </c>
      <c r="BM112" s="602" t="s">
        <v>1043</v>
      </c>
      <c r="BN112" s="602" t="s">
        <v>1034</v>
      </c>
      <c r="BO112" s="602" t="s">
        <v>1034</v>
      </c>
      <c r="BP112" s="602" t="s">
        <v>1034</v>
      </c>
      <c r="BQ112" s="602" t="s">
        <v>1034</v>
      </c>
      <c r="BR112" s="602" t="s">
        <v>1034</v>
      </c>
      <c r="BS112" s="602" t="s">
        <v>1034</v>
      </c>
      <c r="BT112" s="603"/>
    </row>
    <row r="113" spans="2:73">
      <c r="B113" s="597" t="s">
        <v>1024</v>
      </c>
      <c r="C113" s="597" t="s">
        <v>998</v>
      </c>
      <c r="D113" s="597" t="s">
        <v>1018</v>
      </c>
      <c r="E113" s="597" t="s">
        <v>999</v>
      </c>
      <c r="F113" s="597" t="s">
        <v>29</v>
      </c>
      <c r="G113" s="597" t="s">
        <v>1002</v>
      </c>
      <c r="H113" s="768">
        <v>2009</v>
      </c>
      <c r="I113" s="556" t="s">
        <v>1016</v>
      </c>
      <c r="J113" s="556"/>
      <c r="K113" s="39"/>
      <c r="L113" s="601" t="s">
        <v>1034</v>
      </c>
      <c r="M113" s="602" t="s">
        <v>1034</v>
      </c>
      <c r="N113" s="602">
        <v>765</v>
      </c>
      <c r="O113" s="602" t="s">
        <v>1034</v>
      </c>
      <c r="P113" s="602" t="s">
        <v>1034</v>
      </c>
      <c r="Q113" s="602" t="s">
        <v>1034</v>
      </c>
      <c r="R113" s="602" t="s">
        <v>1034</v>
      </c>
      <c r="S113" s="602" t="s">
        <v>1034</v>
      </c>
      <c r="T113" s="602" t="s">
        <v>1034</v>
      </c>
      <c r="U113" s="602" t="s">
        <v>1034</v>
      </c>
      <c r="V113" s="602" t="s">
        <v>1034</v>
      </c>
      <c r="W113" s="602" t="s">
        <v>1034</v>
      </c>
      <c r="X113" s="602" t="s">
        <v>1034</v>
      </c>
      <c r="Y113" s="602" t="s">
        <v>1034</v>
      </c>
      <c r="Z113" s="602" t="s">
        <v>1034</v>
      </c>
      <c r="AA113" s="602" t="s">
        <v>1034</v>
      </c>
      <c r="AB113" s="602" t="s">
        <v>1034</v>
      </c>
      <c r="AC113" s="602" t="s">
        <v>1034</v>
      </c>
      <c r="AD113" s="602" t="s">
        <v>1034</v>
      </c>
      <c r="AE113" s="602" t="s">
        <v>1034</v>
      </c>
      <c r="AF113" s="602" t="s">
        <v>1034</v>
      </c>
      <c r="AG113" s="602" t="s">
        <v>1034</v>
      </c>
      <c r="AH113" s="602" t="s">
        <v>1034</v>
      </c>
      <c r="AI113" s="602" t="s">
        <v>1034</v>
      </c>
      <c r="AJ113" s="602" t="s">
        <v>1034</v>
      </c>
      <c r="AK113" s="602" t="s">
        <v>1034</v>
      </c>
      <c r="AL113" s="602" t="s">
        <v>1034</v>
      </c>
      <c r="AM113" s="602" t="s">
        <v>1034</v>
      </c>
      <c r="AN113" s="602" t="s">
        <v>1034</v>
      </c>
      <c r="AO113" s="603" t="s">
        <v>1035</v>
      </c>
      <c r="AP113" s="39"/>
      <c r="AQ113" s="601" t="s">
        <v>1035</v>
      </c>
      <c r="AR113" s="602" t="s">
        <v>1044</v>
      </c>
      <c r="AS113" s="602">
        <v>2729.02</v>
      </c>
      <c r="AT113" s="602" t="s">
        <v>1041</v>
      </c>
      <c r="AU113" s="602" t="s">
        <v>1041</v>
      </c>
      <c r="AV113" s="602" t="s">
        <v>1041</v>
      </c>
      <c r="AW113" s="602" t="s">
        <v>1041</v>
      </c>
      <c r="AX113" s="602" t="s">
        <v>1041</v>
      </c>
      <c r="AY113" s="602" t="s">
        <v>1041</v>
      </c>
      <c r="AZ113" s="602" t="s">
        <v>1041</v>
      </c>
      <c r="BA113" s="602" t="s">
        <v>1041</v>
      </c>
      <c r="BB113" s="602" t="s">
        <v>1041</v>
      </c>
      <c r="BC113" s="602" t="s">
        <v>1042</v>
      </c>
      <c r="BD113" s="602" t="s">
        <v>1042</v>
      </c>
      <c r="BE113" s="602" t="s">
        <v>1042</v>
      </c>
      <c r="BF113" s="602" t="s">
        <v>1042</v>
      </c>
      <c r="BG113" s="602" t="s">
        <v>1042</v>
      </c>
      <c r="BH113" s="602" t="s">
        <v>1042</v>
      </c>
      <c r="BI113" s="602" t="s">
        <v>1042</v>
      </c>
      <c r="BJ113" s="602" t="s">
        <v>1042</v>
      </c>
      <c r="BK113" s="602" t="s">
        <v>1042</v>
      </c>
      <c r="BL113" s="602" t="s">
        <v>1042</v>
      </c>
      <c r="BM113" s="602" t="s">
        <v>1043</v>
      </c>
      <c r="BN113" s="602" t="s">
        <v>1034</v>
      </c>
      <c r="BO113" s="602" t="s">
        <v>1034</v>
      </c>
      <c r="BP113" s="602" t="s">
        <v>1034</v>
      </c>
      <c r="BQ113" s="602" t="s">
        <v>1034</v>
      </c>
      <c r="BR113" s="602" t="s">
        <v>1034</v>
      </c>
      <c r="BS113" s="602" t="s">
        <v>1034</v>
      </c>
      <c r="BT113" s="603"/>
    </row>
    <row r="114" spans="2:73">
      <c r="B114" s="597" t="s">
        <v>1024</v>
      </c>
      <c r="C114" s="597" t="s">
        <v>998</v>
      </c>
      <c r="D114" s="597" t="s">
        <v>1018</v>
      </c>
      <c r="E114" s="597" t="s">
        <v>999</v>
      </c>
      <c r="F114" s="597" t="s">
        <v>29</v>
      </c>
      <c r="G114" s="597" t="s">
        <v>1002</v>
      </c>
      <c r="H114" s="768">
        <v>2010</v>
      </c>
      <c r="I114" s="556" t="s">
        <v>1016</v>
      </c>
      <c r="J114" s="556"/>
      <c r="K114" s="39"/>
      <c r="L114" s="601" t="s">
        <v>1034</v>
      </c>
      <c r="M114" s="602" t="s">
        <v>1034</v>
      </c>
      <c r="N114" s="602">
        <v>475.51</v>
      </c>
      <c r="O114" s="602" t="s">
        <v>1034</v>
      </c>
      <c r="P114" s="602" t="s">
        <v>1034</v>
      </c>
      <c r="Q114" s="602" t="s">
        <v>1034</v>
      </c>
      <c r="R114" s="602" t="s">
        <v>1034</v>
      </c>
      <c r="S114" s="602" t="s">
        <v>1034</v>
      </c>
      <c r="T114" s="602" t="s">
        <v>1034</v>
      </c>
      <c r="U114" s="602" t="s">
        <v>1034</v>
      </c>
      <c r="V114" s="602" t="s">
        <v>1034</v>
      </c>
      <c r="W114" s="602" t="s">
        <v>1034</v>
      </c>
      <c r="X114" s="602" t="s">
        <v>1034</v>
      </c>
      <c r="Y114" s="602" t="s">
        <v>1034</v>
      </c>
      <c r="Z114" s="602" t="s">
        <v>1034</v>
      </c>
      <c r="AA114" s="602" t="s">
        <v>1034</v>
      </c>
      <c r="AB114" s="602" t="s">
        <v>1034</v>
      </c>
      <c r="AC114" s="602" t="s">
        <v>1034</v>
      </c>
      <c r="AD114" s="602" t="s">
        <v>1034</v>
      </c>
      <c r="AE114" s="602" t="s">
        <v>1034</v>
      </c>
      <c r="AF114" s="602" t="s">
        <v>1034</v>
      </c>
      <c r="AG114" s="602" t="s">
        <v>1034</v>
      </c>
      <c r="AH114" s="602" t="s">
        <v>1034</v>
      </c>
      <c r="AI114" s="602" t="s">
        <v>1034</v>
      </c>
      <c r="AJ114" s="602" t="s">
        <v>1034</v>
      </c>
      <c r="AK114" s="602" t="s">
        <v>1034</v>
      </c>
      <c r="AL114" s="602" t="s">
        <v>1034</v>
      </c>
      <c r="AM114" s="602" t="s">
        <v>1034</v>
      </c>
      <c r="AN114" s="602" t="s">
        <v>1034</v>
      </c>
      <c r="AO114" s="603" t="s">
        <v>1035</v>
      </c>
      <c r="AP114" s="39"/>
      <c r="AQ114" s="601" t="s">
        <v>1035</v>
      </c>
      <c r="AR114" s="602" t="s">
        <v>1044</v>
      </c>
      <c r="AS114" s="602">
        <v>1724.71</v>
      </c>
      <c r="AT114" s="602" t="s">
        <v>1041</v>
      </c>
      <c r="AU114" s="602" t="s">
        <v>1041</v>
      </c>
      <c r="AV114" s="602" t="s">
        <v>1041</v>
      </c>
      <c r="AW114" s="602" t="s">
        <v>1041</v>
      </c>
      <c r="AX114" s="602" t="s">
        <v>1041</v>
      </c>
      <c r="AY114" s="602" t="s">
        <v>1041</v>
      </c>
      <c r="AZ114" s="602" t="s">
        <v>1041</v>
      </c>
      <c r="BA114" s="602" t="s">
        <v>1041</v>
      </c>
      <c r="BB114" s="602" t="s">
        <v>1041</v>
      </c>
      <c r="BC114" s="602" t="s">
        <v>1042</v>
      </c>
      <c r="BD114" s="602" t="s">
        <v>1042</v>
      </c>
      <c r="BE114" s="602" t="s">
        <v>1042</v>
      </c>
      <c r="BF114" s="602" t="s">
        <v>1042</v>
      </c>
      <c r="BG114" s="602" t="s">
        <v>1042</v>
      </c>
      <c r="BH114" s="602" t="s">
        <v>1042</v>
      </c>
      <c r="BI114" s="602" t="s">
        <v>1042</v>
      </c>
      <c r="BJ114" s="602" t="s">
        <v>1042</v>
      </c>
      <c r="BK114" s="602" t="s">
        <v>1042</v>
      </c>
      <c r="BL114" s="602" t="s">
        <v>1042</v>
      </c>
      <c r="BM114" s="602" t="s">
        <v>1043</v>
      </c>
      <c r="BN114" s="602" t="s">
        <v>1034</v>
      </c>
      <c r="BO114" s="602" t="s">
        <v>1034</v>
      </c>
      <c r="BP114" s="602" t="s">
        <v>1034</v>
      </c>
      <c r="BQ114" s="602" t="s">
        <v>1034</v>
      </c>
      <c r="BR114" s="602" t="s">
        <v>1034</v>
      </c>
      <c r="BS114" s="602" t="s">
        <v>1034</v>
      </c>
      <c r="BT114" s="603"/>
    </row>
    <row r="115" spans="2:73" ht="15.75">
      <c r="B115" s="597" t="s">
        <v>1024</v>
      </c>
      <c r="C115" s="597" t="s">
        <v>1007</v>
      </c>
      <c r="D115" s="597" t="s">
        <v>1017</v>
      </c>
      <c r="E115" s="597" t="s">
        <v>999</v>
      </c>
      <c r="F115" s="597" t="s">
        <v>1007</v>
      </c>
      <c r="G115" s="597" t="s">
        <v>1002</v>
      </c>
      <c r="H115" s="768">
        <v>2013</v>
      </c>
      <c r="I115" s="556" t="s">
        <v>1016</v>
      </c>
      <c r="J115" s="556"/>
      <c r="K115" s="39"/>
      <c r="L115" s="601" t="s">
        <v>1034</v>
      </c>
      <c r="M115" s="602" t="s">
        <v>1034</v>
      </c>
      <c r="N115" s="602">
        <v>2588.1799999999998</v>
      </c>
      <c r="O115" s="602" t="s">
        <v>1034</v>
      </c>
      <c r="P115" s="602" t="s">
        <v>1034</v>
      </c>
      <c r="Q115" s="602" t="s">
        <v>1034</v>
      </c>
      <c r="R115" s="602" t="s">
        <v>1034</v>
      </c>
      <c r="S115" s="602" t="s">
        <v>1034</v>
      </c>
      <c r="T115" s="602" t="s">
        <v>1034</v>
      </c>
      <c r="U115" s="602" t="s">
        <v>1034</v>
      </c>
      <c r="V115" s="602" t="s">
        <v>1034</v>
      </c>
      <c r="W115" s="602" t="s">
        <v>1034</v>
      </c>
      <c r="X115" s="602" t="s">
        <v>1034</v>
      </c>
      <c r="Y115" s="602" t="s">
        <v>1034</v>
      </c>
      <c r="Z115" s="602" t="s">
        <v>1034</v>
      </c>
      <c r="AA115" s="602" t="s">
        <v>1034</v>
      </c>
      <c r="AB115" s="602" t="s">
        <v>1034</v>
      </c>
      <c r="AC115" s="602" t="s">
        <v>1034</v>
      </c>
      <c r="AD115" s="602" t="s">
        <v>1034</v>
      </c>
      <c r="AE115" s="602" t="s">
        <v>1034</v>
      </c>
      <c r="AF115" s="602" t="s">
        <v>1034</v>
      </c>
      <c r="AG115" s="602" t="s">
        <v>1034</v>
      </c>
      <c r="AH115" s="602" t="s">
        <v>1034</v>
      </c>
      <c r="AI115" s="602" t="s">
        <v>1034</v>
      </c>
      <c r="AJ115" s="602" t="s">
        <v>1034</v>
      </c>
      <c r="AK115" s="602" t="s">
        <v>1034</v>
      </c>
      <c r="AL115" s="602" t="s">
        <v>1034</v>
      </c>
      <c r="AM115" s="602" t="s">
        <v>1034</v>
      </c>
      <c r="AN115" s="602" t="s">
        <v>1034</v>
      </c>
      <c r="AO115" s="603" t="s">
        <v>1035</v>
      </c>
      <c r="AP115" s="39"/>
      <c r="AQ115" s="601" t="s">
        <v>1035</v>
      </c>
      <c r="AR115" s="602" t="s">
        <v>1044</v>
      </c>
      <c r="AS115" s="602">
        <v>100173.6</v>
      </c>
      <c r="AT115" s="602" t="s">
        <v>1041</v>
      </c>
      <c r="AU115" s="602" t="s">
        <v>1041</v>
      </c>
      <c r="AV115" s="602" t="s">
        <v>1041</v>
      </c>
      <c r="AW115" s="602" t="s">
        <v>1041</v>
      </c>
      <c r="AX115" s="602" t="s">
        <v>1041</v>
      </c>
      <c r="AY115" s="602" t="s">
        <v>1041</v>
      </c>
      <c r="AZ115" s="602" t="s">
        <v>1041</v>
      </c>
      <c r="BA115" s="602" t="s">
        <v>1041</v>
      </c>
      <c r="BB115" s="602" t="s">
        <v>1041</v>
      </c>
      <c r="BC115" s="602" t="s">
        <v>1042</v>
      </c>
      <c r="BD115" s="602" t="s">
        <v>1042</v>
      </c>
      <c r="BE115" s="602" t="s">
        <v>1042</v>
      </c>
      <c r="BF115" s="602" t="s">
        <v>1042</v>
      </c>
      <c r="BG115" s="602" t="s">
        <v>1042</v>
      </c>
      <c r="BH115" s="602" t="s">
        <v>1042</v>
      </c>
      <c r="BI115" s="602" t="s">
        <v>1042</v>
      </c>
      <c r="BJ115" s="602" t="s">
        <v>1042</v>
      </c>
      <c r="BK115" s="602" t="s">
        <v>1042</v>
      </c>
      <c r="BL115" s="602" t="s">
        <v>1042</v>
      </c>
      <c r="BM115" s="602" t="s">
        <v>1043</v>
      </c>
      <c r="BN115" s="602" t="s">
        <v>1034</v>
      </c>
      <c r="BO115" s="602" t="s">
        <v>1034</v>
      </c>
      <c r="BP115" s="602" t="s">
        <v>1034</v>
      </c>
      <c r="BQ115" s="602" t="s">
        <v>1034</v>
      </c>
      <c r="BR115" s="602" t="s">
        <v>1034</v>
      </c>
      <c r="BS115" s="602" t="s">
        <v>1034</v>
      </c>
      <c r="BT115" s="603"/>
      <c r="BU115" s="13"/>
    </row>
    <row r="116" spans="2:73" ht="15.75">
      <c r="B116" s="597" t="s">
        <v>208</v>
      </c>
      <c r="C116" s="597" t="s">
        <v>998</v>
      </c>
      <c r="D116" s="597" t="s">
        <v>1</v>
      </c>
      <c r="E116" s="597" t="s">
        <v>999</v>
      </c>
      <c r="F116" s="597" t="s">
        <v>29</v>
      </c>
      <c r="G116" s="597" t="s">
        <v>1000</v>
      </c>
      <c r="H116" s="768">
        <v>2013</v>
      </c>
      <c r="I116" s="556" t="s">
        <v>1016</v>
      </c>
      <c r="J116" s="556"/>
      <c r="K116" s="39"/>
      <c r="L116" s="601" t="s">
        <v>1034</v>
      </c>
      <c r="M116" s="602" t="s">
        <v>1034</v>
      </c>
      <c r="N116" s="602">
        <v>0.04</v>
      </c>
      <c r="O116" s="602">
        <v>0.04</v>
      </c>
      <c r="P116" s="602">
        <v>0.04</v>
      </c>
      <c r="Q116" s="602">
        <v>0.04</v>
      </c>
      <c r="R116" s="602">
        <v>0.02</v>
      </c>
      <c r="S116" s="602" t="s">
        <v>1034</v>
      </c>
      <c r="T116" s="602" t="s">
        <v>1034</v>
      </c>
      <c r="U116" s="602" t="s">
        <v>1034</v>
      </c>
      <c r="V116" s="602" t="s">
        <v>1034</v>
      </c>
      <c r="W116" s="602" t="s">
        <v>1034</v>
      </c>
      <c r="X116" s="602" t="s">
        <v>1034</v>
      </c>
      <c r="Y116" s="602" t="s">
        <v>1034</v>
      </c>
      <c r="Z116" s="602" t="s">
        <v>1034</v>
      </c>
      <c r="AA116" s="602" t="s">
        <v>1034</v>
      </c>
      <c r="AB116" s="602" t="s">
        <v>1034</v>
      </c>
      <c r="AC116" s="602" t="s">
        <v>1034</v>
      </c>
      <c r="AD116" s="602" t="s">
        <v>1034</v>
      </c>
      <c r="AE116" s="602" t="s">
        <v>1034</v>
      </c>
      <c r="AF116" s="602" t="s">
        <v>1034</v>
      </c>
      <c r="AG116" s="602" t="s">
        <v>1034</v>
      </c>
      <c r="AH116" s="602" t="s">
        <v>1034</v>
      </c>
      <c r="AI116" s="602" t="s">
        <v>1034</v>
      </c>
      <c r="AJ116" s="602" t="s">
        <v>1034</v>
      </c>
      <c r="AK116" s="602" t="s">
        <v>1034</v>
      </c>
      <c r="AL116" s="602" t="s">
        <v>1034</v>
      </c>
      <c r="AM116" s="602" t="s">
        <v>1034</v>
      </c>
      <c r="AN116" s="602" t="s">
        <v>1034</v>
      </c>
      <c r="AO116" s="603" t="s">
        <v>1035</v>
      </c>
      <c r="AP116" s="39"/>
      <c r="AQ116" s="601" t="s">
        <v>1035</v>
      </c>
      <c r="AR116" s="602" t="s">
        <v>1044</v>
      </c>
      <c r="AS116" s="602">
        <v>247.24</v>
      </c>
      <c r="AT116" s="602">
        <v>247.24</v>
      </c>
      <c r="AU116" s="602">
        <v>247.24</v>
      </c>
      <c r="AV116" s="602">
        <v>247.24</v>
      </c>
      <c r="AW116" s="602">
        <v>133.55000000000001</v>
      </c>
      <c r="AX116" s="602" t="s">
        <v>1041</v>
      </c>
      <c r="AY116" s="602" t="s">
        <v>1041</v>
      </c>
      <c r="AZ116" s="602" t="s">
        <v>1041</v>
      </c>
      <c r="BA116" s="602" t="s">
        <v>1041</v>
      </c>
      <c r="BB116" s="602" t="s">
        <v>1041</v>
      </c>
      <c r="BC116" s="602" t="s">
        <v>1042</v>
      </c>
      <c r="BD116" s="602" t="s">
        <v>1042</v>
      </c>
      <c r="BE116" s="602" t="s">
        <v>1042</v>
      </c>
      <c r="BF116" s="602" t="s">
        <v>1042</v>
      </c>
      <c r="BG116" s="602" t="s">
        <v>1042</v>
      </c>
      <c r="BH116" s="602" t="s">
        <v>1042</v>
      </c>
      <c r="BI116" s="602" t="s">
        <v>1042</v>
      </c>
      <c r="BJ116" s="602" t="s">
        <v>1042</v>
      </c>
      <c r="BK116" s="602" t="s">
        <v>1042</v>
      </c>
      <c r="BL116" s="602" t="s">
        <v>1042</v>
      </c>
      <c r="BM116" s="602" t="s">
        <v>1043</v>
      </c>
      <c r="BN116" s="602" t="s">
        <v>1034</v>
      </c>
      <c r="BO116" s="602" t="s">
        <v>1034</v>
      </c>
      <c r="BP116" s="602" t="s">
        <v>1034</v>
      </c>
      <c r="BQ116" s="602" t="s">
        <v>1034</v>
      </c>
      <c r="BR116" s="602" t="s">
        <v>1034</v>
      </c>
      <c r="BS116" s="602" t="s">
        <v>1034</v>
      </c>
      <c r="BT116" s="603"/>
      <c r="BU116" s="13"/>
    </row>
    <row r="117" spans="2:73" ht="15.75">
      <c r="B117" s="597" t="s">
        <v>208</v>
      </c>
      <c r="C117" s="597" t="s">
        <v>998</v>
      </c>
      <c r="D117" s="597" t="s">
        <v>1023</v>
      </c>
      <c r="E117" s="597" t="s">
        <v>999</v>
      </c>
      <c r="F117" s="597" t="s">
        <v>29</v>
      </c>
      <c r="G117" s="597" t="s">
        <v>1000</v>
      </c>
      <c r="H117" s="768">
        <v>2012</v>
      </c>
      <c r="I117" s="556" t="s">
        <v>1016</v>
      </c>
      <c r="J117" s="556"/>
      <c r="K117" s="39"/>
      <c r="L117" s="601" t="s">
        <v>1034</v>
      </c>
      <c r="M117" s="602">
        <v>0.17</v>
      </c>
      <c r="N117" s="602">
        <v>0.17</v>
      </c>
      <c r="O117" s="602">
        <v>0.17</v>
      </c>
      <c r="P117" s="602">
        <v>0.17</v>
      </c>
      <c r="Q117" s="602">
        <v>0.17</v>
      </c>
      <c r="R117" s="602">
        <v>0.17</v>
      </c>
      <c r="S117" s="602">
        <v>0.17</v>
      </c>
      <c r="T117" s="602">
        <v>0.17</v>
      </c>
      <c r="U117" s="602">
        <v>0.17</v>
      </c>
      <c r="V117" s="602">
        <v>0.17</v>
      </c>
      <c r="W117" s="602">
        <v>0.17</v>
      </c>
      <c r="X117" s="602">
        <v>0.17</v>
      </c>
      <c r="Y117" s="602">
        <v>0.17</v>
      </c>
      <c r="Z117" s="602">
        <v>0.17</v>
      </c>
      <c r="AA117" s="602">
        <v>0.17</v>
      </c>
      <c r="AB117" s="602">
        <v>0.17</v>
      </c>
      <c r="AC117" s="602">
        <v>0.17</v>
      </c>
      <c r="AD117" s="602">
        <v>0.17</v>
      </c>
      <c r="AE117" s="602">
        <v>0.17</v>
      </c>
      <c r="AF117" s="602">
        <v>0.14000000000000001</v>
      </c>
      <c r="AG117" s="602" t="s">
        <v>1034</v>
      </c>
      <c r="AH117" s="602" t="s">
        <v>1034</v>
      </c>
      <c r="AI117" s="602" t="s">
        <v>1034</v>
      </c>
      <c r="AJ117" s="602" t="s">
        <v>1034</v>
      </c>
      <c r="AK117" s="602" t="s">
        <v>1034</v>
      </c>
      <c r="AL117" s="602" t="s">
        <v>1034</v>
      </c>
      <c r="AM117" s="602" t="s">
        <v>1034</v>
      </c>
      <c r="AN117" s="602" t="s">
        <v>1034</v>
      </c>
      <c r="AO117" s="603" t="s">
        <v>1035</v>
      </c>
      <c r="AP117" s="39"/>
      <c r="AQ117" s="601" t="s">
        <v>1035</v>
      </c>
      <c r="AR117" s="602">
        <v>335.55</v>
      </c>
      <c r="AS117" s="602">
        <v>335.55</v>
      </c>
      <c r="AT117" s="602">
        <v>335.55</v>
      </c>
      <c r="AU117" s="602">
        <v>335.55</v>
      </c>
      <c r="AV117" s="602">
        <v>335.55</v>
      </c>
      <c r="AW117" s="602">
        <v>335.55</v>
      </c>
      <c r="AX117" s="602">
        <v>335.55</v>
      </c>
      <c r="AY117" s="602">
        <v>335.55</v>
      </c>
      <c r="AZ117" s="602">
        <v>335.55</v>
      </c>
      <c r="BA117" s="602">
        <v>335.55</v>
      </c>
      <c r="BB117" s="602">
        <v>335.55</v>
      </c>
      <c r="BC117" s="602">
        <v>335.55</v>
      </c>
      <c r="BD117" s="602">
        <v>335.55</v>
      </c>
      <c r="BE117" s="602">
        <v>335.55</v>
      </c>
      <c r="BF117" s="602">
        <v>335.55</v>
      </c>
      <c r="BG117" s="602">
        <v>335.55</v>
      </c>
      <c r="BH117" s="602">
        <v>335.55</v>
      </c>
      <c r="BI117" s="602">
        <v>335.55</v>
      </c>
      <c r="BJ117" s="602">
        <v>312.31</v>
      </c>
      <c r="BK117" s="602" t="s">
        <v>1042</v>
      </c>
      <c r="BL117" s="602" t="s">
        <v>1042</v>
      </c>
      <c r="BM117" s="602" t="s">
        <v>1043</v>
      </c>
      <c r="BN117" s="602" t="s">
        <v>1034</v>
      </c>
      <c r="BO117" s="602" t="s">
        <v>1034</v>
      </c>
      <c r="BP117" s="602" t="s">
        <v>1034</v>
      </c>
      <c r="BQ117" s="602" t="s">
        <v>1034</v>
      </c>
      <c r="BR117" s="602" t="s">
        <v>1034</v>
      </c>
      <c r="BS117" s="602" t="s">
        <v>1034</v>
      </c>
      <c r="BT117" s="603"/>
      <c r="BU117" s="13"/>
    </row>
    <row r="118" spans="2:73" ht="15.75">
      <c r="B118" s="597" t="s">
        <v>208</v>
      </c>
      <c r="C118" s="597" t="s">
        <v>1003</v>
      </c>
      <c r="D118" s="597" t="s">
        <v>1015</v>
      </c>
      <c r="E118" s="597" t="s">
        <v>999</v>
      </c>
      <c r="F118" s="597" t="s">
        <v>1005</v>
      </c>
      <c r="G118" s="597" t="s">
        <v>1000</v>
      </c>
      <c r="H118" s="768">
        <v>2012</v>
      </c>
      <c r="I118" s="556" t="s">
        <v>1016</v>
      </c>
      <c r="J118" s="556"/>
      <c r="K118" s="39"/>
      <c r="L118" s="601" t="s">
        <v>1034</v>
      </c>
      <c r="M118" s="602">
        <v>5.18</v>
      </c>
      <c r="N118" s="602">
        <v>5.18</v>
      </c>
      <c r="O118" s="602">
        <v>5.18</v>
      </c>
      <c r="P118" s="602">
        <v>5.18</v>
      </c>
      <c r="Q118" s="602" t="s">
        <v>1034</v>
      </c>
      <c r="R118" s="602" t="s">
        <v>1034</v>
      </c>
      <c r="S118" s="602" t="s">
        <v>1034</v>
      </c>
      <c r="T118" s="602" t="s">
        <v>1034</v>
      </c>
      <c r="U118" s="602" t="s">
        <v>1034</v>
      </c>
      <c r="V118" s="602" t="s">
        <v>1034</v>
      </c>
      <c r="W118" s="602" t="s">
        <v>1034</v>
      </c>
      <c r="X118" s="602" t="s">
        <v>1034</v>
      </c>
      <c r="Y118" s="602" t="s">
        <v>1034</v>
      </c>
      <c r="Z118" s="602" t="s">
        <v>1034</v>
      </c>
      <c r="AA118" s="602" t="s">
        <v>1034</v>
      </c>
      <c r="AB118" s="602" t="s">
        <v>1034</v>
      </c>
      <c r="AC118" s="602" t="s">
        <v>1034</v>
      </c>
      <c r="AD118" s="602" t="s">
        <v>1034</v>
      </c>
      <c r="AE118" s="602" t="s">
        <v>1034</v>
      </c>
      <c r="AF118" s="602" t="s">
        <v>1034</v>
      </c>
      <c r="AG118" s="602" t="s">
        <v>1034</v>
      </c>
      <c r="AH118" s="602" t="s">
        <v>1034</v>
      </c>
      <c r="AI118" s="602" t="s">
        <v>1034</v>
      </c>
      <c r="AJ118" s="602" t="s">
        <v>1034</v>
      </c>
      <c r="AK118" s="602" t="s">
        <v>1034</v>
      </c>
      <c r="AL118" s="602" t="s">
        <v>1034</v>
      </c>
      <c r="AM118" s="602" t="s">
        <v>1034</v>
      </c>
      <c r="AN118" s="602" t="s">
        <v>1034</v>
      </c>
      <c r="AO118" s="603" t="s">
        <v>1035</v>
      </c>
      <c r="AP118" s="39"/>
      <c r="AQ118" s="601" t="s">
        <v>1035</v>
      </c>
      <c r="AR118" s="602">
        <v>25176.25</v>
      </c>
      <c r="AS118" s="602">
        <v>25176.25</v>
      </c>
      <c r="AT118" s="602">
        <v>25176.25</v>
      </c>
      <c r="AU118" s="602">
        <v>25176.25</v>
      </c>
      <c r="AV118" s="602" t="s">
        <v>1041</v>
      </c>
      <c r="AW118" s="602" t="s">
        <v>1041</v>
      </c>
      <c r="AX118" s="602" t="s">
        <v>1041</v>
      </c>
      <c r="AY118" s="602" t="s">
        <v>1041</v>
      </c>
      <c r="AZ118" s="602" t="s">
        <v>1041</v>
      </c>
      <c r="BA118" s="602" t="s">
        <v>1041</v>
      </c>
      <c r="BB118" s="602" t="s">
        <v>1041</v>
      </c>
      <c r="BC118" s="602" t="s">
        <v>1042</v>
      </c>
      <c r="BD118" s="602" t="s">
        <v>1042</v>
      </c>
      <c r="BE118" s="602" t="s">
        <v>1042</v>
      </c>
      <c r="BF118" s="602" t="s">
        <v>1042</v>
      </c>
      <c r="BG118" s="602" t="s">
        <v>1042</v>
      </c>
      <c r="BH118" s="602" t="s">
        <v>1042</v>
      </c>
      <c r="BI118" s="602" t="s">
        <v>1042</v>
      </c>
      <c r="BJ118" s="602" t="s">
        <v>1042</v>
      </c>
      <c r="BK118" s="602" t="s">
        <v>1042</v>
      </c>
      <c r="BL118" s="602" t="s">
        <v>1042</v>
      </c>
      <c r="BM118" s="602" t="s">
        <v>1043</v>
      </c>
      <c r="BN118" s="602" t="s">
        <v>1034</v>
      </c>
      <c r="BO118" s="602" t="s">
        <v>1034</v>
      </c>
      <c r="BP118" s="602" t="s">
        <v>1034</v>
      </c>
      <c r="BQ118" s="602" t="s">
        <v>1034</v>
      </c>
      <c r="BR118" s="602" t="s">
        <v>1034</v>
      </c>
      <c r="BS118" s="602" t="s">
        <v>1034</v>
      </c>
      <c r="BT118" s="603"/>
      <c r="BU118" s="13"/>
    </row>
    <row r="119" spans="2:73" ht="15.75">
      <c r="B119" s="597" t="s">
        <v>208</v>
      </c>
      <c r="C119" s="597" t="s">
        <v>1003</v>
      </c>
      <c r="D119" s="597" t="s">
        <v>1015</v>
      </c>
      <c r="E119" s="597" t="s">
        <v>999</v>
      </c>
      <c r="F119" s="597" t="s">
        <v>1005</v>
      </c>
      <c r="G119" s="597" t="s">
        <v>1000</v>
      </c>
      <c r="H119" s="768">
        <v>2013</v>
      </c>
      <c r="I119" s="556" t="s">
        <v>1016</v>
      </c>
      <c r="J119" s="556"/>
      <c r="K119" s="39"/>
      <c r="L119" s="601" t="s">
        <v>1034</v>
      </c>
      <c r="M119" s="602" t="s">
        <v>1034</v>
      </c>
      <c r="N119" s="602">
        <v>70.5</v>
      </c>
      <c r="O119" s="602">
        <v>70.5</v>
      </c>
      <c r="P119" s="602">
        <v>70.5</v>
      </c>
      <c r="Q119" s="602">
        <v>70.5</v>
      </c>
      <c r="R119" s="602" t="s">
        <v>1034</v>
      </c>
      <c r="S119" s="602" t="s">
        <v>1034</v>
      </c>
      <c r="T119" s="602" t="s">
        <v>1034</v>
      </c>
      <c r="U119" s="602" t="s">
        <v>1034</v>
      </c>
      <c r="V119" s="602" t="s">
        <v>1034</v>
      </c>
      <c r="W119" s="602" t="s">
        <v>1034</v>
      </c>
      <c r="X119" s="602" t="s">
        <v>1034</v>
      </c>
      <c r="Y119" s="602" t="s">
        <v>1034</v>
      </c>
      <c r="Z119" s="602" t="s">
        <v>1034</v>
      </c>
      <c r="AA119" s="602" t="s">
        <v>1034</v>
      </c>
      <c r="AB119" s="602" t="s">
        <v>1034</v>
      </c>
      <c r="AC119" s="602" t="s">
        <v>1034</v>
      </c>
      <c r="AD119" s="602" t="s">
        <v>1034</v>
      </c>
      <c r="AE119" s="602" t="s">
        <v>1034</v>
      </c>
      <c r="AF119" s="602" t="s">
        <v>1034</v>
      </c>
      <c r="AG119" s="602" t="s">
        <v>1034</v>
      </c>
      <c r="AH119" s="602" t="s">
        <v>1034</v>
      </c>
      <c r="AI119" s="602" t="s">
        <v>1034</v>
      </c>
      <c r="AJ119" s="602" t="s">
        <v>1034</v>
      </c>
      <c r="AK119" s="602" t="s">
        <v>1034</v>
      </c>
      <c r="AL119" s="602" t="s">
        <v>1034</v>
      </c>
      <c r="AM119" s="602" t="s">
        <v>1034</v>
      </c>
      <c r="AN119" s="602" t="s">
        <v>1034</v>
      </c>
      <c r="AO119" s="603" t="s">
        <v>1035</v>
      </c>
      <c r="AP119" s="39"/>
      <c r="AQ119" s="601" t="s">
        <v>1035</v>
      </c>
      <c r="AR119" s="602" t="s">
        <v>1044</v>
      </c>
      <c r="AS119" s="602">
        <v>387606.14</v>
      </c>
      <c r="AT119" s="602">
        <v>387606.14</v>
      </c>
      <c r="AU119" s="602">
        <v>387606.14</v>
      </c>
      <c r="AV119" s="602">
        <v>387606.14</v>
      </c>
      <c r="AW119" s="602" t="s">
        <v>1041</v>
      </c>
      <c r="AX119" s="602" t="s">
        <v>1041</v>
      </c>
      <c r="AY119" s="602" t="s">
        <v>1041</v>
      </c>
      <c r="AZ119" s="602" t="s">
        <v>1041</v>
      </c>
      <c r="BA119" s="602" t="s">
        <v>1041</v>
      </c>
      <c r="BB119" s="602" t="s">
        <v>1041</v>
      </c>
      <c r="BC119" s="602" t="s">
        <v>1042</v>
      </c>
      <c r="BD119" s="602" t="s">
        <v>1042</v>
      </c>
      <c r="BE119" s="602" t="s">
        <v>1042</v>
      </c>
      <c r="BF119" s="602" t="s">
        <v>1042</v>
      </c>
      <c r="BG119" s="602" t="s">
        <v>1042</v>
      </c>
      <c r="BH119" s="602" t="s">
        <v>1042</v>
      </c>
      <c r="BI119" s="602" t="s">
        <v>1042</v>
      </c>
      <c r="BJ119" s="602" t="s">
        <v>1042</v>
      </c>
      <c r="BK119" s="602" t="s">
        <v>1042</v>
      </c>
      <c r="BL119" s="602" t="s">
        <v>1042</v>
      </c>
      <c r="BM119" s="602" t="s">
        <v>1043</v>
      </c>
      <c r="BN119" s="602" t="s">
        <v>1034</v>
      </c>
      <c r="BO119" s="602" t="s">
        <v>1034</v>
      </c>
      <c r="BP119" s="602" t="s">
        <v>1034</v>
      </c>
      <c r="BQ119" s="602" t="s">
        <v>1034</v>
      </c>
      <c r="BR119" s="602" t="s">
        <v>1034</v>
      </c>
      <c r="BS119" s="602" t="s">
        <v>1034</v>
      </c>
      <c r="BT119" s="603"/>
      <c r="BU119" s="13"/>
    </row>
    <row r="120" spans="2:73">
      <c r="B120" s="597" t="s">
        <v>208</v>
      </c>
      <c r="C120" s="597" t="s">
        <v>1003</v>
      </c>
      <c r="D120" s="597" t="s">
        <v>1017</v>
      </c>
      <c r="E120" s="597" t="s">
        <v>999</v>
      </c>
      <c r="F120" s="597" t="s">
        <v>1005</v>
      </c>
      <c r="G120" s="597" t="s">
        <v>1002</v>
      </c>
      <c r="H120" s="768">
        <v>2013</v>
      </c>
      <c r="I120" s="556" t="s">
        <v>1016</v>
      </c>
      <c r="J120" s="556"/>
      <c r="K120" s="39"/>
      <c r="L120" s="601" t="s">
        <v>1034</v>
      </c>
      <c r="M120" s="602" t="s">
        <v>1034</v>
      </c>
      <c r="N120" s="602">
        <v>596.66</v>
      </c>
      <c r="O120" s="602" t="s">
        <v>1034</v>
      </c>
      <c r="P120" s="602" t="s">
        <v>1034</v>
      </c>
      <c r="Q120" s="602" t="s">
        <v>1034</v>
      </c>
      <c r="R120" s="602" t="s">
        <v>1034</v>
      </c>
      <c r="S120" s="602" t="s">
        <v>1034</v>
      </c>
      <c r="T120" s="602" t="s">
        <v>1034</v>
      </c>
      <c r="U120" s="602" t="s">
        <v>1034</v>
      </c>
      <c r="V120" s="602" t="s">
        <v>1034</v>
      </c>
      <c r="W120" s="602" t="s">
        <v>1034</v>
      </c>
      <c r="X120" s="602" t="s">
        <v>1034</v>
      </c>
      <c r="Y120" s="602" t="s">
        <v>1034</v>
      </c>
      <c r="Z120" s="602" t="s">
        <v>1034</v>
      </c>
      <c r="AA120" s="602" t="s">
        <v>1034</v>
      </c>
      <c r="AB120" s="602" t="s">
        <v>1034</v>
      </c>
      <c r="AC120" s="602" t="s">
        <v>1034</v>
      </c>
      <c r="AD120" s="602" t="s">
        <v>1034</v>
      </c>
      <c r="AE120" s="602" t="s">
        <v>1034</v>
      </c>
      <c r="AF120" s="602" t="s">
        <v>1034</v>
      </c>
      <c r="AG120" s="602" t="s">
        <v>1034</v>
      </c>
      <c r="AH120" s="602" t="s">
        <v>1034</v>
      </c>
      <c r="AI120" s="602" t="s">
        <v>1034</v>
      </c>
      <c r="AJ120" s="602" t="s">
        <v>1034</v>
      </c>
      <c r="AK120" s="602" t="s">
        <v>1034</v>
      </c>
      <c r="AL120" s="602" t="s">
        <v>1034</v>
      </c>
      <c r="AM120" s="602" t="s">
        <v>1034</v>
      </c>
      <c r="AN120" s="602" t="s">
        <v>1034</v>
      </c>
      <c r="AO120" s="603" t="s">
        <v>1035</v>
      </c>
      <c r="AP120" s="39"/>
      <c r="AQ120" s="601" t="s">
        <v>1035</v>
      </c>
      <c r="AR120" s="602" t="s">
        <v>1044</v>
      </c>
      <c r="AS120" s="602">
        <v>9571.39</v>
      </c>
      <c r="AT120" s="602" t="s">
        <v>1041</v>
      </c>
      <c r="AU120" s="602" t="s">
        <v>1041</v>
      </c>
      <c r="AV120" s="602" t="s">
        <v>1041</v>
      </c>
      <c r="AW120" s="602" t="s">
        <v>1041</v>
      </c>
      <c r="AX120" s="602" t="s">
        <v>1041</v>
      </c>
      <c r="AY120" s="602" t="s">
        <v>1041</v>
      </c>
      <c r="AZ120" s="602" t="s">
        <v>1041</v>
      </c>
      <c r="BA120" s="602" t="s">
        <v>1041</v>
      </c>
      <c r="BB120" s="602" t="s">
        <v>1041</v>
      </c>
      <c r="BC120" s="602" t="s">
        <v>1042</v>
      </c>
      <c r="BD120" s="602" t="s">
        <v>1042</v>
      </c>
      <c r="BE120" s="602" t="s">
        <v>1042</v>
      </c>
      <c r="BF120" s="602" t="s">
        <v>1042</v>
      </c>
      <c r="BG120" s="602" t="s">
        <v>1042</v>
      </c>
      <c r="BH120" s="602" t="s">
        <v>1042</v>
      </c>
      <c r="BI120" s="602" t="s">
        <v>1042</v>
      </c>
      <c r="BJ120" s="602" t="s">
        <v>1042</v>
      </c>
      <c r="BK120" s="602" t="s">
        <v>1042</v>
      </c>
      <c r="BL120" s="602" t="s">
        <v>1042</v>
      </c>
      <c r="BM120" s="602" t="s">
        <v>1043</v>
      </c>
      <c r="BN120" s="602" t="s">
        <v>1034</v>
      </c>
      <c r="BO120" s="602" t="s">
        <v>1034</v>
      </c>
      <c r="BP120" s="602" t="s">
        <v>1034</v>
      </c>
      <c r="BQ120" s="602" t="s">
        <v>1034</v>
      </c>
      <c r="BR120" s="602" t="s">
        <v>1034</v>
      </c>
      <c r="BS120" s="602" t="s">
        <v>1034</v>
      </c>
      <c r="BT120" s="603"/>
    </row>
    <row r="121" spans="2:73" ht="15.75">
      <c r="B121" s="597" t="s">
        <v>208</v>
      </c>
      <c r="C121" s="597" t="s">
        <v>1003</v>
      </c>
      <c r="D121" s="597" t="s">
        <v>24</v>
      </c>
      <c r="E121" s="597" t="s">
        <v>999</v>
      </c>
      <c r="F121" s="597" t="s">
        <v>1005</v>
      </c>
      <c r="G121" s="597" t="s">
        <v>1000</v>
      </c>
      <c r="H121" s="768">
        <v>2013</v>
      </c>
      <c r="I121" s="556" t="s">
        <v>1016</v>
      </c>
      <c r="J121" s="556"/>
      <c r="K121" s="39"/>
      <c r="L121" s="601" t="s">
        <v>1034</v>
      </c>
      <c r="M121" s="602" t="s">
        <v>1034</v>
      </c>
      <c r="N121" s="602">
        <v>6.05</v>
      </c>
      <c r="O121" s="602">
        <v>6.05</v>
      </c>
      <c r="P121" s="602">
        <v>6.05</v>
      </c>
      <c r="Q121" s="602">
        <v>6.05</v>
      </c>
      <c r="R121" s="602">
        <v>6.05</v>
      </c>
      <c r="S121" s="602">
        <v>6.05</v>
      </c>
      <c r="T121" s="602">
        <v>6.05</v>
      </c>
      <c r="U121" s="602">
        <v>6.05</v>
      </c>
      <c r="V121" s="602">
        <v>6.05</v>
      </c>
      <c r="W121" s="602">
        <v>6.05</v>
      </c>
      <c r="X121" s="602">
        <v>6.05</v>
      </c>
      <c r="Y121" s="602">
        <v>6.05</v>
      </c>
      <c r="Z121" s="602">
        <v>6.05</v>
      </c>
      <c r="AA121" s="602">
        <v>6.05</v>
      </c>
      <c r="AB121" s="602" t="s">
        <v>1034</v>
      </c>
      <c r="AC121" s="602" t="s">
        <v>1034</v>
      </c>
      <c r="AD121" s="602" t="s">
        <v>1034</v>
      </c>
      <c r="AE121" s="602" t="s">
        <v>1034</v>
      </c>
      <c r="AF121" s="602" t="s">
        <v>1034</v>
      </c>
      <c r="AG121" s="602" t="s">
        <v>1034</v>
      </c>
      <c r="AH121" s="602" t="s">
        <v>1034</v>
      </c>
      <c r="AI121" s="602" t="s">
        <v>1034</v>
      </c>
      <c r="AJ121" s="602" t="s">
        <v>1034</v>
      </c>
      <c r="AK121" s="602" t="s">
        <v>1034</v>
      </c>
      <c r="AL121" s="602" t="s">
        <v>1034</v>
      </c>
      <c r="AM121" s="602" t="s">
        <v>1034</v>
      </c>
      <c r="AN121" s="602" t="s">
        <v>1034</v>
      </c>
      <c r="AO121" s="603" t="s">
        <v>1035</v>
      </c>
      <c r="AP121" s="39"/>
      <c r="AQ121" s="601" t="s">
        <v>1035</v>
      </c>
      <c r="AR121" s="602" t="s">
        <v>1044</v>
      </c>
      <c r="AS121" s="602">
        <v>20830.95</v>
      </c>
      <c r="AT121" s="602">
        <v>20830.95</v>
      </c>
      <c r="AU121" s="602">
        <v>20830.95</v>
      </c>
      <c r="AV121" s="602">
        <v>20830.95</v>
      </c>
      <c r="AW121" s="602">
        <v>20830.95</v>
      </c>
      <c r="AX121" s="602">
        <v>20830.95</v>
      </c>
      <c r="AY121" s="602">
        <v>20830.95</v>
      </c>
      <c r="AZ121" s="602">
        <v>20830.95</v>
      </c>
      <c r="BA121" s="602">
        <v>20830.95</v>
      </c>
      <c r="BB121" s="602">
        <v>20830.95</v>
      </c>
      <c r="BC121" s="602">
        <v>20830.95</v>
      </c>
      <c r="BD121" s="602">
        <v>20830.95</v>
      </c>
      <c r="BE121" s="602">
        <v>20830.95</v>
      </c>
      <c r="BF121" s="602">
        <v>20830.95</v>
      </c>
      <c r="BG121" s="602" t="s">
        <v>1042</v>
      </c>
      <c r="BH121" s="602" t="s">
        <v>1042</v>
      </c>
      <c r="BI121" s="602" t="s">
        <v>1042</v>
      </c>
      <c r="BJ121" s="602" t="s">
        <v>1042</v>
      </c>
      <c r="BK121" s="602" t="s">
        <v>1042</v>
      </c>
      <c r="BL121" s="602" t="s">
        <v>1042</v>
      </c>
      <c r="BM121" s="602" t="s">
        <v>1043</v>
      </c>
      <c r="BN121" s="602" t="s">
        <v>1034</v>
      </c>
      <c r="BO121" s="602" t="s">
        <v>1034</v>
      </c>
      <c r="BP121" s="602" t="s">
        <v>1034</v>
      </c>
      <c r="BQ121" s="602" t="s">
        <v>1034</v>
      </c>
      <c r="BR121" s="602" t="s">
        <v>1034</v>
      </c>
      <c r="BS121" s="602" t="s">
        <v>1034</v>
      </c>
      <c r="BT121" s="603"/>
      <c r="BU121" s="13"/>
    </row>
    <row r="122" spans="2:73" ht="15.75">
      <c r="B122" s="597" t="s">
        <v>208</v>
      </c>
      <c r="C122" s="597" t="s">
        <v>1003</v>
      </c>
      <c r="D122" s="597" t="s">
        <v>1018</v>
      </c>
      <c r="E122" s="597" t="s">
        <v>999</v>
      </c>
      <c r="F122" s="597" t="s">
        <v>1005</v>
      </c>
      <c r="G122" s="597" t="s">
        <v>1002</v>
      </c>
      <c r="H122" s="768">
        <v>2009</v>
      </c>
      <c r="I122" s="556" t="s">
        <v>1016</v>
      </c>
      <c r="J122" s="556"/>
      <c r="K122" s="39"/>
      <c r="L122" s="604" t="s">
        <v>1034</v>
      </c>
      <c r="M122" s="605" t="s">
        <v>1034</v>
      </c>
      <c r="N122" s="605">
        <v>1.28</v>
      </c>
      <c r="O122" s="605" t="s">
        <v>1034</v>
      </c>
      <c r="P122" s="605" t="s">
        <v>1034</v>
      </c>
      <c r="Q122" s="605" t="s">
        <v>1034</v>
      </c>
      <c r="R122" s="605" t="s">
        <v>1034</v>
      </c>
      <c r="S122" s="605" t="s">
        <v>1034</v>
      </c>
      <c r="T122" s="605" t="s">
        <v>1034</v>
      </c>
      <c r="U122" s="605" t="s">
        <v>1034</v>
      </c>
      <c r="V122" s="605" t="s">
        <v>1034</v>
      </c>
      <c r="W122" s="605" t="s">
        <v>1034</v>
      </c>
      <c r="X122" s="605" t="s">
        <v>1034</v>
      </c>
      <c r="Y122" s="605" t="s">
        <v>1034</v>
      </c>
      <c r="Z122" s="605" t="s">
        <v>1034</v>
      </c>
      <c r="AA122" s="605" t="s">
        <v>1034</v>
      </c>
      <c r="AB122" s="605" t="s">
        <v>1034</v>
      </c>
      <c r="AC122" s="605" t="s">
        <v>1034</v>
      </c>
      <c r="AD122" s="605" t="s">
        <v>1034</v>
      </c>
      <c r="AE122" s="605" t="s">
        <v>1034</v>
      </c>
      <c r="AF122" s="605" t="s">
        <v>1034</v>
      </c>
      <c r="AG122" s="605" t="s">
        <v>1034</v>
      </c>
      <c r="AH122" s="605" t="s">
        <v>1034</v>
      </c>
      <c r="AI122" s="605" t="s">
        <v>1034</v>
      </c>
      <c r="AJ122" s="605" t="s">
        <v>1034</v>
      </c>
      <c r="AK122" s="605" t="s">
        <v>1034</v>
      </c>
      <c r="AL122" s="605" t="s">
        <v>1034</v>
      </c>
      <c r="AM122" s="605" t="s">
        <v>1034</v>
      </c>
      <c r="AN122" s="605" t="s">
        <v>1034</v>
      </c>
      <c r="AO122" s="606" t="s">
        <v>1035</v>
      </c>
      <c r="AP122" s="39"/>
      <c r="AQ122" s="604" t="s">
        <v>1035</v>
      </c>
      <c r="AR122" s="605" t="s">
        <v>1044</v>
      </c>
      <c r="AS122" s="605">
        <v>2.04</v>
      </c>
      <c r="AT122" s="605" t="s">
        <v>1041</v>
      </c>
      <c r="AU122" s="605" t="s">
        <v>1041</v>
      </c>
      <c r="AV122" s="605" t="s">
        <v>1041</v>
      </c>
      <c r="AW122" s="605" t="s">
        <v>1041</v>
      </c>
      <c r="AX122" s="605" t="s">
        <v>1041</v>
      </c>
      <c r="AY122" s="605" t="s">
        <v>1041</v>
      </c>
      <c r="AZ122" s="605" t="s">
        <v>1041</v>
      </c>
      <c r="BA122" s="605" t="s">
        <v>1041</v>
      </c>
      <c r="BB122" s="605" t="s">
        <v>1041</v>
      </c>
      <c r="BC122" s="605" t="s">
        <v>1042</v>
      </c>
      <c r="BD122" s="605" t="s">
        <v>1042</v>
      </c>
      <c r="BE122" s="605" t="s">
        <v>1042</v>
      </c>
      <c r="BF122" s="605" t="s">
        <v>1042</v>
      </c>
      <c r="BG122" s="605" t="s">
        <v>1042</v>
      </c>
      <c r="BH122" s="605" t="s">
        <v>1042</v>
      </c>
      <c r="BI122" s="605" t="s">
        <v>1042</v>
      </c>
      <c r="BJ122" s="605" t="s">
        <v>1042</v>
      </c>
      <c r="BK122" s="605" t="s">
        <v>1042</v>
      </c>
      <c r="BL122" s="605" t="s">
        <v>1042</v>
      </c>
      <c r="BM122" s="605" t="s">
        <v>1043</v>
      </c>
      <c r="BN122" s="605" t="s">
        <v>1034</v>
      </c>
      <c r="BO122" s="605" t="s">
        <v>1034</v>
      </c>
      <c r="BP122" s="605" t="s">
        <v>1034</v>
      </c>
      <c r="BQ122" s="605" t="s">
        <v>1034</v>
      </c>
      <c r="BR122" s="605" t="s">
        <v>1034</v>
      </c>
      <c r="BS122" s="605" t="s">
        <v>1034</v>
      </c>
      <c r="BT122" s="606"/>
      <c r="BU122" s="13"/>
    </row>
    <row r="123" spans="2:73">
      <c r="B123" s="597" t="s">
        <v>208</v>
      </c>
      <c r="C123" s="597" t="s">
        <v>1003</v>
      </c>
      <c r="D123" s="597" t="s">
        <v>1018</v>
      </c>
      <c r="E123" s="597" t="s">
        <v>999</v>
      </c>
      <c r="F123" s="597" t="s">
        <v>1005</v>
      </c>
      <c r="G123" s="597" t="s">
        <v>1002</v>
      </c>
      <c r="H123" s="768">
        <v>2011</v>
      </c>
      <c r="I123" s="556" t="s">
        <v>1016</v>
      </c>
      <c r="J123" s="556"/>
      <c r="L123" s="604" t="s">
        <v>1034</v>
      </c>
      <c r="M123" s="605" t="s">
        <v>1034</v>
      </c>
      <c r="N123" s="605">
        <v>1.28</v>
      </c>
      <c r="O123" s="605" t="s">
        <v>1034</v>
      </c>
      <c r="P123" s="605" t="s">
        <v>1034</v>
      </c>
      <c r="Q123" s="605" t="s">
        <v>1034</v>
      </c>
      <c r="R123" s="605" t="s">
        <v>1034</v>
      </c>
      <c r="S123" s="605" t="s">
        <v>1034</v>
      </c>
      <c r="T123" s="605" t="s">
        <v>1034</v>
      </c>
      <c r="U123" s="605" t="s">
        <v>1034</v>
      </c>
      <c r="V123" s="605" t="s">
        <v>1034</v>
      </c>
      <c r="W123" s="605" t="s">
        <v>1034</v>
      </c>
      <c r="X123" s="605" t="s">
        <v>1034</v>
      </c>
      <c r="Y123" s="605" t="s">
        <v>1034</v>
      </c>
      <c r="Z123" s="605" t="s">
        <v>1034</v>
      </c>
      <c r="AA123" s="605" t="s">
        <v>1034</v>
      </c>
      <c r="AB123" s="605" t="s">
        <v>1034</v>
      </c>
      <c r="AC123" s="605" t="s">
        <v>1034</v>
      </c>
      <c r="AD123" s="605" t="s">
        <v>1034</v>
      </c>
      <c r="AE123" s="605" t="s">
        <v>1034</v>
      </c>
      <c r="AF123" s="605" t="s">
        <v>1034</v>
      </c>
      <c r="AG123" s="605" t="s">
        <v>1034</v>
      </c>
      <c r="AH123" s="605" t="s">
        <v>1034</v>
      </c>
      <c r="AI123" s="605" t="s">
        <v>1034</v>
      </c>
      <c r="AJ123" s="605" t="s">
        <v>1034</v>
      </c>
      <c r="AK123" s="605" t="s">
        <v>1034</v>
      </c>
      <c r="AL123" s="605" t="s">
        <v>1034</v>
      </c>
      <c r="AM123" s="605" t="s">
        <v>1034</v>
      </c>
      <c r="AN123" s="605" t="s">
        <v>1034</v>
      </c>
      <c r="AO123" s="606" t="s">
        <v>1035</v>
      </c>
      <c r="AQ123" s="604" t="s">
        <v>1035</v>
      </c>
      <c r="AR123" s="605" t="s">
        <v>1044</v>
      </c>
      <c r="AS123" s="605">
        <v>2.04</v>
      </c>
      <c r="AT123" s="605" t="s">
        <v>1041</v>
      </c>
      <c r="AU123" s="605" t="s">
        <v>1041</v>
      </c>
      <c r="AV123" s="605" t="s">
        <v>1041</v>
      </c>
      <c r="AW123" s="605" t="s">
        <v>1041</v>
      </c>
      <c r="AX123" s="605" t="s">
        <v>1041</v>
      </c>
      <c r="AY123" s="605" t="s">
        <v>1041</v>
      </c>
      <c r="AZ123" s="605" t="s">
        <v>1041</v>
      </c>
      <c r="BA123" s="605" t="s">
        <v>1041</v>
      </c>
      <c r="BB123" s="605" t="s">
        <v>1041</v>
      </c>
      <c r="BC123" s="605" t="s">
        <v>1042</v>
      </c>
      <c r="BD123" s="605" t="s">
        <v>1042</v>
      </c>
      <c r="BE123" s="605" t="s">
        <v>1042</v>
      </c>
      <c r="BF123" s="605" t="s">
        <v>1042</v>
      </c>
      <c r="BG123" s="605" t="s">
        <v>1042</v>
      </c>
      <c r="BH123" s="605" t="s">
        <v>1042</v>
      </c>
      <c r="BI123" s="605" t="s">
        <v>1042</v>
      </c>
      <c r="BJ123" s="605" t="s">
        <v>1042</v>
      </c>
      <c r="BK123" s="605" t="s">
        <v>1042</v>
      </c>
      <c r="BL123" s="605" t="s">
        <v>1042</v>
      </c>
      <c r="BM123" s="605" t="s">
        <v>1043</v>
      </c>
      <c r="BN123" s="605" t="s">
        <v>1034</v>
      </c>
      <c r="BO123" s="605" t="s">
        <v>1034</v>
      </c>
      <c r="BP123" s="605" t="s">
        <v>1034</v>
      </c>
      <c r="BQ123" s="605" t="s">
        <v>1034</v>
      </c>
      <c r="BR123" s="605" t="s">
        <v>1034</v>
      </c>
      <c r="BS123" s="605" t="s">
        <v>1034</v>
      </c>
      <c r="BT123" s="606"/>
    </row>
    <row r="124" spans="2:73">
      <c r="B124" s="597" t="s">
        <v>208</v>
      </c>
      <c r="C124" s="597" t="s">
        <v>1003</v>
      </c>
      <c r="D124" s="597" t="s">
        <v>1018</v>
      </c>
      <c r="E124" s="597" t="s">
        <v>999</v>
      </c>
      <c r="F124" s="597" t="s">
        <v>1005</v>
      </c>
      <c r="G124" s="597" t="s">
        <v>1002</v>
      </c>
      <c r="H124" s="768">
        <v>2012</v>
      </c>
      <c r="I124" s="556" t="s">
        <v>1016</v>
      </c>
      <c r="J124" s="556"/>
      <c r="L124" s="604" t="s">
        <v>1034</v>
      </c>
      <c r="M124" s="605" t="s">
        <v>1034</v>
      </c>
      <c r="N124" s="605">
        <v>7.68</v>
      </c>
      <c r="O124" s="605" t="s">
        <v>1034</v>
      </c>
      <c r="P124" s="605" t="s">
        <v>1034</v>
      </c>
      <c r="Q124" s="605" t="s">
        <v>1034</v>
      </c>
      <c r="R124" s="605" t="s">
        <v>1034</v>
      </c>
      <c r="S124" s="605" t="s">
        <v>1034</v>
      </c>
      <c r="T124" s="605" t="s">
        <v>1034</v>
      </c>
      <c r="U124" s="605" t="s">
        <v>1034</v>
      </c>
      <c r="V124" s="605" t="s">
        <v>1034</v>
      </c>
      <c r="W124" s="605" t="s">
        <v>1034</v>
      </c>
      <c r="X124" s="605" t="s">
        <v>1034</v>
      </c>
      <c r="Y124" s="605" t="s">
        <v>1034</v>
      </c>
      <c r="Z124" s="605" t="s">
        <v>1034</v>
      </c>
      <c r="AA124" s="605" t="s">
        <v>1034</v>
      </c>
      <c r="AB124" s="605" t="s">
        <v>1034</v>
      </c>
      <c r="AC124" s="605" t="s">
        <v>1034</v>
      </c>
      <c r="AD124" s="605" t="s">
        <v>1034</v>
      </c>
      <c r="AE124" s="605" t="s">
        <v>1034</v>
      </c>
      <c r="AF124" s="605" t="s">
        <v>1034</v>
      </c>
      <c r="AG124" s="605" t="s">
        <v>1034</v>
      </c>
      <c r="AH124" s="605" t="s">
        <v>1034</v>
      </c>
      <c r="AI124" s="605" t="s">
        <v>1034</v>
      </c>
      <c r="AJ124" s="605" t="s">
        <v>1034</v>
      </c>
      <c r="AK124" s="605" t="s">
        <v>1034</v>
      </c>
      <c r="AL124" s="605" t="s">
        <v>1034</v>
      </c>
      <c r="AM124" s="605" t="s">
        <v>1034</v>
      </c>
      <c r="AN124" s="605" t="s">
        <v>1034</v>
      </c>
      <c r="AO124" s="606" t="s">
        <v>1035</v>
      </c>
      <c r="AQ124" s="604" t="s">
        <v>1035</v>
      </c>
      <c r="AR124" s="605" t="s">
        <v>1044</v>
      </c>
      <c r="AS124" s="605">
        <v>12.25</v>
      </c>
      <c r="AT124" s="605" t="s">
        <v>1041</v>
      </c>
      <c r="AU124" s="605" t="s">
        <v>1041</v>
      </c>
      <c r="AV124" s="605" t="s">
        <v>1041</v>
      </c>
      <c r="AW124" s="605" t="s">
        <v>1041</v>
      </c>
      <c r="AX124" s="605" t="s">
        <v>1041</v>
      </c>
      <c r="AY124" s="605" t="s">
        <v>1041</v>
      </c>
      <c r="AZ124" s="605" t="s">
        <v>1041</v>
      </c>
      <c r="BA124" s="605" t="s">
        <v>1041</v>
      </c>
      <c r="BB124" s="605" t="s">
        <v>1041</v>
      </c>
      <c r="BC124" s="605" t="s">
        <v>1042</v>
      </c>
      <c r="BD124" s="605" t="s">
        <v>1042</v>
      </c>
      <c r="BE124" s="605" t="s">
        <v>1042</v>
      </c>
      <c r="BF124" s="605" t="s">
        <v>1042</v>
      </c>
      <c r="BG124" s="605" t="s">
        <v>1042</v>
      </c>
      <c r="BH124" s="605" t="s">
        <v>1042</v>
      </c>
      <c r="BI124" s="605" t="s">
        <v>1042</v>
      </c>
      <c r="BJ124" s="605" t="s">
        <v>1042</v>
      </c>
      <c r="BK124" s="605" t="s">
        <v>1042</v>
      </c>
      <c r="BL124" s="605" t="s">
        <v>1042</v>
      </c>
      <c r="BM124" s="605" t="s">
        <v>1043</v>
      </c>
      <c r="BN124" s="605" t="s">
        <v>1034</v>
      </c>
      <c r="BO124" s="605" t="s">
        <v>1034</v>
      </c>
      <c r="BP124" s="605" t="s">
        <v>1034</v>
      </c>
      <c r="BQ124" s="605" t="s">
        <v>1034</v>
      </c>
      <c r="BR124" s="605" t="s">
        <v>1034</v>
      </c>
      <c r="BS124" s="605" t="s">
        <v>1034</v>
      </c>
      <c r="BT124" s="606"/>
    </row>
    <row r="125" spans="2:73">
      <c r="B125" s="597" t="s">
        <v>208</v>
      </c>
      <c r="C125" s="597" t="s">
        <v>1003</v>
      </c>
      <c r="D125" s="597" t="s">
        <v>1018</v>
      </c>
      <c r="E125" s="597" t="s">
        <v>999</v>
      </c>
      <c r="F125" s="597" t="s">
        <v>1005</v>
      </c>
      <c r="G125" s="597" t="s">
        <v>1002</v>
      </c>
      <c r="H125" s="768">
        <v>2013</v>
      </c>
      <c r="I125" s="556" t="s">
        <v>1016</v>
      </c>
      <c r="J125" s="556"/>
      <c r="L125" s="604" t="s">
        <v>1034</v>
      </c>
      <c r="M125" s="605" t="s">
        <v>1034</v>
      </c>
      <c r="N125" s="605">
        <v>2.56</v>
      </c>
      <c r="O125" s="605" t="s">
        <v>1034</v>
      </c>
      <c r="P125" s="605" t="s">
        <v>1034</v>
      </c>
      <c r="Q125" s="605" t="s">
        <v>1034</v>
      </c>
      <c r="R125" s="605" t="s">
        <v>1034</v>
      </c>
      <c r="S125" s="605" t="s">
        <v>1034</v>
      </c>
      <c r="T125" s="605" t="s">
        <v>1034</v>
      </c>
      <c r="U125" s="605" t="s">
        <v>1034</v>
      </c>
      <c r="V125" s="605" t="s">
        <v>1034</v>
      </c>
      <c r="W125" s="605" t="s">
        <v>1034</v>
      </c>
      <c r="X125" s="605" t="s">
        <v>1034</v>
      </c>
      <c r="Y125" s="605" t="s">
        <v>1034</v>
      </c>
      <c r="Z125" s="605" t="s">
        <v>1034</v>
      </c>
      <c r="AA125" s="605" t="s">
        <v>1034</v>
      </c>
      <c r="AB125" s="605" t="s">
        <v>1034</v>
      </c>
      <c r="AC125" s="605" t="s">
        <v>1034</v>
      </c>
      <c r="AD125" s="605" t="s">
        <v>1034</v>
      </c>
      <c r="AE125" s="605" t="s">
        <v>1034</v>
      </c>
      <c r="AF125" s="605" t="s">
        <v>1034</v>
      </c>
      <c r="AG125" s="605" t="s">
        <v>1034</v>
      </c>
      <c r="AH125" s="605" t="s">
        <v>1034</v>
      </c>
      <c r="AI125" s="605" t="s">
        <v>1034</v>
      </c>
      <c r="AJ125" s="605" t="s">
        <v>1034</v>
      </c>
      <c r="AK125" s="605" t="s">
        <v>1034</v>
      </c>
      <c r="AL125" s="605" t="s">
        <v>1034</v>
      </c>
      <c r="AM125" s="605" t="s">
        <v>1034</v>
      </c>
      <c r="AN125" s="605" t="s">
        <v>1034</v>
      </c>
      <c r="AO125" s="606" t="s">
        <v>1035</v>
      </c>
      <c r="AQ125" s="604" t="s">
        <v>1035</v>
      </c>
      <c r="AR125" s="605" t="s">
        <v>1044</v>
      </c>
      <c r="AS125" s="605">
        <v>2.04</v>
      </c>
      <c r="AT125" s="605" t="s">
        <v>1041</v>
      </c>
      <c r="AU125" s="605" t="s">
        <v>1041</v>
      </c>
      <c r="AV125" s="605" t="s">
        <v>1041</v>
      </c>
      <c r="AW125" s="605" t="s">
        <v>1041</v>
      </c>
      <c r="AX125" s="605" t="s">
        <v>1041</v>
      </c>
      <c r="AY125" s="605" t="s">
        <v>1041</v>
      </c>
      <c r="AZ125" s="605" t="s">
        <v>1041</v>
      </c>
      <c r="BA125" s="605" t="s">
        <v>1041</v>
      </c>
      <c r="BB125" s="605" t="s">
        <v>1041</v>
      </c>
      <c r="BC125" s="605" t="s">
        <v>1042</v>
      </c>
      <c r="BD125" s="605" t="s">
        <v>1042</v>
      </c>
      <c r="BE125" s="605" t="s">
        <v>1042</v>
      </c>
      <c r="BF125" s="605" t="s">
        <v>1042</v>
      </c>
      <c r="BG125" s="605" t="s">
        <v>1042</v>
      </c>
      <c r="BH125" s="605" t="s">
        <v>1042</v>
      </c>
      <c r="BI125" s="605" t="s">
        <v>1042</v>
      </c>
      <c r="BJ125" s="605" t="s">
        <v>1042</v>
      </c>
      <c r="BK125" s="605" t="s">
        <v>1042</v>
      </c>
      <c r="BL125" s="605" t="s">
        <v>1042</v>
      </c>
      <c r="BM125" s="605" t="s">
        <v>1043</v>
      </c>
      <c r="BN125" s="605" t="s">
        <v>1034</v>
      </c>
      <c r="BO125" s="605" t="s">
        <v>1034</v>
      </c>
      <c r="BP125" s="605" t="s">
        <v>1034</v>
      </c>
      <c r="BQ125" s="605" t="s">
        <v>1034</v>
      </c>
      <c r="BR125" s="605" t="s">
        <v>1034</v>
      </c>
      <c r="BS125" s="605" t="s">
        <v>1034</v>
      </c>
      <c r="BT125" s="606"/>
    </row>
    <row r="126" spans="2:73">
      <c r="B126" s="597" t="s">
        <v>208</v>
      </c>
      <c r="C126" s="597" t="s">
        <v>1003</v>
      </c>
      <c r="D126" s="597" t="s">
        <v>1019</v>
      </c>
      <c r="E126" s="597" t="s">
        <v>999</v>
      </c>
      <c r="F126" s="597" t="s">
        <v>1005</v>
      </c>
      <c r="G126" s="597" t="s">
        <v>1002</v>
      </c>
      <c r="H126" s="768">
        <v>2012</v>
      </c>
      <c r="I126" s="556" t="s">
        <v>1016</v>
      </c>
      <c r="J126" s="556"/>
      <c r="L126" s="604" t="s">
        <v>1034</v>
      </c>
      <c r="M126" s="605" t="s">
        <v>1034</v>
      </c>
      <c r="N126" s="605" t="s">
        <v>1034</v>
      </c>
      <c r="O126" s="605" t="s">
        <v>1034</v>
      </c>
      <c r="P126" s="605" t="s">
        <v>1034</v>
      </c>
      <c r="Q126" s="605" t="s">
        <v>1034</v>
      </c>
      <c r="R126" s="605" t="s">
        <v>1034</v>
      </c>
      <c r="S126" s="605" t="s">
        <v>1034</v>
      </c>
      <c r="T126" s="605" t="s">
        <v>1034</v>
      </c>
      <c r="U126" s="605" t="s">
        <v>1034</v>
      </c>
      <c r="V126" s="605" t="s">
        <v>1034</v>
      </c>
      <c r="W126" s="605" t="s">
        <v>1034</v>
      </c>
      <c r="X126" s="605" t="s">
        <v>1034</v>
      </c>
      <c r="Y126" s="605" t="s">
        <v>1034</v>
      </c>
      <c r="Z126" s="605" t="s">
        <v>1034</v>
      </c>
      <c r="AA126" s="605" t="s">
        <v>1034</v>
      </c>
      <c r="AB126" s="605" t="s">
        <v>1034</v>
      </c>
      <c r="AC126" s="605" t="s">
        <v>1034</v>
      </c>
      <c r="AD126" s="605" t="s">
        <v>1034</v>
      </c>
      <c r="AE126" s="605" t="s">
        <v>1034</v>
      </c>
      <c r="AF126" s="605" t="s">
        <v>1034</v>
      </c>
      <c r="AG126" s="605" t="s">
        <v>1034</v>
      </c>
      <c r="AH126" s="605" t="s">
        <v>1034</v>
      </c>
      <c r="AI126" s="605" t="s">
        <v>1034</v>
      </c>
      <c r="AJ126" s="605" t="s">
        <v>1034</v>
      </c>
      <c r="AK126" s="605" t="s">
        <v>1034</v>
      </c>
      <c r="AL126" s="605" t="s">
        <v>1034</v>
      </c>
      <c r="AM126" s="605" t="s">
        <v>1034</v>
      </c>
      <c r="AN126" s="605" t="s">
        <v>1034</v>
      </c>
      <c r="AO126" s="606" t="s">
        <v>1035</v>
      </c>
      <c r="AQ126" s="604" t="s">
        <v>1035</v>
      </c>
      <c r="AR126" s="605" t="s">
        <v>1044</v>
      </c>
      <c r="AS126" s="605" t="s">
        <v>1041</v>
      </c>
      <c r="AT126" s="605" t="s">
        <v>1041</v>
      </c>
      <c r="AU126" s="605" t="s">
        <v>1041</v>
      </c>
      <c r="AV126" s="605" t="s">
        <v>1041</v>
      </c>
      <c r="AW126" s="605" t="s">
        <v>1041</v>
      </c>
      <c r="AX126" s="605" t="s">
        <v>1041</v>
      </c>
      <c r="AY126" s="605" t="s">
        <v>1041</v>
      </c>
      <c r="AZ126" s="605" t="s">
        <v>1041</v>
      </c>
      <c r="BA126" s="605" t="s">
        <v>1041</v>
      </c>
      <c r="BB126" s="605" t="s">
        <v>1041</v>
      </c>
      <c r="BC126" s="605" t="s">
        <v>1042</v>
      </c>
      <c r="BD126" s="605" t="s">
        <v>1042</v>
      </c>
      <c r="BE126" s="605" t="s">
        <v>1042</v>
      </c>
      <c r="BF126" s="605" t="s">
        <v>1042</v>
      </c>
      <c r="BG126" s="605" t="s">
        <v>1042</v>
      </c>
      <c r="BH126" s="605" t="s">
        <v>1042</v>
      </c>
      <c r="BI126" s="605" t="s">
        <v>1042</v>
      </c>
      <c r="BJ126" s="605" t="s">
        <v>1042</v>
      </c>
      <c r="BK126" s="605" t="s">
        <v>1042</v>
      </c>
      <c r="BL126" s="605" t="s">
        <v>1042</v>
      </c>
      <c r="BM126" s="605" t="s">
        <v>1043</v>
      </c>
      <c r="BN126" s="605" t="s">
        <v>1034</v>
      </c>
      <c r="BO126" s="605" t="s">
        <v>1034</v>
      </c>
      <c r="BP126" s="605" t="s">
        <v>1034</v>
      </c>
      <c r="BQ126" s="605" t="s">
        <v>1034</v>
      </c>
      <c r="BR126" s="605" t="s">
        <v>1034</v>
      </c>
      <c r="BS126" s="605" t="s">
        <v>1034</v>
      </c>
      <c r="BT126" s="606"/>
    </row>
    <row r="127" spans="2:73">
      <c r="B127" s="597" t="s">
        <v>208</v>
      </c>
      <c r="C127" s="597" t="s">
        <v>1003</v>
      </c>
      <c r="D127" s="597" t="s">
        <v>1019</v>
      </c>
      <c r="E127" s="597" t="s">
        <v>999</v>
      </c>
      <c r="F127" s="597" t="s">
        <v>1005</v>
      </c>
      <c r="G127" s="597" t="s">
        <v>1002</v>
      </c>
      <c r="H127" s="768">
        <v>2013</v>
      </c>
      <c r="I127" s="556" t="s">
        <v>1016</v>
      </c>
      <c r="J127" s="556"/>
      <c r="L127" s="604" t="s">
        <v>1034</v>
      </c>
      <c r="M127" s="605" t="s">
        <v>1034</v>
      </c>
      <c r="N127" s="605" t="s">
        <v>1034</v>
      </c>
      <c r="O127" s="605" t="s">
        <v>1034</v>
      </c>
      <c r="P127" s="605" t="s">
        <v>1034</v>
      </c>
      <c r="Q127" s="605" t="s">
        <v>1034</v>
      </c>
      <c r="R127" s="605" t="s">
        <v>1034</v>
      </c>
      <c r="S127" s="605" t="s">
        <v>1034</v>
      </c>
      <c r="T127" s="605" t="s">
        <v>1034</v>
      </c>
      <c r="U127" s="605" t="s">
        <v>1034</v>
      </c>
      <c r="V127" s="605" t="s">
        <v>1034</v>
      </c>
      <c r="W127" s="605" t="s">
        <v>1034</v>
      </c>
      <c r="X127" s="605" t="s">
        <v>1034</v>
      </c>
      <c r="Y127" s="605" t="s">
        <v>1034</v>
      </c>
      <c r="Z127" s="605" t="s">
        <v>1034</v>
      </c>
      <c r="AA127" s="605" t="s">
        <v>1034</v>
      </c>
      <c r="AB127" s="605" t="s">
        <v>1034</v>
      </c>
      <c r="AC127" s="605" t="s">
        <v>1034</v>
      </c>
      <c r="AD127" s="605" t="s">
        <v>1034</v>
      </c>
      <c r="AE127" s="605" t="s">
        <v>1034</v>
      </c>
      <c r="AF127" s="605" t="s">
        <v>1034</v>
      </c>
      <c r="AG127" s="605" t="s">
        <v>1034</v>
      </c>
      <c r="AH127" s="605" t="s">
        <v>1034</v>
      </c>
      <c r="AI127" s="605" t="s">
        <v>1034</v>
      </c>
      <c r="AJ127" s="605" t="s">
        <v>1034</v>
      </c>
      <c r="AK127" s="605" t="s">
        <v>1034</v>
      </c>
      <c r="AL127" s="605" t="s">
        <v>1034</v>
      </c>
      <c r="AM127" s="605" t="s">
        <v>1034</v>
      </c>
      <c r="AN127" s="605" t="s">
        <v>1034</v>
      </c>
      <c r="AO127" s="606" t="s">
        <v>1035</v>
      </c>
      <c r="AQ127" s="604" t="s">
        <v>1035</v>
      </c>
      <c r="AR127" s="605" t="s">
        <v>1044</v>
      </c>
      <c r="AS127" s="605" t="s">
        <v>1041</v>
      </c>
      <c r="AT127" s="605" t="s">
        <v>1041</v>
      </c>
      <c r="AU127" s="605" t="s">
        <v>1041</v>
      </c>
      <c r="AV127" s="605" t="s">
        <v>1041</v>
      </c>
      <c r="AW127" s="605" t="s">
        <v>1041</v>
      </c>
      <c r="AX127" s="605" t="s">
        <v>1041</v>
      </c>
      <c r="AY127" s="605" t="s">
        <v>1041</v>
      </c>
      <c r="AZ127" s="605" t="s">
        <v>1041</v>
      </c>
      <c r="BA127" s="605" t="s">
        <v>1041</v>
      </c>
      <c r="BB127" s="605" t="s">
        <v>1041</v>
      </c>
      <c r="BC127" s="605" t="s">
        <v>1042</v>
      </c>
      <c r="BD127" s="605" t="s">
        <v>1042</v>
      </c>
      <c r="BE127" s="605" t="s">
        <v>1042</v>
      </c>
      <c r="BF127" s="605" t="s">
        <v>1042</v>
      </c>
      <c r="BG127" s="605" t="s">
        <v>1042</v>
      </c>
      <c r="BH127" s="605" t="s">
        <v>1042</v>
      </c>
      <c r="BI127" s="605" t="s">
        <v>1042</v>
      </c>
      <c r="BJ127" s="605" t="s">
        <v>1042</v>
      </c>
      <c r="BK127" s="605" t="s">
        <v>1042</v>
      </c>
      <c r="BL127" s="605" t="s">
        <v>1042</v>
      </c>
      <c r="BM127" s="605" t="s">
        <v>1043</v>
      </c>
      <c r="BN127" s="605" t="s">
        <v>1034</v>
      </c>
      <c r="BO127" s="605" t="s">
        <v>1034</v>
      </c>
      <c r="BP127" s="605" t="s">
        <v>1034</v>
      </c>
      <c r="BQ127" s="605" t="s">
        <v>1034</v>
      </c>
      <c r="BR127" s="605" t="s">
        <v>1034</v>
      </c>
      <c r="BS127" s="605" t="s">
        <v>1034</v>
      </c>
      <c r="BT127" s="606"/>
    </row>
    <row r="128" spans="2:73">
      <c r="B128" s="597" t="s">
        <v>208</v>
      </c>
      <c r="C128" s="597" t="s">
        <v>1003</v>
      </c>
      <c r="D128" s="597" t="s">
        <v>22</v>
      </c>
      <c r="E128" s="597" t="s">
        <v>999</v>
      </c>
      <c r="F128" s="597" t="s">
        <v>1005</v>
      </c>
      <c r="G128" s="597" t="s">
        <v>1000</v>
      </c>
      <c r="H128" s="768">
        <v>2012</v>
      </c>
      <c r="I128" s="556" t="s">
        <v>1016</v>
      </c>
      <c r="J128" s="556"/>
      <c r="L128" s="604" t="s">
        <v>1034</v>
      </c>
      <c r="M128" s="605">
        <v>104.77</v>
      </c>
      <c r="N128" s="605">
        <v>104.77</v>
      </c>
      <c r="O128" s="605">
        <v>101.85</v>
      </c>
      <c r="P128" s="605">
        <v>101.85</v>
      </c>
      <c r="Q128" s="605">
        <v>101.85</v>
      </c>
      <c r="R128" s="605">
        <v>89.68</v>
      </c>
      <c r="S128" s="605">
        <v>87.83</v>
      </c>
      <c r="T128" s="605">
        <v>87.83</v>
      </c>
      <c r="U128" s="605">
        <v>80.760000000000005</v>
      </c>
      <c r="V128" s="605">
        <v>69.42</v>
      </c>
      <c r="W128" s="605">
        <v>44.12</v>
      </c>
      <c r="X128" s="605">
        <v>43.09</v>
      </c>
      <c r="Y128" s="605">
        <v>17.95</v>
      </c>
      <c r="Z128" s="605">
        <v>13.78</v>
      </c>
      <c r="AA128" s="605">
        <v>13.78</v>
      </c>
      <c r="AB128" s="605" t="s">
        <v>1034</v>
      </c>
      <c r="AC128" s="605" t="s">
        <v>1034</v>
      </c>
      <c r="AD128" s="605" t="s">
        <v>1034</v>
      </c>
      <c r="AE128" s="605" t="s">
        <v>1034</v>
      </c>
      <c r="AF128" s="605" t="s">
        <v>1034</v>
      </c>
      <c r="AG128" s="605" t="s">
        <v>1034</v>
      </c>
      <c r="AH128" s="605" t="s">
        <v>1034</v>
      </c>
      <c r="AI128" s="605" t="s">
        <v>1034</v>
      </c>
      <c r="AJ128" s="605" t="s">
        <v>1034</v>
      </c>
      <c r="AK128" s="605" t="s">
        <v>1034</v>
      </c>
      <c r="AL128" s="605" t="s">
        <v>1034</v>
      </c>
      <c r="AM128" s="605" t="s">
        <v>1034</v>
      </c>
      <c r="AN128" s="605" t="s">
        <v>1034</v>
      </c>
      <c r="AO128" s="606" t="s">
        <v>1035</v>
      </c>
      <c r="AQ128" s="604" t="s">
        <v>1035</v>
      </c>
      <c r="AR128" s="605">
        <v>626453.69999999995</v>
      </c>
      <c r="AS128" s="605">
        <v>626453.69999999995</v>
      </c>
      <c r="AT128" s="605">
        <v>615906.81000000006</v>
      </c>
      <c r="AU128" s="605">
        <v>615906.81000000006</v>
      </c>
      <c r="AV128" s="605">
        <v>615906.81000000006</v>
      </c>
      <c r="AW128" s="605">
        <v>573377.9</v>
      </c>
      <c r="AX128" s="605">
        <v>565372.77</v>
      </c>
      <c r="AY128" s="605">
        <v>565372.77</v>
      </c>
      <c r="AZ128" s="605">
        <v>543804.88</v>
      </c>
      <c r="BA128" s="605">
        <v>495264.54</v>
      </c>
      <c r="BB128" s="605">
        <v>385108.46</v>
      </c>
      <c r="BC128" s="605">
        <v>382363.42</v>
      </c>
      <c r="BD128" s="605">
        <v>244069.51</v>
      </c>
      <c r="BE128" s="605">
        <v>229016.44</v>
      </c>
      <c r="BF128" s="605">
        <v>229016.44</v>
      </c>
      <c r="BG128" s="605">
        <v>76817.289999999994</v>
      </c>
      <c r="BH128" s="605" t="s">
        <v>1042</v>
      </c>
      <c r="BI128" s="605" t="s">
        <v>1042</v>
      </c>
      <c r="BJ128" s="605" t="s">
        <v>1042</v>
      </c>
      <c r="BK128" s="605" t="s">
        <v>1042</v>
      </c>
      <c r="BL128" s="605" t="s">
        <v>1042</v>
      </c>
      <c r="BM128" s="605" t="s">
        <v>1043</v>
      </c>
      <c r="BN128" s="605" t="s">
        <v>1034</v>
      </c>
      <c r="BO128" s="605" t="s">
        <v>1034</v>
      </c>
      <c r="BP128" s="605" t="s">
        <v>1034</v>
      </c>
      <c r="BQ128" s="605" t="s">
        <v>1034</v>
      </c>
      <c r="BR128" s="605" t="s">
        <v>1034</v>
      </c>
      <c r="BS128" s="605" t="s">
        <v>1034</v>
      </c>
      <c r="BT128" s="606"/>
    </row>
    <row r="129" spans="2:72">
      <c r="B129" s="597" t="s">
        <v>208</v>
      </c>
      <c r="C129" s="597" t="s">
        <v>1003</v>
      </c>
      <c r="D129" s="597" t="s">
        <v>22</v>
      </c>
      <c r="E129" s="597" t="s">
        <v>999</v>
      </c>
      <c r="F129" s="597" t="s">
        <v>1005</v>
      </c>
      <c r="G129" s="597" t="s">
        <v>1000</v>
      </c>
      <c r="H129" s="768">
        <v>2013</v>
      </c>
      <c r="I129" s="556" t="s">
        <v>1016</v>
      </c>
      <c r="J129" s="556"/>
      <c r="L129" s="604" t="s">
        <v>1034</v>
      </c>
      <c r="M129" s="605" t="s">
        <v>1034</v>
      </c>
      <c r="N129" s="605">
        <v>2947.83</v>
      </c>
      <c r="O129" s="605">
        <v>2855.83</v>
      </c>
      <c r="P129" s="605">
        <v>2838.09</v>
      </c>
      <c r="Q129" s="605">
        <v>2775.46</v>
      </c>
      <c r="R129" s="605">
        <v>2524.54</v>
      </c>
      <c r="S129" s="605">
        <v>2408.5</v>
      </c>
      <c r="T129" s="605">
        <v>2408.5</v>
      </c>
      <c r="U129" s="605">
        <v>2406.92</v>
      </c>
      <c r="V129" s="605">
        <v>2287.35</v>
      </c>
      <c r="W129" s="605">
        <v>1811.64</v>
      </c>
      <c r="X129" s="605">
        <v>1241.25</v>
      </c>
      <c r="Y129" s="605">
        <v>1228.1500000000001</v>
      </c>
      <c r="Z129" s="605">
        <v>675.49</v>
      </c>
      <c r="AA129" s="605">
        <v>360.61</v>
      </c>
      <c r="AB129" s="605">
        <v>360.61</v>
      </c>
      <c r="AC129" s="605">
        <v>315.27</v>
      </c>
      <c r="AD129" s="605">
        <v>119.18</v>
      </c>
      <c r="AE129" s="605">
        <v>115.64</v>
      </c>
      <c r="AF129" s="605">
        <v>115.64</v>
      </c>
      <c r="AG129" s="605">
        <v>115.64</v>
      </c>
      <c r="AH129" s="605" t="s">
        <v>1034</v>
      </c>
      <c r="AI129" s="605" t="s">
        <v>1034</v>
      </c>
      <c r="AJ129" s="605" t="s">
        <v>1034</v>
      </c>
      <c r="AK129" s="605" t="s">
        <v>1034</v>
      </c>
      <c r="AL129" s="605" t="s">
        <v>1034</v>
      </c>
      <c r="AM129" s="605" t="s">
        <v>1034</v>
      </c>
      <c r="AN129" s="605" t="s">
        <v>1034</v>
      </c>
      <c r="AO129" s="606" t="s">
        <v>1035</v>
      </c>
      <c r="AQ129" s="604" t="s">
        <v>1035</v>
      </c>
      <c r="AR129" s="605" t="s">
        <v>1044</v>
      </c>
      <c r="AS129" s="605">
        <v>16367573.869999999</v>
      </c>
      <c r="AT129" s="605">
        <v>16081472.52</v>
      </c>
      <c r="AU129" s="605">
        <v>16026304.43</v>
      </c>
      <c r="AV129" s="605">
        <v>15831594.42</v>
      </c>
      <c r="AW129" s="605">
        <v>14987208.210000001</v>
      </c>
      <c r="AX129" s="605">
        <v>14408587.35</v>
      </c>
      <c r="AY129" s="605">
        <v>14408587.35</v>
      </c>
      <c r="AZ129" s="605">
        <v>14355091.24</v>
      </c>
      <c r="BA129" s="605">
        <v>13955333.710000001</v>
      </c>
      <c r="BB129" s="605">
        <v>10888140.609999999</v>
      </c>
      <c r="BC129" s="605">
        <v>6761355.0700000003</v>
      </c>
      <c r="BD129" s="605">
        <v>6317794.0300000003</v>
      </c>
      <c r="BE129" s="605">
        <v>3221817.77</v>
      </c>
      <c r="BF129" s="605">
        <v>2242421.0699999998</v>
      </c>
      <c r="BG129" s="605">
        <v>2242421.0699999998</v>
      </c>
      <c r="BH129" s="605">
        <v>1871003.01</v>
      </c>
      <c r="BI129" s="605">
        <v>341537.29</v>
      </c>
      <c r="BJ129" s="605">
        <v>332979.55</v>
      </c>
      <c r="BK129" s="605">
        <v>332979.55</v>
      </c>
      <c r="BL129" s="605">
        <v>332979.55</v>
      </c>
      <c r="BM129" s="605" t="s">
        <v>1043</v>
      </c>
      <c r="BN129" s="605" t="s">
        <v>1034</v>
      </c>
      <c r="BO129" s="605" t="s">
        <v>1034</v>
      </c>
      <c r="BP129" s="605" t="s">
        <v>1034</v>
      </c>
      <c r="BQ129" s="605" t="s">
        <v>1034</v>
      </c>
      <c r="BR129" s="605" t="s">
        <v>1034</v>
      </c>
      <c r="BS129" s="605" t="s">
        <v>1034</v>
      </c>
      <c r="BT129" s="606"/>
    </row>
    <row r="130" spans="2:72">
      <c r="B130" s="597" t="s">
        <v>208</v>
      </c>
      <c r="C130" s="597" t="s">
        <v>1003</v>
      </c>
      <c r="D130" s="597" t="s">
        <v>1020</v>
      </c>
      <c r="E130" s="597" t="s">
        <v>999</v>
      </c>
      <c r="F130" s="597" t="s">
        <v>1005</v>
      </c>
      <c r="G130" s="597" t="s">
        <v>1000</v>
      </c>
      <c r="H130" s="768">
        <v>2013</v>
      </c>
      <c r="I130" s="556" t="s">
        <v>1016</v>
      </c>
      <c r="J130" s="556"/>
      <c r="L130" s="604" t="s">
        <v>1034</v>
      </c>
      <c r="M130" s="605" t="s">
        <v>1034</v>
      </c>
      <c r="N130" s="605">
        <v>452.64</v>
      </c>
      <c r="O130" s="605">
        <v>452.64</v>
      </c>
      <c r="P130" s="605">
        <v>446.58</v>
      </c>
      <c r="Q130" s="605">
        <v>414.18</v>
      </c>
      <c r="R130" s="605">
        <v>176.77</v>
      </c>
      <c r="S130" s="605">
        <v>176.77</v>
      </c>
      <c r="T130" s="605">
        <v>176.77</v>
      </c>
      <c r="U130" s="605">
        <v>176.77</v>
      </c>
      <c r="V130" s="605">
        <v>176.77</v>
      </c>
      <c r="W130" s="605">
        <v>176.77</v>
      </c>
      <c r="X130" s="605">
        <v>169.55</v>
      </c>
      <c r="Y130" s="605">
        <v>167.08</v>
      </c>
      <c r="Z130" s="605" t="s">
        <v>1034</v>
      </c>
      <c r="AA130" s="605" t="s">
        <v>1034</v>
      </c>
      <c r="AB130" s="605" t="s">
        <v>1034</v>
      </c>
      <c r="AC130" s="605" t="s">
        <v>1034</v>
      </c>
      <c r="AD130" s="605" t="s">
        <v>1034</v>
      </c>
      <c r="AE130" s="605" t="s">
        <v>1034</v>
      </c>
      <c r="AF130" s="605" t="s">
        <v>1034</v>
      </c>
      <c r="AG130" s="605" t="s">
        <v>1034</v>
      </c>
      <c r="AH130" s="605" t="s">
        <v>1034</v>
      </c>
      <c r="AI130" s="605" t="s">
        <v>1034</v>
      </c>
      <c r="AJ130" s="605" t="s">
        <v>1034</v>
      </c>
      <c r="AK130" s="605" t="s">
        <v>1034</v>
      </c>
      <c r="AL130" s="605" t="s">
        <v>1034</v>
      </c>
      <c r="AM130" s="605" t="s">
        <v>1034</v>
      </c>
      <c r="AN130" s="605" t="s">
        <v>1034</v>
      </c>
      <c r="AO130" s="606" t="s">
        <v>1035</v>
      </c>
      <c r="AQ130" s="604" t="s">
        <v>1035</v>
      </c>
      <c r="AR130" s="605" t="s">
        <v>1044</v>
      </c>
      <c r="AS130" s="605">
        <v>1442488.62</v>
      </c>
      <c r="AT130" s="605">
        <v>1442488.62</v>
      </c>
      <c r="AU130" s="605">
        <v>1420164.9</v>
      </c>
      <c r="AV130" s="605">
        <v>1300853.1399999999</v>
      </c>
      <c r="AW130" s="605">
        <v>586963</v>
      </c>
      <c r="AX130" s="605">
        <v>586963</v>
      </c>
      <c r="AY130" s="605">
        <v>586963</v>
      </c>
      <c r="AZ130" s="605">
        <v>586963</v>
      </c>
      <c r="BA130" s="605">
        <v>586963</v>
      </c>
      <c r="BB130" s="605">
        <v>586963</v>
      </c>
      <c r="BC130" s="605">
        <v>521429.88</v>
      </c>
      <c r="BD130" s="605">
        <v>511193.5</v>
      </c>
      <c r="BE130" s="605" t="s">
        <v>1042</v>
      </c>
      <c r="BF130" s="605" t="s">
        <v>1042</v>
      </c>
      <c r="BG130" s="605" t="s">
        <v>1042</v>
      </c>
      <c r="BH130" s="605" t="s">
        <v>1042</v>
      </c>
      <c r="BI130" s="605" t="s">
        <v>1042</v>
      </c>
      <c r="BJ130" s="605" t="s">
        <v>1042</v>
      </c>
      <c r="BK130" s="605" t="s">
        <v>1042</v>
      </c>
      <c r="BL130" s="605" t="s">
        <v>1042</v>
      </c>
      <c r="BM130" s="605" t="s">
        <v>1043</v>
      </c>
      <c r="BN130" s="605" t="s">
        <v>1034</v>
      </c>
      <c r="BO130" s="605" t="s">
        <v>1034</v>
      </c>
      <c r="BP130" s="605" t="s">
        <v>1034</v>
      </c>
      <c r="BQ130" s="605" t="s">
        <v>1034</v>
      </c>
      <c r="BR130" s="605" t="s">
        <v>1034</v>
      </c>
      <c r="BS130" s="605" t="s">
        <v>1034</v>
      </c>
      <c r="BT130" s="606"/>
    </row>
    <row r="131" spans="2:72">
      <c r="B131" s="597" t="s">
        <v>208</v>
      </c>
      <c r="C131" s="597" t="s">
        <v>998</v>
      </c>
      <c r="D131" s="597" t="s">
        <v>1021</v>
      </c>
      <c r="E131" s="597" t="s">
        <v>999</v>
      </c>
      <c r="F131" s="597" t="s">
        <v>29</v>
      </c>
      <c r="G131" s="597" t="s">
        <v>1000</v>
      </c>
      <c r="H131" s="768">
        <v>2013</v>
      </c>
      <c r="I131" s="556" t="s">
        <v>1016</v>
      </c>
      <c r="J131" s="556"/>
      <c r="L131" s="604" t="s">
        <v>1034</v>
      </c>
      <c r="M131" s="605" t="s">
        <v>1034</v>
      </c>
      <c r="N131" s="605">
        <v>20.88</v>
      </c>
      <c r="O131" s="605">
        <v>20.88</v>
      </c>
      <c r="P131" s="605">
        <v>20.13</v>
      </c>
      <c r="Q131" s="605">
        <v>17.260000000000002</v>
      </c>
      <c r="R131" s="605">
        <v>17.260000000000002</v>
      </c>
      <c r="S131" s="605">
        <v>17.260000000000002</v>
      </c>
      <c r="T131" s="605">
        <v>17.260000000000002</v>
      </c>
      <c r="U131" s="605">
        <v>17.23</v>
      </c>
      <c r="V131" s="605">
        <v>12.89</v>
      </c>
      <c r="W131" s="605">
        <v>12.89</v>
      </c>
      <c r="X131" s="605">
        <v>10.35</v>
      </c>
      <c r="Y131" s="605">
        <v>10.35</v>
      </c>
      <c r="Z131" s="605">
        <v>10.35</v>
      </c>
      <c r="AA131" s="605">
        <v>10.34</v>
      </c>
      <c r="AB131" s="605">
        <v>10.34</v>
      </c>
      <c r="AC131" s="605">
        <v>10.33</v>
      </c>
      <c r="AD131" s="605">
        <v>10.01</v>
      </c>
      <c r="AE131" s="605">
        <v>5.87</v>
      </c>
      <c r="AF131" s="605">
        <v>5.87</v>
      </c>
      <c r="AG131" s="605">
        <v>5.87</v>
      </c>
      <c r="AH131" s="605" t="s">
        <v>1034</v>
      </c>
      <c r="AI131" s="605" t="s">
        <v>1034</v>
      </c>
      <c r="AJ131" s="605" t="s">
        <v>1034</v>
      </c>
      <c r="AK131" s="605" t="s">
        <v>1034</v>
      </c>
      <c r="AL131" s="605" t="s">
        <v>1034</v>
      </c>
      <c r="AM131" s="605" t="s">
        <v>1034</v>
      </c>
      <c r="AN131" s="605" t="s">
        <v>1034</v>
      </c>
      <c r="AO131" s="606" t="s">
        <v>1035</v>
      </c>
      <c r="AQ131" s="604" t="s">
        <v>1035</v>
      </c>
      <c r="AR131" s="605" t="s">
        <v>1044</v>
      </c>
      <c r="AS131" s="605">
        <v>311605.62</v>
      </c>
      <c r="AT131" s="605">
        <v>311605.62</v>
      </c>
      <c r="AU131" s="605">
        <v>299597.62</v>
      </c>
      <c r="AV131" s="605">
        <v>253821.01</v>
      </c>
      <c r="AW131" s="605">
        <v>253821.01</v>
      </c>
      <c r="AX131" s="605">
        <v>253821.01</v>
      </c>
      <c r="AY131" s="605">
        <v>253821.01</v>
      </c>
      <c r="AZ131" s="605">
        <v>253609.48</v>
      </c>
      <c r="BA131" s="605">
        <v>184416.72</v>
      </c>
      <c r="BB131" s="605">
        <v>184416.72</v>
      </c>
      <c r="BC131" s="605">
        <v>167680.19</v>
      </c>
      <c r="BD131" s="605">
        <v>165292.35</v>
      </c>
      <c r="BE131" s="605">
        <v>165292.35</v>
      </c>
      <c r="BF131" s="605">
        <v>164612.85999999999</v>
      </c>
      <c r="BG131" s="605">
        <v>164612.85999999999</v>
      </c>
      <c r="BH131" s="605">
        <v>164473.54</v>
      </c>
      <c r="BI131" s="605">
        <v>159391.09</v>
      </c>
      <c r="BJ131" s="605">
        <v>93559.039999999994</v>
      </c>
      <c r="BK131" s="605">
        <v>93559.039999999994</v>
      </c>
      <c r="BL131" s="605">
        <v>93559.039999999994</v>
      </c>
      <c r="BM131" s="605" t="s">
        <v>1043</v>
      </c>
      <c r="BN131" s="605" t="s">
        <v>1034</v>
      </c>
      <c r="BO131" s="605" t="s">
        <v>1034</v>
      </c>
      <c r="BP131" s="605" t="s">
        <v>1034</v>
      </c>
      <c r="BQ131" s="605" t="s">
        <v>1034</v>
      </c>
      <c r="BR131" s="605" t="s">
        <v>1034</v>
      </c>
      <c r="BS131" s="605" t="s">
        <v>1034</v>
      </c>
      <c r="BT131" s="606"/>
    </row>
    <row r="132" spans="2:72">
      <c r="B132" s="597" t="s">
        <v>208</v>
      </c>
      <c r="C132" s="597" t="s">
        <v>998</v>
      </c>
      <c r="D132" s="597" t="s">
        <v>2</v>
      </c>
      <c r="E132" s="597" t="s">
        <v>999</v>
      </c>
      <c r="F132" s="597" t="s">
        <v>29</v>
      </c>
      <c r="G132" s="597" t="s">
        <v>1000</v>
      </c>
      <c r="H132" s="768">
        <v>2013</v>
      </c>
      <c r="I132" s="556" t="s">
        <v>1016</v>
      </c>
      <c r="J132" s="556"/>
      <c r="L132" s="604" t="s">
        <v>1034</v>
      </c>
      <c r="M132" s="605" t="s">
        <v>1034</v>
      </c>
      <c r="N132" s="605">
        <v>36.880000000000003</v>
      </c>
      <c r="O132" s="605">
        <v>36.880000000000003</v>
      </c>
      <c r="P132" s="605">
        <v>36.880000000000003</v>
      </c>
      <c r="Q132" s="605">
        <v>36.880000000000003</v>
      </c>
      <c r="R132" s="605" t="s">
        <v>1034</v>
      </c>
      <c r="S132" s="605" t="s">
        <v>1034</v>
      </c>
      <c r="T132" s="605" t="s">
        <v>1034</v>
      </c>
      <c r="U132" s="605" t="s">
        <v>1034</v>
      </c>
      <c r="V132" s="605" t="s">
        <v>1034</v>
      </c>
      <c r="W132" s="605" t="s">
        <v>1034</v>
      </c>
      <c r="X132" s="605" t="s">
        <v>1034</v>
      </c>
      <c r="Y132" s="605" t="s">
        <v>1034</v>
      </c>
      <c r="Z132" s="605" t="s">
        <v>1034</v>
      </c>
      <c r="AA132" s="605" t="s">
        <v>1034</v>
      </c>
      <c r="AB132" s="605" t="s">
        <v>1034</v>
      </c>
      <c r="AC132" s="605" t="s">
        <v>1034</v>
      </c>
      <c r="AD132" s="605" t="s">
        <v>1034</v>
      </c>
      <c r="AE132" s="605" t="s">
        <v>1034</v>
      </c>
      <c r="AF132" s="605" t="s">
        <v>1034</v>
      </c>
      <c r="AG132" s="605" t="s">
        <v>1034</v>
      </c>
      <c r="AH132" s="605" t="s">
        <v>1034</v>
      </c>
      <c r="AI132" s="605" t="s">
        <v>1034</v>
      </c>
      <c r="AJ132" s="605" t="s">
        <v>1034</v>
      </c>
      <c r="AK132" s="605" t="s">
        <v>1034</v>
      </c>
      <c r="AL132" s="605" t="s">
        <v>1034</v>
      </c>
      <c r="AM132" s="605" t="s">
        <v>1034</v>
      </c>
      <c r="AN132" s="605" t="s">
        <v>1034</v>
      </c>
      <c r="AO132" s="606" t="s">
        <v>1035</v>
      </c>
      <c r="AQ132" s="604" t="s">
        <v>1035</v>
      </c>
      <c r="AR132" s="605" t="s">
        <v>1044</v>
      </c>
      <c r="AS132" s="605">
        <v>65760.3</v>
      </c>
      <c r="AT132" s="605">
        <v>65760.3</v>
      </c>
      <c r="AU132" s="605">
        <v>65760.3</v>
      </c>
      <c r="AV132" s="605">
        <v>65760.3</v>
      </c>
      <c r="AW132" s="605" t="s">
        <v>1041</v>
      </c>
      <c r="AX132" s="605" t="s">
        <v>1041</v>
      </c>
      <c r="AY132" s="605" t="s">
        <v>1041</v>
      </c>
      <c r="AZ132" s="605" t="s">
        <v>1041</v>
      </c>
      <c r="BA132" s="605" t="s">
        <v>1041</v>
      </c>
      <c r="BB132" s="605" t="s">
        <v>1041</v>
      </c>
      <c r="BC132" s="605" t="s">
        <v>1042</v>
      </c>
      <c r="BD132" s="605" t="s">
        <v>1042</v>
      </c>
      <c r="BE132" s="605" t="s">
        <v>1042</v>
      </c>
      <c r="BF132" s="605" t="s">
        <v>1042</v>
      </c>
      <c r="BG132" s="605" t="s">
        <v>1042</v>
      </c>
      <c r="BH132" s="605" t="s">
        <v>1042</v>
      </c>
      <c r="BI132" s="605" t="s">
        <v>1042</v>
      </c>
      <c r="BJ132" s="605" t="s">
        <v>1042</v>
      </c>
      <c r="BK132" s="605" t="s">
        <v>1042</v>
      </c>
      <c r="BL132" s="605" t="s">
        <v>1042</v>
      </c>
      <c r="BM132" s="605" t="s">
        <v>1043</v>
      </c>
      <c r="BN132" s="605" t="s">
        <v>1034</v>
      </c>
      <c r="BO132" s="605" t="s">
        <v>1034</v>
      </c>
      <c r="BP132" s="605" t="s">
        <v>1034</v>
      </c>
      <c r="BQ132" s="605" t="s">
        <v>1034</v>
      </c>
      <c r="BR132" s="605" t="s">
        <v>1034</v>
      </c>
      <c r="BS132" s="605" t="s">
        <v>1034</v>
      </c>
      <c r="BT132" s="606"/>
    </row>
    <row r="133" spans="2:72">
      <c r="B133" s="597" t="s">
        <v>208</v>
      </c>
      <c r="C133" s="597" t="s">
        <v>998</v>
      </c>
      <c r="D133" s="597" t="s">
        <v>1</v>
      </c>
      <c r="E133" s="597" t="s">
        <v>999</v>
      </c>
      <c r="F133" s="597" t="s">
        <v>29</v>
      </c>
      <c r="G133" s="597" t="s">
        <v>1000</v>
      </c>
      <c r="H133" s="768">
        <v>2013</v>
      </c>
      <c r="I133" s="556" t="s">
        <v>1016</v>
      </c>
      <c r="J133" s="556"/>
      <c r="L133" s="604" t="s">
        <v>1034</v>
      </c>
      <c r="M133" s="605" t="s">
        <v>1034</v>
      </c>
      <c r="N133" s="605">
        <v>57.42</v>
      </c>
      <c r="O133" s="605">
        <v>57.42</v>
      </c>
      <c r="P133" s="605">
        <v>57.42</v>
      </c>
      <c r="Q133" s="605">
        <v>56.06</v>
      </c>
      <c r="R133" s="605">
        <v>32.590000000000003</v>
      </c>
      <c r="S133" s="605" t="s">
        <v>1034</v>
      </c>
      <c r="T133" s="605" t="s">
        <v>1034</v>
      </c>
      <c r="U133" s="605" t="s">
        <v>1034</v>
      </c>
      <c r="V133" s="605" t="s">
        <v>1034</v>
      </c>
      <c r="W133" s="605" t="s">
        <v>1034</v>
      </c>
      <c r="X133" s="605" t="s">
        <v>1034</v>
      </c>
      <c r="Y133" s="605" t="s">
        <v>1034</v>
      </c>
      <c r="Z133" s="605" t="s">
        <v>1034</v>
      </c>
      <c r="AA133" s="605" t="s">
        <v>1034</v>
      </c>
      <c r="AB133" s="605" t="s">
        <v>1034</v>
      </c>
      <c r="AC133" s="605" t="s">
        <v>1034</v>
      </c>
      <c r="AD133" s="605" t="s">
        <v>1034</v>
      </c>
      <c r="AE133" s="605" t="s">
        <v>1034</v>
      </c>
      <c r="AF133" s="605" t="s">
        <v>1034</v>
      </c>
      <c r="AG133" s="605" t="s">
        <v>1034</v>
      </c>
      <c r="AH133" s="605" t="s">
        <v>1034</v>
      </c>
      <c r="AI133" s="605" t="s">
        <v>1034</v>
      </c>
      <c r="AJ133" s="605" t="s">
        <v>1034</v>
      </c>
      <c r="AK133" s="605" t="s">
        <v>1034</v>
      </c>
      <c r="AL133" s="605" t="s">
        <v>1034</v>
      </c>
      <c r="AM133" s="605" t="s">
        <v>1034</v>
      </c>
      <c r="AN133" s="605" t="s">
        <v>1034</v>
      </c>
      <c r="AO133" s="606" t="s">
        <v>1035</v>
      </c>
      <c r="AQ133" s="604" t="s">
        <v>1035</v>
      </c>
      <c r="AR133" s="605" t="s">
        <v>1044</v>
      </c>
      <c r="AS133" s="605">
        <v>372961.41</v>
      </c>
      <c r="AT133" s="605">
        <v>372961.41</v>
      </c>
      <c r="AU133" s="605">
        <v>372961.41</v>
      </c>
      <c r="AV133" s="605">
        <v>371628.33</v>
      </c>
      <c r="AW133" s="605">
        <v>221737.68</v>
      </c>
      <c r="AX133" s="605" t="s">
        <v>1041</v>
      </c>
      <c r="AY133" s="605" t="s">
        <v>1041</v>
      </c>
      <c r="AZ133" s="605" t="s">
        <v>1041</v>
      </c>
      <c r="BA133" s="605" t="s">
        <v>1041</v>
      </c>
      <c r="BB133" s="605" t="s">
        <v>1041</v>
      </c>
      <c r="BC133" s="605" t="s">
        <v>1042</v>
      </c>
      <c r="BD133" s="605" t="s">
        <v>1042</v>
      </c>
      <c r="BE133" s="605" t="s">
        <v>1042</v>
      </c>
      <c r="BF133" s="605" t="s">
        <v>1042</v>
      </c>
      <c r="BG133" s="605" t="s">
        <v>1042</v>
      </c>
      <c r="BH133" s="605" t="s">
        <v>1042</v>
      </c>
      <c r="BI133" s="605" t="s">
        <v>1042</v>
      </c>
      <c r="BJ133" s="605" t="s">
        <v>1042</v>
      </c>
      <c r="BK133" s="605" t="s">
        <v>1042</v>
      </c>
      <c r="BL133" s="605" t="s">
        <v>1042</v>
      </c>
      <c r="BM133" s="605" t="s">
        <v>1043</v>
      </c>
      <c r="BN133" s="605" t="s">
        <v>1034</v>
      </c>
      <c r="BO133" s="605" t="s">
        <v>1034</v>
      </c>
      <c r="BP133" s="605" t="s">
        <v>1034</v>
      </c>
      <c r="BQ133" s="605" t="s">
        <v>1034</v>
      </c>
      <c r="BR133" s="605" t="s">
        <v>1034</v>
      </c>
      <c r="BS133" s="605" t="s">
        <v>1034</v>
      </c>
      <c r="BT133" s="606"/>
    </row>
    <row r="134" spans="2:72">
      <c r="B134" s="597" t="s">
        <v>208</v>
      </c>
      <c r="C134" s="597" t="s">
        <v>998</v>
      </c>
      <c r="D134" s="597" t="s">
        <v>1022</v>
      </c>
      <c r="E134" s="597" t="s">
        <v>999</v>
      </c>
      <c r="F134" s="597" t="s">
        <v>29</v>
      </c>
      <c r="G134" s="597" t="s">
        <v>1000</v>
      </c>
      <c r="H134" s="768">
        <v>2013</v>
      </c>
      <c r="I134" s="556" t="s">
        <v>1016</v>
      </c>
      <c r="J134" s="556"/>
      <c r="L134" s="604" t="s">
        <v>1034</v>
      </c>
      <c r="M134" s="605" t="s">
        <v>1034</v>
      </c>
      <c r="N134" s="605">
        <v>47.85</v>
      </c>
      <c r="O134" s="605">
        <v>47.85</v>
      </c>
      <c r="P134" s="605">
        <v>45.23</v>
      </c>
      <c r="Q134" s="605">
        <v>36.26</v>
      </c>
      <c r="R134" s="605">
        <v>36.26</v>
      </c>
      <c r="S134" s="605">
        <v>36.26</v>
      </c>
      <c r="T134" s="605">
        <v>36.26</v>
      </c>
      <c r="U134" s="605">
        <v>36.19</v>
      </c>
      <c r="V134" s="605">
        <v>31.11</v>
      </c>
      <c r="W134" s="605">
        <v>31.11</v>
      </c>
      <c r="X134" s="605">
        <v>22.57</v>
      </c>
      <c r="Y134" s="605">
        <v>14.58</v>
      </c>
      <c r="Z134" s="605">
        <v>14.58</v>
      </c>
      <c r="AA134" s="605">
        <v>14.29</v>
      </c>
      <c r="AB134" s="605">
        <v>14.29</v>
      </c>
      <c r="AC134" s="605">
        <v>14.15</v>
      </c>
      <c r="AD134" s="605">
        <v>12.21</v>
      </c>
      <c r="AE134" s="605">
        <v>7.17</v>
      </c>
      <c r="AF134" s="605">
        <v>7.17</v>
      </c>
      <c r="AG134" s="605">
        <v>7.17</v>
      </c>
      <c r="AH134" s="605" t="s">
        <v>1034</v>
      </c>
      <c r="AI134" s="605" t="s">
        <v>1034</v>
      </c>
      <c r="AJ134" s="605" t="s">
        <v>1034</v>
      </c>
      <c r="AK134" s="605" t="s">
        <v>1034</v>
      </c>
      <c r="AL134" s="605" t="s">
        <v>1034</v>
      </c>
      <c r="AM134" s="605" t="s">
        <v>1034</v>
      </c>
      <c r="AN134" s="605" t="s">
        <v>1034</v>
      </c>
      <c r="AO134" s="606" t="s">
        <v>1035</v>
      </c>
      <c r="AQ134" s="604" t="s">
        <v>1035</v>
      </c>
      <c r="AR134" s="605" t="s">
        <v>1044</v>
      </c>
      <c r="AS134" s="605">
        <v>694555.22</v>
      </c>
      <c r="AT134" s="605">
        <v>694555.22</v>
      </c>
      <c r="AU134" s="605">
        <v>652706.59</v>
      </c>
      <c r="AV134" s="605">
        <v>509887.86</v>
      </c>
      <c r="AW134" s="605">
        <v>509887.86</v>
      </c>
      <c r="AX134" s="605">
        <v>509887.86</v>
      </c>
      <c r="AY134" s="605">
        <v>509887.86</v>
      </c>
      <c r="AZ134" s="605">
        <v>509286.98</v>
      </c>
      <c r="BA134" s="605">
        <v>428280.77</v>
      </c>
      <c r="BB134" s="605">
        <v>428280.77</v>
      </c>
      <c r="BC134" s="605">
        <v>372673.35</v>
      </c>
      <c r="BD134" s="605">
        <v>239592.95</v>
      </c>
      <c r="BE134" s="605">
        <v>239592.95</v>
      </c>
      <c r="BF134" s="605">
        <v>226948.82</v>
      </c>
      <c r="BG134" s="605">
        <v>226948.82</v>
      </c>
      <c r="BH134" s="605">
        <v>225325.25</v>
      </c>
      <c r="BI134" s="605">
        <v>194493.55</v>
      </c>
      <c r="BJ134" s="605">
        <v>114163.32</v>
      </c>
      <c r="BK134" s="605">
        <v>114163.32</v>
      </c>
      <c r="BL134" s="605">
        <v>114163.32</v>
      </c>
      <c r="BM134" s="605" t="s">
        <v>1043</v>
      </c>
      <c r="BN134" s="605" t="s">
        <v>1034</v>
      </c>
      <c r="BO134" s="605" t="s">
        <v>1034</v>
      </c>
      <c r="BP134" s="605" t="s">
        <v>1034</v>
      </c>
      <c r="BQ134" s="605" t="s">
        <v>1034</v>
      </c>
      <c r="BR134" s="605" t="s">
        <v>1034</v>
      </c>
      <c r="BS134" s="605" t="s">
        <v>1034</v>
      </c>
      <c r="BT134" s="606"/>
    </row>
    <row r="135" spans="2:72">
      <c r="B135" s="597" t="s">
        <v>208</v>
      </c>
      <c r="C135" s="597" t="s">
        <v>998</v>
      </c>
      <c r="D135" s="597" t="s">
        <v>14</v>
      </c>
      <c r="E135" s="597" t="s">
        <v>999</v>
      </c>
      <c r="F135" s="597" t="s">
        <v>29</v>
      </c>
      <c r="G135" s="597" t="s">
        <v>1000</v>
      </c>
      <c r="H135" s="768">
        <v>2013</v>
      </c>
      <c r="I135" s="556" t="s">
        <v>1016</v>
      </c>
      <c r="J135" s="556"/>
      <c r="L135" s="604" t="s">
        <v>1034</v>
      </c>
      <c r="M135" s="605" t="s">
        <v>1034</v>
      </c>
      <c r="N135" s="605">
        <v>808.2</v>
      </c>
      <c r="O135" s="605">
        <v>803.43</v>
      </c>
      <c r="P135" s="605">
        <v>798.16</v>
      </c>
      <c r="Q135" s="605">
        <v>781.05</v>
      </c>
      <c r="R135" s="605">
        <v>772.75</v>
      </c>
      <c r="S135" s="605">
        <v>766.54</v>
      </c>
      <c r="T135" s="605">
        <v>759.32</v>
      </c>
      <c r="U135" s="605">
        <v>759.32</v>
      </c>
      <c r="V135" s="605">
        <v>689.11</v>
      </c>
      <c r="W135" s="605">
        <v>669.28</v>
      </c>
      <c r="X135" s="605">
        <v>656.32</v>
      </c>
      <c r="Y135" s="605">
        <v>656.22</v>
      </c>
      <c r="Z135" s="605">
        <v>650.42999999999995</v>
      </c>
      <c r="AA135" s="605">
        <v>650.42999999999995</v>
      </c>
      <c r="AB135" s="605">
        <v>577.08000000000004</v>
      </c>
      <c r="AC135" s="605">
        <v>574</v>
      </c>
      <c r="AD135" s="605">
        <v>574</v>
      </c>
      <c r="AE135" s="605">
        <v>574</v>
      </c>
      <c r="AF135" s="605">
        <v>574</v>
      </c>
      <c r="AG135" s="605">
        <v>574</v>
      </c>
      <c r="AH135" s="605">
        <v>8.2200000000000006</v>
      </c>
      <c r="AI135" s="605" t="s">
        <v>1034</v>
      </c>
      <c r="AJ135" s="605" t="s">
        <v>1034</v>
      </c>
      <c r="AK135" s="605" t="s">
        <v>1034</v>
      </c>
      <c r="AL135" s="605" t="s">
        <v>1034</v>
      </c>
      <c r="AM135" s="605" t="s">
        <v>1034</v>
      </c>
      <c r="AN135" s="605" t="s">
        <v>1034</v>
      </c>
      <c r="AO135" s="606" t="s">
        <v>1035</v>
      </c>
      <c r="AQ135" s="604" t="s">
        <v>1035</v>
      </c>
      <c r="AR135" s="605" t="s">
        <v>1044</v>
      </c>
      <c r="AS135" s="605">
        <v>4634361.9000000004</v>
      </c>
      <c r="AT135" s="605">
        <v>4542445.75</v>
      </c>
      <c r="AU135" s="605">
        <v>4441123.32</v>
      </c>
      <c r="AV135" s="605">
        <v>4111707.9</v>
      </c>
      <c r="AW135" s="605">
        <v>3950956.45</v>
      </c>
      <c r="AX135" s="605">
        <v>3831293.59</v>
      </c>
      <c r="AY135" s="605">
        <v>3692430.59</v>
      </c>
      <c r="AZ135" s="605">
        <v>3684889.09</v>
      </c>
      <c r="BA135" s="605">
        <v>2333239.33</v>
      </c>
      <c r="BB135" s="605">
        <v>2314718.1</v>
      </c>
      <c r="BC135" s="605">
        <v>2185230.02</v>
      </c>
      <c r="BD135" s="605">
        <v>2111270.15</v>
      </c>
      <c r="BE135" s="605">
        <v>2092024.95</v>
      </c>
      <c r="BF135" s="605">
        <v>2092024.95</v>
      </c>
      <c r="BG135" s="605">
        <v>1517726.61</v>
      </c>
      <c r="BH135" s="605">
        <v>1492359.15</v>
      </c>
      <c r="BI135" s="605">
        <v>1492359.15</v>
      </c>
      <c r="BJ135" s="605">
        <v>1492359.15</v>
      </c>
      <c r="BK135" s="605">
        <v>1492359.15</v>
      </c>
      <c r="BL135" s="605">
        <v>1492359.15</v>
      </c>
      <c r="BM135" s="605">
        <v>60612.15</v>
      </c>
      <c r="BN135" s="605" t="s">
        <v>1034</v>
      </c>
      <c r="BO135" s="605" t="s">
        <v>1034</v>
      </c>
      <c r="BP135" s="605" t="s">
        <v>1034</v>
      </c>
      <c r="BQ135" s="605" t="s">
        <v>1034</v>
      </c>
      <c r="BR135" s="605" t="s">
        <v>1034</v>
      </c>
      <c r="BS135" s="605" t="s">
        <v>1034</v>
      </c>
      <c r="BT135" s="606"/>
    </row>
    <row r="136" spans="2:72">
      <c r="B136" s="597" t="s">
        <v>208</v>
      </c>
      <c r="C136" s="597" t="s">
        <v>998</v>
      </c>
      <c r="D136" s="597" t="s">
        <v>1023</v>
      </c>
      <c r="E136" s="597" t="s">
        <v>999</v>
      </c>
      <c r="F136" s="597" t="s">
        <v>29</v>
      </c>
      <c r="G136" s="597" t="s">
        <v>1000</v>
      </c>
      <c r="H136" s="768">
        <v>2012</v>
      </c>
      <c r="I136" s="556" t="s">
        <v>1016</v>
      </c>
      <c r="J136" s="556"/>
      <c r="L136" s="604" t="s">
        <v>1034</v>
      </c>
      <c r="M136" s="605">
        <v>15.98</v>
      </c>
      <c r="N136" s="605">
        <v>15.98</v>
      </c>
      <c r="O136" s="605">
        <v>15.98</v>
      </c>
      <c r="P136" s="605">
        <v>15.98</v>
      </c>
      <c r="Q136" s="605">
        <v>15.98</v>
      </c>
      <c r="R136" s="605">
        <v>15.98</v>
      </c>
      <c r="S136" s="605">
        <v>15.98</v>
      </c>
      <c r="T136" s="605">
        <v>15.98</v>
      </c>
      <c r="U136" s="605">
        <v>15.98</v>
      </c>
      <c r="V136" s="605">
        <v>15.98</v>
      </c>
      <c r="W136" s="605">
        <v>15.98</v>
      </c>
      <c r="X136" s="605">
        <v>15.98</v>
      </c>
      <c r="Y136" s="605">
        <v>15.98</v>
      </c>
      <c r="Z136" s="605">
        <v>15.98</v>
      </c>
      <c r="AA136" s="605">
        <v>15.98</v>
      </c>
      <c r="AB136" s="605">
        <v>15.98</v>
      </c>
      <c r="AC136" s="605">
        <v>15.98</v>
      </c>
      <c r="AD136" s="605">
        <v>15.98</v>
      </c>
      <c r="AE136" s="605">
        <v>15.98</v>
      </c>
      <c r="AF136" s="605">
        <v>12.03</v>
      </c>
      <c r="AG136" s="605" t="s">
        <v>1034</v>
      </c>
      <c r="AH136" s="605" t="s">
        <v>1034</v>
      </c>
      <c r="AI136" s="605" t="s">
        <v>1034</v>
      </c>
      <c r="AJ136" s="605" t="s">
        <v>1034</v>
      </c>
      <c r="AK136" s="605" t="s">
        <v>1034</v>
      </c>
      <c r="AL136" s="605" t="s">
        <v>1034</v>
      </c>
      <c r="AM136" s="605" t="s">
        <v>1034</v>
      </c>
      <c r="AN136" s="605" t="s">
        <v>1034</v>
      </c>
      <c r="AO136" s="606" t="s">
        <v>1035</v>
      </c>
      <c r="AQ136" s="604" t="s">
        <v>1035</v>
      </c>
      <c r="AR136" s="605">
        <v>30424.01</v>
      </c>
      <c r="AS136" s="605">
        <v>30424.01</v>
      </c>
      <c r="AT136" s="605">
        <v>30424.01</v>
      </c>
      <c r="AU136" s="605">
        <v>30424.01</v>
      </c>
      <c r="AV136" s="605">
        <v>30424.01</v>
      </c>
      <c r="AW136" s="605">
        <v>30424.01</v>
      </c>
      <c r="AX136" s="605">
        <v>30424.01</v>
      </c>
      <c r="AY136" s="605">
        <v>30424.01</v>
      </c>
      <c r="AZ136" s="605">
        <v>30424.01</v>
      </c>
      <c r="BA136" s="605">
        <v>30424.01</v>
      </c>
      <c r="BB136" s="605">
        <v>30424.01</v>
      </c>
      <c r="BC136" s="605">
        <v>30424.01</v>
      </c>
      <c r="BD136" s="605">
        <v>30424.01</v>
      </c>
      <c r="BE136" s="605">
        <v>30424.01</v>
      </c>
      <c r="BF136" s="605">
        <v>30424.01</v>
      </c>
      <c r="BG136" s="605">
        <v>30424.01</v>
      </c>
      <c r="BH136" s="605">
        <v>30424.01</v>
      </c>
      <c r="BI136" s="605">
        <v>30424.01</v>
      </c>
      <c r="BJ136" s="605">
        <v>26486.080000000002</v>
      </c>
      <c r="BK136" s="605" t="s">
        <v>1042</v>
      </c>
      <c r="BL136" s="605" t="s">
        <v>1042</v>
      </c>
      <c r="BM136" s="605" t="s">
        <v>1043</v>
      </c>
      <c r="BN136" s="605" t="s">
        <v>1034</v>
      </c>
      <c r="BO136" s="605" t="s">
        <v>1034</v>
      </c>
      <c r="BP136" s="605" t="s">
        <v>1034</v>
      </c>
      <c r="BQ136" s="605" t="s">
        <v>1034</v>
      </c>
      <c r="BR136" s="605" t="s">
        <v>1034</v>
      </c>
      <c r="BS136" s="605" t="s">
        <v>1034</v>
      </c>
      <c r="BT136" s="606"/>
    </row>
    <row r="137" spans="2:72">
      <c r="B137" s="597" t="s">
        <v>208</v>
      </c>
      <c r="C137" s="597" t="s">
        <v>998</v>
      </c>
      <c r="D137" s="597" t="s">
        <v>1023</v>
      </c>
      <c r="E137" s="597" t="s">
        <v>999</v>
      </c>
      <c r="F137" s="597" t="s">
        <v>29</v>
      </c>
      <c r="G137" s="597" t="s">
        <v>1000</v>
      </c>
      <c r="H137" s="768">
        <v>2013</v>
      </c>
      <c r="I137" s="556" t="s">
        <v>1016</v>
      </c>
      <c r="J137" s="556"/>
      <c r="L137" s="604" t="s">
        <v>1034</v>
      </c>
      <c r="M137" s="605" t="s">
        <v>1034</v>
      </c>
      <c r="N137" s="605">
        <v>974.16</v>
      </c>
      <c r="O137" s="605">
        <v>974.16</v>
      </c>
      <c r="P137" s="605">
        <v>974.16</v>
      </c>
      <c r="Q137" s="605">
        <v>974.16</v>
      </c>
      <c r="R137" s="605">
        <v>974.16</v>
      </c>
      <c r="S137" s="605">
        <v>974.16</v>
      </c>
      <c r="T137" s="605">
        <v>974.16</v>
      </c>
      <c r="U137" s="605">
        <v>974.16</v>
      </c>
      <c r="V137" s="605">
        <v>974.16</v>
      </c>
      <c r="W137" s="605">
        <v>974.16</v>
      </c>
      <c r="X137" s="605">
        <v>974.16</v>
      </c>
      <c r="Y137" s="605">
        <v>974.16</v>
      </c>
      <c r="Z137" s="605">
        <v>974.16</v>
      </c>
      <c r="AA137" s="605">
        <v>974.16</v>
      </c>
      <c r="AB137" s="605">
        <v>974.16</v>
      </c>
      <c r="AC137" s="605">
        <v>974.16</v>
      </c>
      <c r="AD137" s="605">
        <v>974.16</v>
      </c>
      <c r="AE137" s="605">
        <v>974.16</v>
      </c>
      <c r="AF137" s="605">
        <v>733.86</v>
      </c>
      <c r="AG137" s="605" t="s">
        <v>1034</v>
      </c>
      <c r="AH137" s="605" t="s">
        <v>1034</v>
      </c>
      <c r="AI137" s="605" t="s">
        <v>1034</v>
      </c>
      <c r="AJ137" s="605" t="s">
        <v>1034</v>
      </c>
      <c r="AK137" s="605" t="s">
        <v>1034</v>
      </c>
      <c r="AL137" s="605" t="s">
        <v>1034</v>
      </c>
      <c r="AM137" s="605" t="s">
        <v>1034</v>
      </c>
      <c r="AN137" s="605" t="s">
        <v>1034</v>
      </c>
      <c r="AO137" s="606" t="s">
        <v>1035</v>
      </c>
      <c r="AQ137" s="604" t="s">
        <v>1035</v>
      </c>
      <c r="AR137" s="605" t="s">
        <v>1044</v>
      </c>
      <c r="AS137" s="605">
        <v>1639841.84</v>
      </c>
      <c r="AT137" s="605">
        <v>1639841.84</v>
      </c>
      <c r="AU137" s="605">
        <v>1639841.84</v>
      </c>
      <c r="AV137" s="605">
        <v>1639841.84</v>
      </c>
      <c r="AW137" s="605">
        <v>1639841.84</v>
      </c>
      <c r="AX137" s="605">
        <v>1639841.84</v>
      </c>
      <c r="AY137" s="605">
        <v>1639841.84</v>
      </c>
      <c r="AZ137" s="605">
        <v>1639841.84</v>
      </c>
      <c r="BA137" s="605">
        <v>1639841.84</v>
      </c>
      <c r="BB137" s="605">
        <v>1639841.84</v>
      </c>
      <c r="BC137" s="605">
        <v>1639841.84</v>
      </c>
      <c r="BD137" s="605">
        <v>1639841.84</v>
      </c>
      <c r="BE137" s="605">
        <v>1639841.84</v>
      </c>
      <c r="BF137" s="605">
        <v>1639841.84</v>
      </c>
      <c r="BG137" s="605">
        <v>1639841.84</v>
      </c>
      <c r="BH137" s="605">
        <v>1639841.84</v>
      </c>
      <c r="BI137" s="605">
        <v>1639841.84</v>
      </c>
      <c r="BJ137" s="605">
        <v>1639841.84</v>
      </c>
      <c r="BK137" s="605">
        <v>1424951.53</v>
      </c>
      <c r="BL137" s="605" t="s">
        <v>1042</v>
      </c>
      <c r="BM137" s="605" t="s">
        <v>1043</v>
      </c>
      <c r="BN137" s="605" t="s">
        <v>1034</v>
      </c>
      <c r="BO137" s="605" t="s">
        <v>1034</v>
      </c>
      <c r="BP137" s="605" t="s">
        <v>1034</v>
      </c>
      <c r="BQ137" s="605" t="s">
        <v>1034</v>
      </c>
      <c r="BR137" s="605" t="s">
        <v>1034</v>
      </c>
      <c r="BS137" s="605" t="s">
        <v>1034</v>
      </c>
      <c r="BT137" s="606"/>
    </row>
    <row r="138" spans="2:72">
      <c r="B138" s="597" t="s">
        <v>208</v>
      </c>
      <c r="C138" s="597" t="s">
        <v>998</v>
      </c>
      <c r="D138" s="597" t="s">
        <v>1018</v>
      </c>
      <c r="E138" s="597" t="s">
        <v>999</v>
      </c>
      <c r="F138" s="597" t="s">
        <v>29</v>
      </c>
      <c r="G138" s="597" t="s">
        <v>1002</v>
      </c>
      <c r="H138" s="768">
        <v>2006</v>
      </c>
      <c r="I138" s="556" t="s">
        <v>1016</v>
      </c>
      <c r="J138" s="556"/>
      <c r="L138" s="604" t="s">
        <v>1034</v>
      </c>
      <c r="M138" s="605" t="s">
        <v>1034</v>
      </c>
      <c r="N138" s="605">
        <v>53.07</v>
      </c>
      <c r="O138" s="605" t="s">
        <v>1034</v>
      </c>
      <c r="P138" s="605" t="s">
        <v>1034</v>
      </c>
      <c r="Q138" s="605" t="s">
        <v>1034</v>
      </c>
      <c r="R138" s="605" t="s">
        <v>1034</v>
      </c>
      <c r="S138" s="605" t="s">
        <v>1034</v>
      </c>
      <c r="T138" s="605" t="s">
        <v>1034</v>
      </c>
      <c r="U138" s="605" t="s">
        <v>1034</v>
      </c>
      <c r="V138" s="605" t="s">
        <v>1034</v>
      </c>
      <c r="W138" s="605" t="s">
        <v>1034</v>
      </c>
      <c r="X138" s="605" t="s">
        <v>1034</v>
      </c>
      <c r="Y138" s="605" t="s">
        <v>1034</v>
      </c>
      <c r="Z138" s="605" t="s">
        <v>1034</v>
      </c>
      <c r="AA138" s="605" t="s">
        <v>1034</v>
      </c>
      <c r="AB138" s="605" t="s">
        <v>1034</v>
      </c>
      <c r="AC138" s="605" t="s">
        <v>1034</v>
      </c>
      <c r="AD138" s="605" t="s">
        <v>1034</v>
      </c>
      <c r="AE138" s="605" t="s">
        <v>1034</v>
      </c>
      <c r="AF138" s="605" t="s">
        <v>1034</v>
      </c>
      <c r="AG138" s="605" t="s">
        <v>1034</v>
      </c>
      <c r="AH138" s="605" t="s">
        <v>1034</v>
      </c>
      <c r="AI138" s="605" t="s">
        <v>1034</v>
      </c>
      <c r="AJ138" s="605" t="s">
        <v>1034</v>
      </c>
      <c r="AK138" s="605" t="s">
        <v>1034</v>
      </c>
      <c r="AL138" s="605" t="s">
        <v>1034</v>
      </c>
      <c r="AM138" s="605" t="s">
        <v>1034</v>
      </c>
      <c r="AN138" s="605" t="s">
        <v>1034</v>
      </c>
      <c r="AO138" s="606" t="s">
        <v>1035</v>
      </c>
      <c r="AQ138" s="604" t="s">
        <v>1035</v>
      </c>
      <c r="AR138" s="605" t="s">
        <v>1044</v>
      </c>
      <c r="AS138" s="605">
        <v>212.34</v>
      </c>
      <c r="AT138" s="605" t="s">
        <v>1041</v>
      </c>
      <c r="AU138" s="605" t="s">
        <v>1041</v>
      </c>
      <c r="AV138" s="605" t="s">
        <v>1041</v>
      </c>
      <c r="AW138" s="605" t="s">
        <v>1041</v>
      </c>
      <c r="AX138" s="605" t="s">
        <v>1041</v>
      </c>
      <c r="AY138" s="605" t="s">
        <v>1041</v>
      </c>
      <c r="AZ138" s="605" t="s">
        <v>1041</v>
      </c>
      <c r="BA138" s="605" t="s">
        <v>1041</v>
      </c>
      <c r="BB138" s="605" t="s">
        <v>1041</v>
      </c>
      <c r="BC138" s="605" t="s">
        <v>1042</v>
      </c>
      <c r="BD138" s="605" t="s">
        <v>1042</v>
      </c>
      <c r="BE138" s="605" t="s">
        <v>1042</v>
      </c>
      <c r="BF138" s="605" t="s">
        <v>1042</v>
      </c>
      <c r="BG138" s="605" t="s">
        <v>1042</v>
      </c>
      <c r="BH138" s="605" t="s">
        <v>1042</v>
      </c>
      <c r="BI138" s="605" t="s">
        <v>1042</v>
      </c>
      <c r="BJ138" s="605" t="s">
        <v>1042</v>
      </c>
      <c r="BK138" s="605" t="s">
        <v>1042</v>
      </c>
      <c r="BL138" s="605" t="s">
        <v>1042</v>
      </c>
      <c r="BM138" s="605" t="s">
        <v>1043</v>
      </c>
      <c r="BN138" s="605" t="s">
        <v>1034</v>
      </c>
      <c r="BO138" s="605" t="s">
        <v>1034</v>
      </c>
      <c r="BP138" s="605" t="s">
        <v>1034</v>
      </c>
      <c r="BQ138" s="605" t="s">
        <v>1034</v>
      </c>
      <c r="BR138" s="605" t="s">
        <v>1034</v>
      </c>
      <c r="BS138" s="605" t="s">
        <v>1034</v>
      </c>
      <c r="BT138" s="606"/>
    </row>
    <row r="139" spans="2:72">
      <c r="B139" s="597" t="s">
        <v>208</v>
      </c>
      <c r="C139" s="597" t="s">
        <v>998</v>
      </c>
      <c r="D139" s="597" t="s">
        <v>1018</v>
      </c>
      <c r="E139" s="597" t="s">
        <v>999</v>
      </c>
      <c r="F139" s="597" t="s">
        <v>29</v>
      </c>
      <c r="G139" s="597" t="s">
        <v>1002</v>
      </c>
      <c r="H139" s="768">
        <v>2007</v>
      </c>
      <c r="I139" s="556" t="s">
        <v>1016</v>
      </c>
      <c r="J139" s="556"/>
      <c r="L139" s="604" t="s">
        <v>1034</v>
      </c>
      <c r="M139" s="605" t="s">
        <v>1034</v>
      </c>
      <c r="N139" s="605">
        <v>156.12</v>
      </c>
      <c r="O139" s="605" t="s">
        <v>1034</v>
      </c>
      <c r="P139" s="605" t="s">
        <v>1034</v>
      </c>
      <c r="Q139" s="605" t="s">
        <v>1034</v>
      </c>
      <c r="R139" s="605" t="s">
        <v>1034</v>
      </c>
      <c r="S139" s="605" t="s">
        <v>1034</v>
      </c>
      <c r="T139" s="605" t="s">
        <v>1034</v>
      </c>
      <c r="U139" s="605" t="s">
        <v>1034</v>
      </c>
      <c r="V139" s="605" t="s">
        <v>1034</v>
      </c>
      <c r="W139" s="605" t="s">
        <v>1034</v>
      </c>
      <c r="X139" s="605" t="s">
        <v>1034</v>
      </c>
      <c r="Y139" s="605" t="s">
        <v>1034</v>
      </c>
      <c r="Z139" s="605" t="s">
        <v>1034</v>
      </c>
      <c r="AA139" s="605" t="s">
        <v>1034</v>
      </c>
      <c r="AB139" s="605" t="s">
        <v>1034</v>
      </c>
      <c r="AC139" s="605" t="s">
        <v>1034</v>
      </c>
      <c r="AD139" s="605" t="s">
        <v>1034</v>
      </c>
      <c r="AE139" s="605" t="s">
        <v>1034</v>
      </c>
      <c r="AF139" s="605" t="s">
        <v>1034</v>
      </c>
      <c r="AG139" s="605" t="s">
        <v>1034</v>
      </c>
      <c r="AH139" s="605" t="s">
        <v>1034</v>
      </c>
      <c r="AI139" s="605" t="s">
        <v>1034</v>
      </c>
      <c r="AJ139" s="605" t="s">
        <v>1034</v>
      </c>
      <c r="AK139" s="605" t="s">
        <v>1034</v>
      </c>
      <c r="AL139" s="605" t="s">
        <v>1034</v>
      </c>
      <c r="AM139" s="605" t="s">
        <v>1034</v>
      </c>
      <c r="AN139" s="605" t="s">
        <v>1034</v>
      </c>
      <c r="AO139" s="606" t="s">
        <v>1035</v>
      </c>
      <c r="AQ139" s="604" t="s">
        <v>1035</v>
      </c>
      <c r="AR139" s="605" t="s">
        <v>1044</v>
      </c>
      <c r="AS139" s="605">
        <v>572.76</v>
      </c>
      <c r="AT139" s="605" t="s">
        <v>1041</v>
      </c>
      <c r="AU139" s="605" t="s">
        <v>1041</v>
      </c>
      <c r="AV139" s="605" t="s">
        <v>1041</v>
      </c>
      <c r="AW139" s="605" t="s">
        <v>1041</v>
      </c>
      <c r="AX139" s="605" t="s">
        <v>1041</v>
      </c>
      <c r="AY139" s="605" t="s">
        <v>1041</v>
      </c>
      <c r="AZ139" s="605" t="s">
        <v>1041</v>
      </c>
      <c r="BA139" s="605" t="s">
        <v>1041</v>
      </c>
      <c r="BB139" s="605" t="s">
        <v>1041</v>
      </c>
      <c r="BC139" s="605" t="s">
        <v>1042</v>
      </c>
      <c r="BD139" s="605" t="s">
        <v>1042</v>
      </c>
      <c r="BE139" s="605" t="s">
        <v>1042</v>
      </c>
      <c r="BF139" s="605" t="s">
        <v>1042</v>
      </c>
      <c r="BG139" s="605" t="s">
        <v>1042</v>
      </c>
      <c r="BH139" s="605" t="s">
        <v>1042</v>
      </c>
      <c r="BI139" s="605" t="s">
        <v>1042</v>
      </c>
      <c r="BJ139" s="605" t="s">
        <v>1042</v>
      </c>
      <c r="BK139" s="605" t="s">
        <v>1042</v>
      </c>
      <c r="BL139" s="605" t="s">
        <v>1042</v>
      </c>
      <c r="BM139" s="605" t="s">
        <v>1043</v>
      </c>
      <c r="BN139" s="605" t="s">
        <v>1034</v>
      </c>
      <c r="BO139" s="605" t="s">
        <v>1034</v>
      </c>
      <c r="BP139" s="605" t="s">
        <v>1034</v>
      </c>
      <c r="BQ139" s="605" t="s">
        <v>1034</v>
      </c>
      <c r="BR139" s="605" t="s">
        <v>1034</v>
      </c>
      <c r="BS139" s="605" t="s">
        <v>1034</v>
      </c>
      <c r="BT139" s="606"/>
    </row>
    <row r="140" spans="2:72">
      <c r="B140" s="597" t="s">
        <v>208</v>
      </c>
      <c r="C140" s="597" t="s">
        <v>998</v>
      </c>
      <c r="D140" s="597" t="s">
        <v>1018</v>
      </c>
      <c r="E140" s="597" t="s">
        <v>999</v>
      </c>
      <c r="F140" s="597" t="s">
        <v>29</v>
      </c>
      <c r="G140" s="597" t="s">
        <v>1002</v>
      </c>
      <c r="H140" s="768">
        <v>2008</v>
      </c>
      <c r="I140" s="556" t="s">
        <v>1016</v>
      </c>
      <c r="J140" s="556"/>
      <c r="L140" s="604" t="s">
        <v>1034</v>
      </c>
      <c r="M140" s="605" t="s">
        <v>1034</v>
      </c>
      <c r="N140" s="605">
        <v>335</v>
      </c>
      <c r="O140" s="605" t="s">
        <v>1034</v>
      </c>
      <c r="P140" s="605" t="s">
        <v>1034</v>
      </c>
      <c r="Q140" s="605" t="s">
        <v>1034</v>
      </c>
      <c r="R140" s="605" t="s">
        <v>1034</v>
      </c>
      <c r="S140" s="605" t="s">
        <v>1034</v>
      </c>
      <c r="T140" s="605" t="s">
        <v>1034</v>
      </c>
      <c r="U140" s="605" t="s">
        <v>1034</v>
      </c>
      <c r="V140" s="605" t="s">
        <v>1034</v>
      </c>
      <c r="W140" s="605" t="s">
        <v>1034</v>
      </c>
      <c r="X140" s="605" t="s">
        <v>1034</v>
      </c>
      <c r="Y140" s="605" t="s">
        <v>1034</v>
      </c>
      <c r="Z140" s="605" t="s">
        <v>1034</v>
      </c>
      <c r="AA140" s="605" t="s">
        <v>1034</v>
      </c>
      <c r="AB140" s="605" t="s">
        <v>1034</v>
      </c>
      <c r="AC140" s="605" t="s">
        <v>1034</v>
      </c>
      <c r="AD140" s="605" t="s">
        <v>1034</v>
      </c>
      <c r="AE140" s="605" t="s">
        <v>1034</v>
      </c>
      <c r="AF140" s="605" t="s">
        <v>1034</v>
      </c>
      <c r="AG140" s="605" t="s">
        <v>1034</v>
      </c>
      <c r="AH140" s="605" t="s">
        <v>1034</v>
      </c>
      <c r="AI140" s="605" t="s">
        <v>1034</v>
      </c>
      <c r="AJ140" s="605" t="s">
        <v>1034</v>
      </c>
      <c r="AK140" s="605" t="s">
        <v>1034</v>
      </c>
      <c r="AL140" s="605" t="s">
        <v>1034</v>
      </c>
      <c r="AM140" s="605" t="s">
        <v>1034</v>
      </c>
      <c r="AN140" s="605" t="s">
        <v>1034</v>
      </c>
      <c r="AO140" s="606" t="s">
        <v>1035</v>
      </c>
      <c r="AQ140" s="604" t="s">
        <v>1035</v>
      </c>
      <c r="AR140" s="605" t="s">
        <v>1044</v>
      </c>
      <c r="AS140" s="605">
        <v>1283.28</v>
      </c>
      <c r="AT140" s="605" t="s">
        <v>1041</v>
      </c>
      <c r="AU140" s="605" t="s">
        <v>1041</v>
      </c>
      <c r="AV140" s="605" t="s">
        <v>1041</v>
      </c>
      <c r="AW140" s="605" t="s">
        <v>1041</v>
      </c>
      <c r="AX140" s="605" t="s">
        <v>1041</v>
      </c>
      <c r="AY140" s="605" t="s">
        <v>1041</v>
      </c>
      <c r="AZ140" s="605" t="s">
        <v>1041</v>
      </c>
      <c r="BA140" s="605" t="s">
        <v>1041</v>
      </c>
      <c r="BB140" s="605" t="s">
        <v>1041</v>
      </c>
      <c r="BC140" s="605" t="s">
        <v>1042</v>
      </c>
      <c r="BD140" s="605" t="s">
        <v>1042</v>
      </c>
      <c r="BE140" s="605" t="s">
        <v>1042</v>
      </c>
      <c r="BF140" s="605" t="s">
        <v>1042</v>
      </c>
      <c r="BG140" s="605" t="s">
        <v>1042</v>
      </c>
      <c r="BH140" s="605" t="s">
        <v>1042</v>
      </c>
      <c r="BI140" s="605" t="s">
        <v>1042</v>
      </c>
      <c r="BJ140" s="605" t="s">
        <v>1042</v>
      </c>
      <c r="BK140" s="605" t="s">
        <v>1042</v>
      </c>
      <c r="BL140" s="605" t="s">
        <v>1042</v>
      </c>
      <c r="BM140" s="605" t="s">
        <v>1043</v>
      </c>
      <c r="BN140" s="605" t="s">
        <v>1034</v>
      </c>
      <c r="BO140" s="605" t="s">
        <v>1034</v>
      </c>
      <c r="BP140" s="605" t="s">
        <v>1034</v>
      </c>
      <c r="BQ140" s="605" t="s">
        <v>1034</v>
      </c>
      <c r="BR140" s="605" t="s">
        <v>1034</v>
      </c>
      <c r="BS140" s="605" t="s">
        <v>1034</v>
      </c>
      <c r="BT140" s="606"/>
    </row>
    <row r="141" spans="2:72">
      <c r="B141" s="597" t="s">
        <v>208</v>
      </c>
      <c r="C141" s="597" t="s">
        <v>998</v>
      </c>
      <c r="D141" s="597" t="s">
        <v>1018</v>
      </c>
      <c r="E141" s="597" t="s">
        <v>999</v>
      </c>
      <c r="F141" s="597" t="s">
        <v>29</v>
      </c>
      <c r="G141" s="597" t="s">
        <v>1002</v>
      </c>
      <c r="H141" s="768">
        <v>2009</v>
      </c>
      <c r="I141" s="556" t="s">
        <v>1016</v>
      </c>
      <c r="J141" s="556"/>
      <c r="L141" s="604" t="s">
        <v>1034</v>
      </c>
      <c r="M141" s="605" t="s">
        <v>1034</v>
      </c>
      <c r="N141" s="605">
        <v>538.96</v>
      </c>
      <c r="O141" s="605" t="s">
        <v>1034</v>
      </c>
      <c r="P141" s="605" t="s">
        <v>1034</v>
      </c>
      <c r="Q141" s="605" t="s">
        <v>1034</v>
      </c>
      <c r="R141" s="605" t="s">
        <v>1034</v>
      </c>
      <c r="S141" s="605" t="s">
        <v>1034</v>
      </c>
      <c r="T141" s="605" t="s">
        <v>1034</v>
      </c>
      <c r="U141" s="605" t="s">
        <v>1034</v>
      </c>
      <c r="V141" s="605" t="s">
        <v>1034</v>
      </c>
      <c r="W141" s="605" t="s">
        <v>1034</v>
      </c>
      <c r="X141" s="605" t="s">
        <v>1034</v>
      </c>
      <c r="Y141" s="605" t="s">
        <v>1034</v>
      </c>
      <c r="Z141" s="605" t="s">
        <v>1034</v>
      </c>
      <c r="AA141" s="605" t="s">
        <v>1034</v>
      </c>
      <c r="AB141" s="605" t="s">
        <v>1034</v>
      </c>
      <c r="AC141" s="605" t="s">
        <v>1034</v>
      </c>
      <c r="AD141" s="605" t="s">
        <v>1034</v>
      </c>
      <c r="AE141" s="605" t="s">
        <v>1034</v>
      </c>
      <c r="AF141" s="605" t="s">
        <v>1034</v>
      </c>
      <c r="AG141" s="605" t="s">
        <v>1034</v>
      </c>
      <c r="AH141" s="605" t="s">
        <v>1034</v>
      </c>
      <c r="AI141" s="605" t="s">
        <v>1034</v>
      </c>
      <c r="AJ141" s="605" t="s">
        <v>1034</v>
      </c>
      <c r="AK141" s="605" t="s">
        <v>1034</v>
      </c>
      <c r="AL141" s="605" t="s">
        <v>1034</v>
      </c>
      <c r="AM141" s="605" t="s">
        <v>1034</v>
      </c>
      <c r="AN141" s="605" t="s">
        <v>1034</v>
      </c>
      <c r="AO141" s="606" t="s">
        <v>1035</v>
      </c>
      <c r="AQ141" s="604" t="s">
        <v>1035</v>
      </c>
      <c r="AR141" s="605" t="s">
        <v>1044</v>
      </c>
      <c r="AS141" s="605">
        <v>1881.73</v>
      </c>
      <c r="AT141" s="605" t="s">
        <v>1041</v>
      </c>
      <c r="AU141" s="605" t="s">
        <v>1041</v>
      </c>
      <c r="AV141" s="605" t="s">
        <v>1041</v>
      </c>
      <c r="AW141" s="605" t="s">
        <v>1041</v>
      </c>
      <c r="AX141" s="605" t="s">
        <v>1041</v>
      </c>
      <c r="AY141" s="605" t="s">
        <v>1041</v>
      </c>
      <c r="AZ141" s="605" t="s">
        <v>1041</v>
      </c>
      <c r="BA141" s="605" t="s">
        <v>1041</v>
      </c>
      <c r="BB141" s="605" t="s">
        <v>1041</v>
      </c>
      <c r="BC141" s="605" t="s">
        <v>1042</v>
      </c>
      <c r="BD141" s="605" t="s">
        <v>1042</v>
      </c>
      <c r="BE141" s="605" t="s">
        <v>1042</v>
      </c>
      <c r="BF141" s="605" t="s">
        <v>1042</v>
      </c>
      <c r="BG141" s="605" t="s">
        <v>1042</v>
      </c>
      <c r="BH141" s="605" t="s">
        <v>1042</v>
      </c>
      <c r="BI141" s="605" t="s">
        <v>1042</v>
      </c>
      <c r="BJ141" s="605" t="s">
        <v>1042</v>
      </c>
      <c r="BK141" s="605" t="s">
        <v>1042</v>
      </c>
      <c r="BL141" s="605" t="s">
        <v>1042</v>
      </c>
      <c r="BM141" s="605" t="s">
        <v>1043</v>
      </c>
      <c r="BN141" s="605" t="s">
        <v>1034</v>
      </c>
      <c r="BO141" s="605" t="s">
        <v>1034</v>
      </c>
      <c r="BP141" s="605" t="s">
        <v>1034</v>
      </c>
      <c r="BQ141" s="605" t="s">
        <v>1034</v>
      </c>
      <c r="BR141" s="605" t="s">
        <v>1034</v>
      </c>
      <c r="BS141" s="605" t="s">
        <v>1034</v>
      </c>
      <c r="BT141" s="606"/>
    </row>
    <row r="142" spans="2:72">
      <c r="B142" s="597" t="s">
        <v>208</v>
      </c>
      <c r="C142" s="597" t="s">
        <v>998</v>
      </c>
      <c r="D142" s="597" t="s">
        <v>1018</v>
      </c>
      <c r="E142" s="597" t="s">
        <v>999</v>
      </c>
      <c r="F142" s="597" t="s">
        <v>29</v>
      </c>
      <c r="G142" s="597" t="s">
        <v>1002</v>
      </c>
      <c r="H142" s="768">
        <v>2010</v>
      </c>
      <c r="I142" s="556" t="s">
        <v>1016</v>
      </c>
      <c r="J142" s="556"/>
      <c r="L142" s="604" t="s">
        <v>1034</v>
      </c>
      <c r="M142" s="605" t="s">
        <v>1034</v>
      </c>
      <c r="N142" s="605">
        <v>403.82</v>
      </c>
      <c r="O142" s="605" t="s">
        <v>1034</v>
      </c>
      <c r="P142" s="605" t="s">
        <v>1034</v>
      </c>
      <c r="Q142" s="605" t="s">
        <v>1034</v>
      </c>
      <c r="R142" s="605" t="s">
        <v>1034</v>
      </c>
      <c r="S142" s="605" t="s">
        <v>1034</v>
      </c>
      <c r="T142" s="605" t="s">
        <v>1034</v>
      </c>
      <c r="U142" s="605" t="s">
        <v>1034</v>
      </c>
      <c r="V142" s="605" t="s">
        <v>1034</v>
      </c>
      <c r="W142" s="605" t="s">
        <v>1034</v>
      </c>
      <c r="X142" s="605" t="s">
        <v>1034</v>
      </c>
      <c r="Y142" s="605" t="s">
        <v>1034</v>
      </c>
      <c r="Z142" s="605" t="s">
        <v>1034</v>
      </c>
      <c r="AA142" s="605" t="s">
        <v>1034</v>
      </c>
      <c r="AB142" s="605" t="s">
        <v>1034</v>
      </c>
      <c r="AC142" s="605" t="s">
        <v>1034</v>
      </c>
      <c r="AD142" s="605" t="s">
        <v>1034</v>
      </c>
      <c r="AE142" s="605" t="s">
        <v>1034</v>
      </c>
      <c r="AF142" s="605" t="s">
        <v>1034</v>
      </c>
      <c r="AG142" s="605" t="s">
        <v>1034</v>
      </c>
      <c r="AH142" s="605" t="s">
        <v>1034</v>
      </c>
      <c r="AI142" s="605" t="s">
        <v>1034</v>
      </c>
      <c r="AJ142" s="605" t="s">
        <v>1034</v>
      </c>
      <c r="AK142" s="605" t="s">
        <v>1034</v>
      </c>
      <c r="AL142" s="605" t="s">
        <v>1034</v>
      </c>
      <c r="AM142" s="605" t="s">
        <v>1034</v>
      </c>
      <c r="AN142" s="605" t="s">
        <v>1034</v>
      </c>
      <c r="AO142" s="606" t="s">
        <v>1035</v>
      </c>
      <c r="AQ142" s="604" t="s">
        <v>1035</v>
      </c>
      <c r="AR142" s="605" t="s">
        <v>1044</v>
      </c>
      <c r="AS142" s="605">
        <v>1539.44</v>
      </c>
      <c r="AT142" s="605" t="s">
        <v>1041</v>
      </c>
      <c r="AU142" s="605" t="s">
        <v>1041</v>
      </c>
      <c r="AV142" s="605" t="s">
        <v>1041</v>
      </c>
      <c r="AW142" s="605" t="s">
        <v>1041</v>
      </c>
      <c r="AX142" s="605" t="s">
        <v>1041</v>
      </c>
      <c r="AY142" s="605" t="s">
        <v>1041</v>
      </c>
      <c r="AZ142" s="605" t="s">
        <v>1041</v>
      </c>
      <c r="BA142" s="605" t="s">
        <v>1041</v>
      </c>
      <c r="BB142" s="605" t="s">
        <v>1041</v>
      </c>
      <c r="BC142" s="605" t="s">
        <v>1042</v>
      </c>
      <c r="BD142" s="605" t="s">
        <v>1042</v>
      </c>
      <c r="BE142" s="605" t="s">
        <v>1042</v>
      </c>
      <c r="BF142" s="605" t="s">
        <v>1042</v>
      </c>
      <c r="BG142" s="605" t="s">
        <v>1042</v>
      </c>
      <c r="BH142" s="605" t="s">
        <v>1042</v>
      </c>
      <c r="BI142" s="605" t="s">
        <v>1042</v>
      </c>
      <c r="BJ142" s="605" t="s">
        <v>1042</v>
      </c>
      <c r="BK142" s="605" t="s">
        <v>1042</v>
      </c>
      <c r="BL142" s="605" t="s">
        <v>1042</v>
      </c>
      <c r="BM142" s="605" t="s">
        <v>1043</v>
      </c>
      <c r="BN142" s="605" t="s">
        <v>1034</v>
      </c>
      <c r="BO142" s="605" t="s">
        <v>1034</v>
      </c>
      <c r="BP142" s="605" t="s">
        <v>1034</v>
      </c>
      <c r="BQ142" s="605" t="s">
        <v>1034</v>
      </c>
      <c r="BR142" s="605" t="s">
        <v>1034</v>
      </c>
      <c r="BS142" s="605" t="s">
        <v>1034</v>
      </c>
      <c r="BT142" s="606"/>
    </row>
    <row r="143" spans="2:72">
      <c r="B143" s="597" t="s">
        <v>208</v>
      </c>
      <c r="C143" s="597" t="s">
        <v>998</v>
      </c>
      <c r="D143" s="597" t="s">
        <v>1018</v>
      </c>
      <c r="E143" s="597" t="s">
        <v>999</v>
      </c>
      <c r="F143" s="597" t="s">
        <v>29</v>
      </c>
      <c r="G143" s="597" t="s">
        <v>1002</v>
      </c>
      <c r="H143" s="768">
        <v>2011</v>
      </c>
      <c r="I143" s="556" t="s">
        <v>1016</v>
      </c>
      <c r="J143" s="556"/>
      <c r="L143" s="604" t="s">
        <v>1034</v>
      </c>
      <c r="M143" s="605" t="s">
        <v>1034</v>
      </c>
      <c r="N143" s="605">
        <v>757.6</v>
      </c>
      <c r="O143" s="605" t="s">
        <v>1034</v>
      </c>
      <c r="P143" s="605" t="s">
        <v>1034</v>
      </c>
      <c r="Q143" s="605" t="s">
        <v>1034</v>
      </c>
      <c r="R143" s="605" t="s">
        <v>1034</v>
      </c>
      <c r="S143" s="605" t="s">
        <v>1034</v>
      </c>
      <c r="T143" s="605" t="s">
        <v>1034</v>
      </c>
      <c r="U143" s="605" t="s">
        <v>1034</v>
      </c>
      <c r="V143" s="605" t="s">
        <v>1034</v>
      </c>
      <c r="W143" s="605" t="s">
        <v>1034</v>
      </c>
      <c r="X143" s="605" t="s">
        <v>1034</v>
      </c>
      <c r="Y143" s="605" t="s">
        <v>1034</v>
      </c>
      <c r="Z143" s="605" t="s">
        <v>1034</v>
      </c>
      <c r="AA143" s="605" t="s">
        <v>1034</v>
      </c>
      <c r="AB143" s="605" t="s">
        <v>1034</v>
      </c>
      <c r="AC143" s="605" t="s">
        <v>1034</v>
      </c>
      <c r="AD143" s="605" t="s">
        <v>1034</v>
      </c>
      <c r="AE143" s="605" t="s">
        <v>1034</v>
      </c>
      <c r="AF143" s="605" t="s">
        <v>1034</v>
      </c>
      <c r="AG143" s="605" t="s">
        <v>1034</v>
      </c>
      <c r="AH143" s="605" t="s">
        <v>1034</v>
      </c>
      <c r="AI143" s="605" t="s">
        <v>1034</v>
      </c>
      <c r="AJ143" s="605" t="s">
        <v>1034</v>
      </c>
      <c r="AK143" s="605" t="s">
        <v>1034</v>
      </c>
      <c r="AL143" s="605" t="s">
        <v>1034</v>
      </c>
      <c r="AM143" s="605" t="s">
        <v>1034</v>
      </c>
      <c r="AN143" s="605" t="s">
        <v>1034</v>
      </c>
      <c r="AO143" s="606" t="s">
        <v>1035</v>
      </c>
      <c r="AQ143" s="604" t="s">
        <v>1035</v>
      </c>
      <c r="AR143" s="605" t="s">
        <v>1044</v>
      </c>
      <c r="AS143" s="605">
        <v>2612.59</v>
      </c>
      <c r="AT143" s="605" t="s">
        <v>1041</v>
      </c>
      <c r="AU143" s="605" t="s">
        <v>1041</v>
      </c>
      <c r="AV143" s="605" t="s">
        <v>1041</v>
      </c>
      <c r="AW143" s="605" t="s">
        <v>1041</v>
      </c>
      <c r="AX143" s="605" t="s">
        <v>1041</v>
      </c>
      <c r="AY143" s="605" t="s">
        <v>1041</v>
      </c>
      <c r="AZ143" s="605" t="s">
        <v>1041</v>
      </c>
      <c r="BA143" s="605" t="s">
        <v>1041</v>
      </c>
      <c r="BB143" s="605" t="s">
        <v>1041</v>
      </c>
      <c r="BC143" s="605" t="s">
        <v>1042</v>
      </c>
      <c r="BD143" s="605" t="s">
        <v>1042</v>
      </c>
      <c r="BE143" s="605" t="s">
        <v>1042</v>
      </c>
      <c r="BF143" s="605" t="s">
        <v>1042</v>
      </c>
      <c r="BG143" s="605" t="s">
        <v>1042</v>
      </c>
      <c r="BH143" s="605" t="s">
        <v>1042</v>
      </c>
      <c r="BI143" s="605" t="s">
        <v>1042</v>
      </c>
      <c r="BJ143" s="605" t="s">
        <v>1042</v>
      </c>
      <c r="BK143" s="605" t="s">
        <v>1042</v>
      </c>
      <c r="BL143" s="605" t="s">
        <v>1042</v>
      </c>
      <c r="BM143" s="605" t="s">
        <v>1043</v>
      </c>
      <c r="BN143" s="605" t="s">
        <v>1034</v>
      </c>
      <c r="BO143" s="605" t="s">
        <v>1034</v>
      </c>
      <c r="BP143" s="605" t="s">
        <v>1034</v>
      </c>
      <c r="BQ143" s="605" t="s">
        <v>1034</v>
      </c>
      <c r="BR143" s="605" t="s">
        <v>1034</v>
      </c>
      <c r="BS143" s="605" t="s">
        <v>1034</v>
      </c>
      <c r="BT143" s="606"/>
    </row>
    <row r="144" spans="2:72">
      <c r="B144" s="597" t="s">
        <v>208</v>
      </c>
      <c r="C144" s="597" t="s">
        <v>998</v>
      </c>
      <c r="D144" s="597" t="s">
        <v>1018</v>
      </c>
      <c r="E144" s="597" t="s">
        <v>999</v>
      </c>
      <c r="F144" s="597" t="s">
        <v>29</v>
      </c>
      <c r="G144" s="597" t="s">
        <v>1002</v>
      </c>
      <c r="H144" s="768">
        <v>2012</v>
      </c>
      <c r="I144" s="556" t="s">
        <v>1016</v>
      </c>
      <c r="J144" s="556"/>
      <c r="L144" s="604" t="s">
        <v>1034</v>
      </c>
      <c r="M144" s="605" t="s">
        <v>1034</v>
      </c>
      <c r="N144" s="605">
        <v>628.01</v>
      </c>
      <c r="O144" s="605" t="s">
        <v>1034</v>
      </c>
      <c r="P144" s="605" t="s">
        <v>1034</v>
      </c>
      <c r="Q144" s="605" t="s">
        <v>1034</v>
      </c>
      <c r="R144" s="605" t="s">
        <v>1034</v>
      </c>
      <c r="S144" s="605" t="s">
        <v>1034</v>
      </c>
      <c r="T144" s="605" t="s">
        <v>1034</v>
      </c>
      <c r="U144" s="605" t="s">
        <v>1034</v>
      </c>
      <c r="V144" s="605" t="s">
        <v>1034</v>
      </c>
      <c r="W144" s="605" t="s">
        <v>1034</v>
      </c>
      <c r="X144" s="605" t="s">
        <v>1034</v>
      </c>
      <c r="Y144" s="605" t="s">
        <v>1034</v>
      </c>
      <c r="Z144" s="605" t="s">
        <v>1034</v>
      </c>
      <c r="AA144" s="605" t="s">
        <v>1034</v>
      </c>
      <c r="AB144" s="605" t="s">
        <v>1034</v>
      </c>
      <c r="AC144" s="605" t="s">
        <v>1034</v>
      </c>
      <c r="AD144" s="605" t="s">
        <v>1034</v>
      </c>
      <c r="AE144" s="605" t="s">
        <v>1034</v>
      </c>
      <c r="AF144" s="605" t="s">
        <v>1034</v>
      </c>
      <c r="AG144" s="605" t="s">
        <v>1034</v>
      </c>
      <c r="AH144" s="605" t="s">
        <v>1034</v>
      </c>
      <c r="AI144" s="605" t="s">
        <v>1034</v>
      </c>
      <c r="AJ144" s="605" t="s">
        <v>1034</v>
      </c>
      <c r="AK144" s="605" t="s">
        <v>1034</v>
      </c>
      <c r="AL144" s="605" t="s">
        <v>1034</v>
      </c>
      <c r="AM144" s="605" t="s">
        <v>1034</v>
      </c>
      <c r="AN144" s="605" t="s">
        <v>1034</v>
      </c>
      <c r="AO144" s="606" t="s">
        <v>1035</v>
      </c>
      <c r="AQ144" s="604" t="s">
        <v>1035</v>
      </c>
      <c r="AR144" s="605" t="s">
        <v>1044</v>
      </c>
      <c r="AS144" s="605">
        <v>2377.94</v>
      </c>
      <c r="AT144" s="605" t="s">
        <v>1041</v>
      </c>
      <c r="AU144" s="605" t="s">
        <v>1041</v>
      </c>
      <c r="AV144" s="605" t="s">
        <v>1041</v>
      </c>
      <c r="AW144" s="605" t="s">
        <v>1041</v>
      </c>
      <c r="AX144" s="605" t="s">
        <v>1041</v>
      </c>
      <c r="AY144" s="605" t="s">
        <v>1041</v>
      </c>
      <c r="AZ144" s="605" t="s">
        <v>1041</v>
      </c>
      <c r="BA144" s="605" t="s">
        <v>1041</v>
      </c>
      <c r="BB144" s="605" t="s">
        <v>1041</v>
      </c>
      <c r="BC144" s="605" t="s">
        <v>1042</v>
      </c>
      <c r="BD144" s="605" t="s">
        <v>1042</v>
      </c>
      <c r="BE144" s="605" t="s">
        <v>1042</v>
      </c>
      <c r="BF144" s="605" t="s">
        <v>1042</v>
      </c>
      <c r="BG144" s="605" t="s">
        <v>1042</v>
      </c>
      <c r="BH144" s="605" t="s">
        <v>1042</v>
      </c>
      <c r="BI144" s="605" t="s">
        <v>1042</v>
      </c>
      <c r="BJ144" s="605" t="s">
        <v>1042</v>
      </c>
      <c r="BK144" s="605" t="s">
        <v>1042</v>
      </c>
      <c r="BL144" s="605" t="s">
        <v>1042</v>
      </c>
      <c r="BM144" s="605" t="s">
        <v>1043</v>
      </c>
      <c r="BN144" s="605" t="s">
        <v>1034</v>
      </c>
      <c r="BO144" s="605" t="s">
        <v>1034</v>
      </c>
      <c r="BP144" s="605" t="s">
        <v>1034</v>
      </c>
      <c r="BQ144" s="605" t="s">
        <v>1034</v>
      </c>
      <c r="BR144" s="605" t="s">
        <v>1034</v>
      </c>
      <c r="BS144" s="605" t="s">
        <v>1034</v>
      </c>
      <c r="BT144" s="606"/>
    </row>
    <row r="145" spans="2:72">
      <c r="B145" s="597" t="s">
        <v>208</v>
      </c>
      <c r="C145" s="597" t="s">
        <v>998</v>
      </c>
      <c r="D145" s="597" t="s">
        <v>1018</v>
      </c>
      <c r="E145" s="597" t="s">
        <v>999</v>
      </c>
      <c r="F145" s="597" t="s">
        <v>29</v>
      </c>
      <c r="G145" s="597" t="s">
        <v>1002</v>
      </c>
      <c r="H145" s="768">
        <v>2013</v>
      </c>
      <c r="I145" s="556" t="s">
        <v>1016</v>
      </c>
      <c r="J145" s="556"/>
      <c r="L145" s="604" t="s">
        <v>1034</v>
      </c>
      <c r="M145" s="605" t="s">
        <v>1034</v>
      </c>
      <c r="N145" s="605">
        <v>865.7</v>
      </c>
      <c r="O145" s="605" t="s">
        <v>1034</v>
      </c>
      <c r="P145" s="605" t="s">
        <v>1034</v>
      </c>
      <c r="Q145" s="605" t="s">
        <v>1034</v>
      </c>
      <c r="R145" s="605" t="s">
        <v>1034</v>
      </c>
      <c r="S145" s="605" t="s">
        <v>1034</v>
      </c>
      <c r="T145" s="605" t="s">
        <v>1034</v>
      </c>
      <c r="U145" s="605" t="s">
        <v>1034</v>
      </c>
      <c r="V145" s="605" t="s">
        <v>1034</v>
      </c>
      <c r="W145" s="605" t="s">
        <v>1034</v>
      </c>
      <c r="X145" s="605" t="s">
        <v>1034</v>
      </c>
      <c r="Y145" s="605" t="s">
        <v>1034</v>
      </c>
      <c r="Z145" s="605" t="s">
        <v>1034</v>
      </c>
      <c r="AA145" s="605" t="s">
        <v>1034</v>
      </c>
      <c r="AB145" s="605" t="s">
        <v>1034</v>
      </c>
      <c r="AC145" s="605" t="s">
        <v>1034</v>
      </c>
      <c r="AD145" s="605" t="s">
        <v>1034</v>
      </c>
      <c r="AE145" s="605" t="s">
        <v>1034</v>
      </c>
      <c r="AF145" s="605" t="s">
        <v>1034</v>
      </c>
      <c r="AG145" s="605" t="s">
        <v>1034</v>
      </c>
      <c r="AH145" s="605" t="s">
        <v>1034</v>
      </c>
      <c r="AI145" s="605" t="s">
        <v>1034</v>
      </c>
      <c r="AJ145" s="605" t="s">
        <v>1034</v>
      </c>
      <c r="AK145" s="605" t="s">
        <v>1034</v>
      </c>
      <c r="AL145" s="605" t="s">
        <v>1034</v>
      </c>
      <c r="AM145" s="605" t="s">
        <v>1034</v>
      </c>
      <c r="AN145" s="605" t="s">
        <v>1034</v>
      </c>
      <c r="AO145" s="606" t="s">
        <v>1035</v>
      </c>
      <c r="AQ145" s="604" t="s">
        <v>1035</v>
      </c>
      <c r="AR145" s="605" t="s">
        <v>1044</v>
      </c>
      <c r="AS145" s="605">
        <v>673.13</v>
      </c>
      <c r="AT145" s="605" t="s">
        <v>1041</v>
      </c>
      <c r="AU145" s="605" t="s">
        <v>1041</v>
      </c>
      <c r="AV145" s="605" t="s">
        <v>1041</v>
      </c>
      <c r="AW145" s="605" t="s">
        <v>1041</v>
      </c>
      <c r="AX145" s="605" t="s">
        <v>1041</v>
      </c>
      <c r="AY145" s="605" t="s">
        <v>1041</v>
      </c>
      <c r="AZ145" s="605" t="s">
        <v>1041</v>
      </c>
      <c r="BA145" s="605" t="s">
        <v>1041</v>
      </c>
      <c r="BB145" s="605" t="s">
        <v>1041</v>
      </c>
      <c r="BC145" s="605" t="s">
        <v>1042</v>
      </c>
      <c r="BD145" s="605" t="s">
        <v>1042</v>
      </c>
      <c r="BE145" s="605" t="s">
        <v>1042</v>
      </c>
      <c r="BF145" s="605" t="s">
        <v>1042</v>
      </c>
      <c r="BG145" s="605" t="s">
        <v>1042</v>
      </c>
      <c r="BH145" s="605" t="s">
        <v>1042</v>
      </c>
      <c r="BI145" s="605" t="s">
        <v>1042</v>
      </c>
      <c r="BJ145" s="605" t="s">
        <v>1042</v>
      </c>
      <c r="BK145" s="605" t="s">
        <v>1042</v>
      </c>
      <c r="BL145" s="605" t="s">
        <v>1042</v>
      </c>
      <c r="BM145" s="605" t="s">
        <v>1043</v>
      </c>
      <c r="BN145" s="605" t="s">
        <v>1034</v>
      </c>
      <c r="BO145" s="605" t="s">
        <v>1034</v>
      </c>
      <c r="BP145" s="605" t="s">
        <v>1034</v>
      </c>
      <c r="BQ145" s="605" t="s">
        <v>1034</v>
      </c>
      <c r="BR145" s="605" t="s">
        <v>1034</v>
      </c>
      <c r="BS145" s="605" t="s">
        <v>1034</v>
      </c>
      <c r="BT145" s="606"/>
    </row>
    <row r="146" spans="2:72">
      <c r="B146" s="597" t="s">
        <v>208</v>
      </c>
      <c r="C146" s="597" t="s">
        <v>998</v>
      </c>
      <c r="D146" s="597" t="s">
        <v>1019</v>
      </c>
      <c r="E146" s="597" t="s">
        <v>999</v>
      </c>
      <c r="F146" s="597" t="s">
        <v>29</v>
      </c>
      <c r="G146" s="597" t="s">
        <v>1002</v>
      </c>
      <c r="H146" s="768">
        <v>2012</v>
      </c>
      <c r="I146" s="556" t="s">
        <v>1016</v>
      </c>
      <c r="J146" s="556"/>
      <c r="L146" s="604" t="s">
        <v>1034</v>
      </c>
      <c r="M146" s="605" t="s">
        <v>1034</v>
      </c>
      <c r="N146" s="605" t="s">
        <v>1034</v>
      </c>
      <c r="O146" s="605" t="s">
        <v>1034</v>
      </c>
      <c r="P146" s="605" t="s">
        <v>1034</v>
      </c>
      <c r="Q146" s="605" t="s">
        <v>1034</v>
      </c>
      <c r="R146" s="605" t="s">
        <v>1034</v>
      </c>
      <c r="S146" s="605" t="s">
        <v>1034</v>
      </c>
      <c r="T146" s="605" t="s">
        <v>1034</v>
      </c>
      <c r="U146" s="605" t="s">
        <v>1034</v>
      </c>
      <c r="V146" s="605" t="s">
        <v>1034</v>
      </c>
      <c r="W146" s="605" t="s">
        <v>1034</v>
      </c>
      <c r="X146" s="605" t="s">
        <v>1034</v>
      </c>
      <c r="Y146" s="605" t="s">
        <v>1034</v>
      </c>
      <c r="Z146" s="605" t="s">
        <v>1034</v>
      </c>
      <c r="AA146" s="605" t="s">
        <v>1034</v>
      </c>
      <c r="AB146" s="605" t="s">
        <v>1034</v>
      </c>
      <c r="AC146" s="605" t="s">
        <v>1034</v>
      </c>
      <c r="AD146" s="605" t="s">
        <v>1034</v>
      </c>
      <c r="AE146" s="605" t="s">
        <v>1034</v>
      </c>
      <c r="AF146" s="605" t="s">
        <v>1034</v>
      </c>
      <c r="AG146" s="605" t="s">
        <v>1034</v>
      </c>
      <c r="AH146" s="605" t="s">
        <v>1034</v>
      </c>
      <c r="AI146" s="605" t="s">
        <v>1034</v>
      </c>
      <c r="AJ146" s="605" t="s">
        <v>1034</v>
      </c>
      <c r="AK146" s="605" t="s">
        <v>1034</v>
      </c>
      <c r="AL146" s="605" t="s">
        <v>1034</v>
      </c>
      <c r="AM146" s="605" t="s">
        <v>1034</v>
      </c>
      <c r="AN146" s="605" t="s">
        <v>1034</v>
      </c>
      <c r="AO146" s="606" t="s">
        <v>1035</v>
      </c>
      <c r="AQ146" s="604" t="s">
        <v>1035</v>
      </c>
      <c r="AR146" s="605" t="s">
        <v>1044</v>
      </c>
      <c r="AS146" s="605" t="s">
        <v>1041</v>
      </c>
      <c r="AT146" s="605" t="s">
        <v>1041</v>
      </c>
      <c r="AU146" s="605" t="s">
        <v>1041</v>
      </c>
      <c r="AV146" s="605" t="s">
        <v>1041</v>
      </c>
      <c r="AW146" s="605" t="s">
        <v>1041</v>
      </c>
      <c r="AX146" s="605" t="s">
        <v>1041</v>
      </c>
      <c r="AY146" s="605" t="s">
        <v>1041</v>
      </c>
      <c r="AZ146" s="605" t="s">
        <v>1041</v>
      </c>
      <c r="BA146" s="605" t="s">
        <v>1041</v>
      </c>
      <c r="BB146" s="605" t="s">
        <v>1041</v>
      </c>
      <c r="BC146" s="605" t="s">
        <v>1042</v>
      </c>
      <c r="BD146" s="605" t="s">
        <v>1042</v>
      </c>
      <c r="BE146" s="605" t="s">
        <v>1042</v>
      </c>
      <c r="BF146" s="605" t="s">
        <v>1042</v>
      </c>
      <c r="BG146" s="605" t="s">
        <v>1042</v>
      </c>
      <c r="BH146" s="605" t="s">
        <v>1042</v>
      </c>
      <c r="BI146" s="605" t="s">
        <v>1042</v>
      </c>
      <c r="BJ146" s="605" t="s">
        <v>1042</v>
      </c>
      <c r="BK146" s="605" t="s">
        <v>1042</v>
      </c>
      <c r="BL146" s="605" t="s">
        <v>1042</v>
      </c>
      <c r="BM146" s="605" t="s">
        <v>1043</v>
      </c>
      <c r="BN146" s="605" t="s">
        <v>1034</v>
      </c>
      <c r="BO146" s="605" t="s">
        <v>1034</v>
      </c>
      <c r="BP146" s="605" t="s">
        <v>1034</v>
      </c>
      <c r="BQ146" s="605" t="s">
        <v>1034</v>
      </c>
      <c r="BR146" s="605" t="s">
        <v>1034</v>
      </c>
      <c r="BS146" s="605" t="s">
        <v>1034</v>
      </c>
      <c r="BT146" s="606"/>
    </row>
    <row r="147" spans="2:72">
      <c r="B147" s="597" t="s">
        <v>208</v>
      </c>
      <c r="C147" s="597" t="s">
        <v>998</v>
      </c>
      <c r="D147" s="597" t="s">
        <v>1019</v>
      </c>
      <c r="E147" s="597" t="s">
        <v>999</v>
      </c>
      <c r="F147" s="597" t="s">
        <v>29</v>
      </c>
      <c r="G147" s="597" t="s">
        <v>1002</v>
      </c>
      <c r="H147" s="768">
        <v>2013</v>
      </c>
      <c r="I147" s="556" t="s">
        <v>1016</v>
      </c>
      <c r="J147" s="556"/>
      <c r="L147" s="604" t="s">
        <v>1034</v>
      </c>
      <c r="M147" s="605" t="s">
        <v>1034</v>
      </c>
      <c r="N147" s="605" t="s">
        <v>1034</v>
      </c>
      <c r="O147" s="605" t="s">
        <v>1034</v>
      </c>
      <c r="P147" s="605" t="s">
        <v>1034</v>
      </c>
      <c r="Q147" s="605" t="s">
        <v>1034</v>
      </c>
      <c r="R147" s="605" t="s">
        <v>1034</v>
      </c>
      <c r="S147" s="605" t="s">
        <v>1034</v>
      </c>
      <c r="T147" s="605" t="s">
        <v>1034</v>
      </c>
      <c r="U147" s="605" t="s">
        <v>1034</v>
      </c>
      <c r="V147" s="605" t="s">
        <v>1034</v>
      </c>
      <c r="W147" s="605" t="s">
        <v>1034</v>
      </c>
      <c r="X147" s="605" t="s">
        <v>1034</v>
      </c>
      <c r="Y147" s="605" t="s">
        <v>1034</v>
      </c>
      <c r="Z147" s="605" t="s">
        <v>1034</v>
      </c>
      <c r="AA147" s="605" t="s">
        <v>1034</v>
      </c>
      <c r="AB147" s="605" t="s">
        <v>1034</v>
      </c>
      <c r="AC147" s="605" t="s">
        <v>1034</v>
      </c>
      <c r="AD147" s="605" t="s">
        <v>1034</v>
      </c>
      <c r="AE147" s="605" t="s">
        <v>1034</v>
      </c>
      <c r="AF147" s="605" t="s">
        <v>1034</v>
      </c>
      <c r="AG147" s="605" t="s">
        <v>1034</v>
      </c>
      <c r="AH147" s="605" t="s">
        <v>1034</v>
      </c>
      <c r="AI147" s="605" t="s">
        <v>1034</v>
      </c>
      <c r="AJ147" s="605" t="s">
        <v>1034</v>
      </c>
      <c r="AK147" s="605" t="s">
        <v>1034</v>
      </c>
      <c r="AL147" s="605" t="s">
        <v>1034</v>
      </c>
      <c r="AM147" s="605" t="s">
        <v>1034</v>
      </c>
      <c r="AN147" s="605" t="s">
        <v>1034</v>
      </c>
      <c r="AO147" s="606" t="s">
        <v>1035</v>
      </c>
      <c r="AQ147" s="604" t="s">
        <v>1035</v>
      </c>
      <c r="AR147" s="605" t="s">
        <v>1044</v>
      </c>
      <c r="AS147" s="605" t="s">
        <v>1041</v>
      </c>
      <c r="AT147" s="605" t="s">
        <v>1041</v>
      </c>
      <c r="AU147" s="605" t="s">
        <v>1041</v>
      </c>
      <c r="AV147" s="605" t="s">
        <v>1041</v>
      </c>
      <c r="AW147" s="605" t="s">
        <v>1041</v>
      </c>
      <c r="AX147" s="605" t="s">
        <v>1041</v>
      </c>
      <c r="AY147" s="605" t="s">
        <v>1041</v>
      </c>
      <c r="AZ147" s="605" t="s">
        <v>1041</v>
      </c>
      <c r="BA147" s="605" t="s">
        <v>1041</v>
      </c>
      <c r="BB147" s="605" t="s">
        <v>1041</v>
      </c>
      <c r="BC147" s="605" t="s">
        <v>1042</v>
      </c>
      <c r="BD147" s="605" t="s">
        <v>1042</v>
      </c>
      <c r="BE147" s="605" t="s">
        <v>1042</v>
      </c>
      <c r="BF147" s="605" t="s">
        <v>1042</v>
      </c>
      <c r="BG147" s="605" t="s">
        <v>1042</v>
      </c>
      <c r="BH147" s="605" t="s">
        <v>1042</v>
      </c>
      <c r="BI147" s="605" t="s">
        <v>1042</v>
      </c>
      <c r="BJ147" s="605" t="s">
        <v>1042</v>
      </c>
      <c r="BK147" s="605" t="s">
        <v>1042</v>
      </c>
      <c r="BL147" s="605" t="s">
        <v>1042</v>
      </c>
      <c r="BM147" s="605" t="s">
        <v>1043</v>
      </c>
      <c r="BN147" s="605" t="s">
        <v>1034</v>
      </c>
      <c r="BO147" s="605" t="s">
        <v>1034</v>
      </c>
      <c r="BP147" s="605" t="s">
        <v>1034</v>
      </c>
      <c r="BQ147" s="605" t="s">
        <v>1034</v>
      </c>
      <c r="BR147" s="605" t="s">
        <v>1034</v>
      </c>
      <c r="BS147" s="605" t="s">
        <v>1034</v>
      </c>
      <c r="BT147" s="606"/>
    </row>
    <row r="148" spans="2:72">
      <c r="B148" s="597" t="s">
        <v>208</v>
      </c>
      <c r="C148" s="597" t="s">
        <v>1007</v>
      </c>
      <c r="D148" s="597" t="s">
        <v>1017</v>
      </c>
      <c r="E148" s="597" t="s">
        <v>999</v>
      </c>
      <c r="F148" s="597" t="s">
        <v>1007</v>
      </c>
      <c r="G148" s="597" t="s">
        <v>1002</v>
      </c>
      <c r="H148" s="768">
        <v>2013</v>
      </c>
      <c r="I148" s="556" t="s">
        <v>1016</v>
      </c>
      <c r="J148" s="556"/>
      <c r="L148" s="604" t="s">
        <v>1034</v>
      </c>
      <c r="M148" s="605" t="s">
        <v>1034</v>
      </c>
      <c r="N148" s="605">
        <v>13260.68</v>
      </c>
      <c r="O148" s="605" t="s">
        <v>1034</v>
      </c>
      <c r="P148" s="605" t="s">
        <v>1034</v>
      </c>
      <c r="Q148" s="605" t="s">
        <v>1034</v>
      </c>
      <c r="R148" s="605" t="s">
        <v>1034</v>
      </c>
      <c r="S148" s="605" t="s">
        <v>1034</v>
      </c>
      <c r="T148" s="605" t="s">
        <v>1034</v>
      </c>
      <c r="U148" s="605" t="s">
        <v>1034</v>
      </c>
      <c r="V148" s="605" t="s">
        <v>1034</v>
      </c>
      <c r="W148" s="605" t="s">
        <v>1034</v>
      </c>
      <c r="X148" s="605" t="s">
        <v>1034</v>
      </c>
      <c r="Y148" s="605" t="s">
        <v>1034</v>
      </c>
      <c r="Z148" s="605" t="s">
        <v>1034</v>
      </c>
      <c r="AA148" s="605" t="s">
        <v>1034</v>
      </c>
      <c r="AB148" s="605" t="s">
        <v>1034</v>
      </c>
      <c r="AC148" s="605" t="s">
        <v>1034</v>
      </c>
      <c r="AD148" s="605" t="s">
        <v>1034</v>
      </c>
      <c r="AE148" s="605" t="s">
        <v>1034</v>
      </c>
      <c r="AF148" s="605" t="s">
        <v>1034</v>
      </c>
      <c r="AG148" s="605" t="s">
        <v>1034</v>
      </c>
      <c r="AH148" s="605" t="s">
        <v>1034</v>
      </c>
      <c r="AI148" s="605" t="s">
        <v>1034</v>
      </c>
      <c r="AJ148" s="605" t="s">
        <v>1034</v>
      </c>
      <c r="AK148" s="605" t="s">
        <v>1034</v>
      </c>
      <c r="AL148" s="605" t="s">
        <v>1034</v>
      </c>
      <c r="AM148" s="605" t="s">
        <v>1034</v>
      </c>
      <c r="AN148" s="605" t="s">
        <v>1034</v>
      </c>
      <c r="AO148" s="606" t="s">
        <v>1035</v>
      </c>
      <c r="AQ148" s="604" t="s">
        <v>1035</v>
      </c>
      <c r="AR148" s="605" t="s">
        <v>1044</v>
      </c>
      <c r="AS148" s="605">
        <v>331640.90000000002</v>
      </c>
      <c r="AT148" s="605" t="s">
        <v>1041</v>
      </c>
      <c r="AU148" s="605" t="s">
        <v>1041</v>
      </c>
      <c r="AV148" s="605" t="s">
        <v>1041</v>
      </c>
      <c r="AW148" s="605" t="s">
        <v>1041</v>
      </c>
      <c r="AX148" s="605" t="s">
        <v>1041</v>
      </c>
      <c r="AY148" s="605" t="s">
        <v>1041</v>
      </c>
      <c r="AZ148" s="605" t="s">
        <v>1041</v>
      </c>
      <c r="BA148" s="605" t="s">
        <v>1041</v>
      </c>
      <c r="BB148" s="605" t="s">
        <v>1041</v>
      </c>
      <c r="BC148" s="605" t="s">
        <v>1042</v>
      </c>
      <c r="BD148" s="605" t="s">
        <v>1042</v>
      </c>
      <c r="BE148" s="605" t="s">
        <v>1042</v>
      </c>
      <c r="BF148" s="605" t="s">
        <v>1042</v>
      </c>
      <c r="BG148" s="605" t="s">
        <v>1042</v>
      </c>
      <c r="BH148" s="605" t="s">
        <v>1042</v>
      </c>
      <c r="BI148" s="605" t="s">
        <v>1042</v>
      </c>
      <c r="BJ148" s="605" t="s">
        <v>1042</v>
      </c>
      <c r="BK148" s="605" t="s">
        <v>1042</v>
      </c>
      <c r="BL148" s="605" t="s">
        <v>1042</v>
      </c>
      <c r="BM148" s="605" t="s">
        <v>1043</v>
      </c>
      <c r="BN148" s="605" t="s">
        <v>1034</v>
      </c>
      <c r="BO148" s="605" t="s">
        <v>1034</v>
      </c>
      <c r="BP148" s="605" t="s">
        <v>1034</v>
      </c>
      <c r="BQ148" s="605" t="s">
        <v>1034</v>
      </c>
      <c r="BR148" s="605" t="s">
        <v>1034</v>
      </c>
      <c r="BS148" s="605" t="s">
        <v>1034</v>
      </c>
      <c r="BT148" s="606"/>
    </row>
    <row r="149" spans="2:72">
      <c r="B149" s="597" t="s">
        <v>208</v>
      </c>
      <c r="C149" s="597" t="s">
        <v>1007</v>
      </c>
      <c r="D149" s="597" t="s">
        <v>13</v>
      </c>
      <c r="E149" s="597" t="s">
        <v>999</v>
      </c>
      <c r="F149" s="597" t="s">
        <v>1007</v>
      </c>
      <c r="G149" s="597" t="s">
        <v>1000</v>
      </c>
      <c r="H149" s="768">
        <v>2013</v>
      </c>
      <c r="I149" s="556" t="s">
        <v>1016</v>
      </c>
      <c r="J149" s="556"/>
      <c r="L149" s="604" t="s">
        <v>1034</v>
      </c>
      <c r="M149" s="605" t="s">
        <v>1034</v>
      </c>
      <c r="N149" s="605">
        <v>22.81</v>
      </c>
      <c r="O149" s="605">
        <v>16.77</v>
      </c>
      <c r="P149" s="605">
        <v>16.77</v>
      </c>
      <c r="Q149" s="605">
        <v>16.77</v>
      </c>
      <c r="R149" s="605">
        <v>10.72</v>
      </c>
      <c r="S149" s="605" t="s">
        <v>1034</v>
      </c>
      <c r="T149" s="605" t="s">
        <v>1034</v>
      </c>
      <c r="U149" s="605" t="s">
        <v>1034</v>
      </c>
      <c r="V149" s="605" t="s">
        <v>1034</v>
      </c>
      <c r="W149" s="605" t="s">
        <v>1034</v>
      </c>
      <c r="X149" s="605" t="s">
        <v>1034</v>
      </c>
      <c r="Y149" s="605" t="s">
        <v>1034</v>
      </c>
      <c r="Z149" s="605" t="s">
        <v>1034</v>
      </c>
      <c r="AA149" s="605" t="s">
        <v>1034</v>
      </c>
      <c r="AB149" s="605" t="s">
        <v>1034</v>
      </c>
      <c r="AC149" s="605" t="s">
        <v>1034</v>
      </c>
      <c r="AD149" s="605" t="s">
        <v>1034</v>
      </c>
      <c r="AE149" s="605" t="s">
        <v>1034</v>
      </c>
      <c r="AF149" s="605" t="s">
        <v>1034</v>
      </c>
      <c r="AG149" s="605" t="s">
        <v>1034</v>
      </c>
      <c r="AH149" s="605" t="s">
        <v>1034</v>
      </c>
      <c r="AI149" s="605" t="s">
        <v>1034</v>
      </c>
      <c r="AJ149" s="605" t="s">
        <v>1034</v>
      </c>
      <c r="AK149" s="605" t="s">
        <v>1034</v>
      </c>
      <c r="AL149" s="605" t="s">
        <v>1034</v>
      </c>
      <c r="AM149" s="605" t="s">
        <v>1034</v>
      </c>
      <c r="AN149" s="605" t="s">
        <v>1034</v>
      </c>
      <c r="AO149" s="606" t="s">
        <v>1035</v>
      </c>
      <c r="AQ149" s="604" t="s">
        <v>1035</v>
      </c>
      <c r="AR149" s="605" t="s">
        <v>1044</v>
      </c>
      <c r="AS149" s="605">
        <v>178202.73</v>
      </c>
      <c r="AT149" s="605">
        <v>126236.37</v>
      </c>
      <c r="AU149" s="605">
        <v>126236.37</v>
      </c>
      <c r="AV149" s="605">
        <v>126236.37</v>
      </c>
      <c r="AW149" s="605">
        <v>74270.009999999995</v>
      </c>
      <c r="AX149" s="605" t="s">
        <v>1041</v>
      </c>
      <c r="AY149" s="605" t="s">
        <v>1041</v>
      </c>
      <c r="AZ149" s="605" t="s">
        <v>1041</v>
      </c>
      <c r="BA149" s="605" t="s">
        <v>1041</v>
      </c>
      <c r="BB149" s="605" t="s">
        <v>1041</v>
      </c>
      <c r="BC149" s="605" t="s">
        <v>1042</v>
      </c>
      <c r="BD149" s="605" t="s">
        <v>1042</v>
      </c>
      <c r="BE149" s="605" t="s">
        <v>1042</v>
      </c>
      <c r="BF149" s="605" t="s">
        <v>1042</v>
      </c>
      <c r="BG149" s="605" t="s">
        <v>1042</v>
      </c>
      <c r="BH149" s="605" t="s">
        <v>1042</v>
      </c>
      <c r="BI149" s="605" t="s">
        <v>1042</v>
      </c>
      <c r="BJ149" s="605" t="s">
        <v>1042</v>
      </c>
      <c r="BK149" s="605" t="s">
        <v>1042</v>
      </c>
      <c r="BL149" s="605" t="s">
        <v>1042</v>
      </c>
      <c r="BM149" s="605" t="s">
        <v>1043</v>
      </c>
      <c r="BN149" s="605" t="s">
        <v>1034</v>
      </c>
      <c r="BO149" s="605" t="s">
        <v>1034</v>
      </c>
      <c r="BP149" s="605" t="s">
        <v>1034</v>
      </c>
      <c r="BQ149" s="605" t="s">
        <v>1034</v>
      </c>
      <c r="BR149" s="605" t="s">
        <v>1034</v>
      </c>
      <c r="BS149" s="605" t="s">
        <v>1034</v>
      </c>
      <c r="BT149" s="606"/>
    </row>
    <row r="150" spans="2:72">
      <c r="B150" s="597" t="s">
        <v>1024</v>
      </c>
      <c r="C150" s="597" t="s">
        <v>1003</v>
      </c>
      <c r="D150" s="597" t="s">
        <v>1018</v>
      </c>
      <c r="E150" s="597" t="s">
        <v>999</v>
      </c>
      <c r="F150" s="597" t="s">
        <v>1005</v>
      </c>
      <c r="G150" s="597" t="s">
        <v>1002</v>
      </c>
      <c r="H150" s="768">
        <v>2007</v>
      </c>
      <c r="I150" s="556" t="s">
        <v>1016</v>
      </c>
      <c r="J150" s="556"/>
      <c r="L150" s="604" t="s">
        <v>1034</v>
      </c>
      <c r="M150" s="605" t="s">
        <v>1034</v>
      </c>
      <c r="N150" s="605">
        <v>48.64</v>
      </c>
      <c r="O150" s="605" t="s">
        <v>1034</v>
      </c>
      <c r="P150" s="605" t="s">
        <v>1034</v>
      </c>
      <c r="Q150" s="605" t="s">
        <v>1034</v>
      </c>
      <c r="R150" s="605" t="s">
        <v>1034</v>
      </c>
      <c r="S150" s="605" t="s">
        <v>1034</v>
      </c>
      <c r="T150" s="605" t="s">
        <v>1034</v>
      </c>
      <c r="U150" s="605" t="s">
        <v>1034</v>
      </c>
      <c r="V150" s="605" t="s">
        <v>1034</v>
      </c>
      <c r="W150" s="605" t="s">
        <v>1034</v>
      </c>
      <c r="X150" s="605" t="s">
        <v>1034</v>
      </c>
      <c r="Y150" s="605" t="s">
        <v>1034</v>
      </c>
      <c r="Z150" s="605" t="s">
        <v>1034</v>
      </c>
      <c r="AA150" s="605" t="s">
        <v>1034</v>
      </c>
      <c r="AB150" s="605" t="s">
        <v>1034</v>
      </c>
      <c r="AC150" s="605" t="s">
        <v>1034</v>
      </c>
      <c r="AD150" s="605" t="s">
        <v>1034</v>
      </c>
      <c r="AE150" s="605" t="s">
        <v>1034</v>
      </c>
      <c r="AF150" s="605" t="s">
        <v>1034</v>
      </c>
      <c r="AG150" s="605" t="s">
        <v>1034</v>
      </c>
      <c r="AH150" s="605" t="s">
        <v>1034</v>
      </c>
      <c r="AI150" s="605" t="s">
        <v>1034</v>
      </c>
      <c r="AJ150" s="605" t="s">
        <v>1034</v>
      </c>
      <c r="AK150" s="605" t="s">
        <v>1034</v>
      </c>
      <c r="AL150" s="605" t="s">
        <v>1034</v>
      </c>
      <c r="AM150" s="605" t="s">
        <v>1034</v>
      </c>
      <c r="AN150" s="605" t="s">
        <v>1034</v>
      </c>
      <c r="AO150" s="606" t="s">
        <v>1035</v>
      </c>
      <c r="AQ150" s="604" t="s">
        <v>1035</v>
      </c>
      <c r="AR150" s="605" t="s">
        <v>1044</v>
      </c>
      <c r="AS150" s="605">
        <v>77.59</v>
      </c>
      <c r="AT150" s="605" t="s">
        <v>1041</v>
      </c>
      <c r="AU150" s="605" t="s">
        <v>1041</v>
      </c>
      <c r="AV150" s="605" t="s">
        <v>1041</v>
      </c>
      <c r="AW150" s="605" t="s">
        <v>1041</v>
      </c>
      <c r="AX150" s="605" t="s">
        <v>1041</v>
      </c>
      <c r="AY150" s="605" t="s">
        <v>1041</v>
      </c>
      <c r="AZ150" s="605" t="s">
        <v>1041</v>
      </c>
      <c r="BA150" s="605" t="s">
        <v>1041</v>
      </c>
      <c r="BB150" s="605" t="s">
        <v>1041</v>
      </c>
      <c r="BC150" s="605" t="s">
        <v>1042</v>
      </c>
      <c r="BD150" s="605" t="s">
        <v>1042</v>
      </c>
      <c r="BE150" s="605" t="s">
        <v>1042</v>
      </c>
      <c r="BF150" s="605" t="s">
        <v>1042</v>
      </c>
      <c r="BG150" s="605" t="s">
        <v>1042</v>
      </c>
      <c r="BH150" s="605" t="s">
        <v>1042</v>
      </c>
      <c r="BI150" s="605" t="s">
        <v>1042</v>
      </c>
      <c r="BJ150" s="605" t="s">
        <v>1042</v>
      </c>
      <c r="BK150" s="605" t="s">
        <v>1042</v>
      </c>
      <c r="BL150" s="605" t="s">
        <v>1042</v>
      </c>
      <c r="BM150" s="605" t="s">
        <v>1043</v>
      </c>
      <c r="BN150" s="605" t="s">
        <v>1034</v>
      </c>
      <c r="BO150" s="605" t="s">
        <v>1034</v>
      </c>
      <c r="BP150" s="605" t="s">
        <v>1034</v>
      </c>
      <c r="BQ150" s="605" t="s">
        <v>1034</v>
      </c>
      <c r="BR150" s="605" t="s">
        <v>1034</v>
      </c>
      <c r="BS150" s="605" t="s">
        <v>1034</v>
      </c>
      <c r="BT150" s="606"/>
    </row>
    <row r="151" spans="2:72">
      <c r="B151" s="597" t="s">
        <v>1024</v>
      </c>
      <c r="C151" s="597" t="s">
        <v>1003</v>
      </c>
      <c r="D151" s="597" t="s">
        <v>1018</v>
      </c>
      <c r="E151" s="597" t="s">
        <v>999</v>
      </c>
      <c r="F151" s="597" t="s">
        <v>1005</v>
      </c>
      <c r="G151" s="597" t="s">
        <v>1002</v>
      </c>
      <c r="H151" s="768">
        <v>2008</v>
      </c>
      <c r="I151" s="556" t="s">
        <v>1016</v>
      </c>
      <c r="J151" s="556"/>
      <c r="L151" s="604" t="s">
        <v>1034</v>
      </c>
      <c r="M151" s="605" t="s">
        <v>1034</v>
      </c>
      <c r="N151" s="605">
        <v>1.28</v>
      </c>
      <c r="O151" s="605" t="s">
        <v>1034</v>
      </c>
      <c r="P151" s="605" t="s">
        <v>1034</v>
      </c>
      <c r="Q151" s="605" t="s">
        <v>1034</v>
      </c>
      <c r="R151" s="605" t="s">
        <v>1034</v>
      </c>
      <c r="S151" s="605" t="s">
        <v>1034</v>
      </c>
      <c r="T151" s="605" t="s">
        <v>1034</v>
      </c>
      <c r="U151" s="605" t="s">
        <v>1034</v>
      </c>
      <c r="V151" s="605" t="s">
        <v>1034</v>
      </c>
      <c r="W151" s="605" t="s">
        <v>1034</v>
      </c>
      <c r="X151" s="605" t="s">
        <v>1034</v>
      </c>
      <c r="Y151" s="605" t="s">
        <v>1034</v>
      </c>
      <c r="Z151" s="605" t="s">
        <v>1034</v>
      </c>
      <c r="AA151" s="605" t="s">
        <v>1034</v>
      </c>
      <c r="AB151" s="605" t="s">
        <v>1034</v>
      </c>
      <c r="AC151" s="605" t="s">
        <v>1034</v>
      </c>
      <c r="AD151" s="605" t="s">
        <v>1034</v>
      </c>
      <c r="AE151" s="605" t="s">
        <v>1034</v>
      </c>
      <c r="AF151" s="605" t="s">
        <v>1034</v>
      </c>
      <c r="AG151" s="605" t="s">
        <v>1034</v>
      </c>
      <c r="AH151" s="605" t="s">
        <v>1034</v>
      </c>
      <c r="AI151" s="605" t="s">
        <v>1034</v>
      </c>
      <c r="AJ151" s="605" t="s">
        <v>1034</v>
      </c>
      <c r="AK151" s="605" t="s">
        <v>1034</v>
      </c>
      <c r="AL151" s="605" t="s">
        <v>1034</v>
      </c>
      <c r="AM151" s="605" t="s">
        <v>1034</v>
      </c>
      <c r="AN151" s="605" t="s">
        <v>1034</v>
      </c>
      <c r="AO151" s="606" t="s">
        <v>1035</v>
      </c>
      <c r="AQ151" s="604" t="s">
        <v>1035</v>
      </c>
      <c r="AR151" s="605" t="s">
        <v>1044</v>
      </c>
      <c r="AS151" s="605">
        <v>2.04</v>
      </c>
      <c r="AT151" s="605" t="s">
        <v>1041</v>
      </c>
      <c r="AU151" s="605" t="s">
        <v>1041</v>
      </c>
      <c r="AV151" s="605" t="s">
        <v>1041</v>
      </c>
      <c r="AW151" s="605" t="s">
        <v>1041</v>
      </c>
      <c r="AX151" s="605" t="s">
        <v>1041</v>
      </c>
      <c r="AY151" s="605" t="s">
        <v>1041</v>
      </c>
      <c r="AZ151" s="605" t="s">
        <v>1041</v>
      </c>
      <c r="BA151" s="605" t="s">
        <v>1041</v>
      </c>
      <c r="BB151" s="605" t="s">
        <v>1041</v>
      </c>
      <c r="BC151" s="605" t="s">
        <v>1042</v>
      </c>
      <c r="BD151" s="605" t="s">
        <v>1042</v>
      </c>
      <c r="BE151" s="605" t="s">
        <v>1042</v>
      </c>
      <c r="BF151" s="605" t="s">
        <v>1042</v>
      </c>
      <c r="BG151" s="605" t="s">
        <v>1042</v>
      </c>
      <c r="BH151" s="605" t="s">
        <v>1042</v>
      </c>
      <c r="BI151" s="605" t="s">
        <v>1042</v>
      </c>
      <c r="BJ151" s="605" t="s">
        <v>1042</v>
      </c>
      <c r="BK151" s="605" t="s">
        <v>1042</v>
      </c>
      <c r="BL151" s="605" t="s">
        <v>1042</v>
      </c>
      <c r="BM151" s="605" t="s">
        <v>1043</v>
      </c>
      <c r="BN151" s="605" t="s">
        <v>1034</v>
      </c>
      <c r="BO151" s="605" t="s">
        <v>1034</v>
      </c>
      <c r="BP151" s="605" t="s">
        <v>1034</v>
      </c>
      <c r="BQ151" s="605" t="s">
        <v>1034</v>
      </c>
      <c r="BR151" s="605" t="s">
        <v>1034</v>
      </c>
      <c r="BS151" s="605" t="s">
        <v>1034</v>
      </c>
      <c r="BT151" s="606"/>
    </row>
    <row r="152" spans="2:72">
      <c r="B152" s="597" t="s">
        <v>1024</v>
      </c>
      <c r="C152" s="597" t="s">
        <v>1003</v>
      </c>
      <c r="D152" s="597" t="s">
        <v>1018</v>
      </c>
      <c r="E152" s="597" t="s">
        <v>999</v>
      </c>
      <c r="F152" s="597" t="s">
        <v>1005</v>
      </c>
      <c r="G152" s="597" t="s">
        <v>1002</v>
      </c>
      <c r="H152" s="768">
        <v>2009</v>
      </c>
      <c r="I152" s="556" t="s">
        <v>1016</v>
      </c>
      <c r="J152" s="556"/>
      <c r="L152" s="604" t="s">
        <v>1034</v>
      </c>
      <c r="M152" s="605" t="s">
        <v>1034</v>
      </c>
      <c r="N152" s="605">
        <v>8.32</v>
      </c>
      <c r="O152" s="605" t="s">
        <v>1034</v>
      </c>
      <c r="P152" s="605" t="s">
        <v>1034</v>
      </c>
      <c r="Q152" s="605" t="s">
        <v>1034</v>
      </c>
      <c r="R152" s="605" t="s">
        <v>1034</v>
      </c>
      <c r="S152" s="605" t="s">
        <v>1034</v>
      </c>
      <c r="T152" s="605" t="s">
        <v>1034</v>
      </c>
      <c r="U152" s="605" t="s">
        <v>1034</v>
      </c>
      <c r="V152" s="605" t="s">
        <v>1034</v>
      </c>
      <c r="W152" s="605" t="s">
        <v>1034</v>
      </c>
      <c r="X152" s="605" t="s">
        <v>1034</v>
      </c>
      <c r="Y152" s="605" t="s">
        <v>1034</v>
      </c>
      <c r="Z152" s="605" t="s">
        <v>1034</v>
      </c>
      <c r="AA152" s="605" t="s">
        <v>1034</v>
      </c>
      <c r="AB152" s="605" t="s">
        <v>1034</v>
      </c>
      <c r="AC152" s="605" t="s">
        <v>1034</v>
      </c>
      <c r="AD152" s="605" t="s">
        <v>1034</v>
      </c>
      <c r="AE152" s="605" t="s">
        <v>1034</v>
      </c>
      <c r="AF152" s="605" t="s">
        <v>1034</v>
      </c>
      <c r="AG152" s="605" t="s">
        <v>1034</v>
      </c>
      <c r="AH152" s="605" t="s">
        <v>1034</v>
      </c>
      <c r="AI152" s="605" t="s">
        <v>1034</v>
      </c>
      <c r="AJ152" s="605" t="s">
        <v>1034</v>
      </c>
      <c r="AK152" s="605" t="s">
        <v>1034</v>
      </c>
      <c r="AL152" s="605" t="s">
        <v>1034</v>
      </c>
      <c r="AM152" s="605" t="s">
        <v>1034</v>
      </c>
      <c r="AN152" s="605" t="s">
        <v>1034</v>
      </c>
      <c r="AO152" s="606" t="s">
        <v>1035</v>
      </c>
      <c r="AQ152" s="604" t="s">
        <v>1035</v>
      </c>
      <c r="AR152" s="605" t="s">
        <v>1044</v>
      </c>
      <c r="AS152" s="605">
        <v>13.27</v>
      </c>
      <c r="AT152" s="605" t="s">
        <v>1041</v>
      </c>
      <c r="AU152" s="605" t="s">
        <v>1041</v>
      </c>
      <c r="AV152" s="605" t="s">
        <v>1041</v>
      </c>
      <c r="AW152" s="605" t="s">
        <v>1041</v>
      </c>
      <c r="AX152" s="605" t="s">
        <v>1041</v>
      </c>
      <c r="AY152" s="605" t="s">
        <v>1041</v>
      </c>
      <c r="AZ152" s="605" t="s">
        <v>1041</v>
      </c>
      <c r="BA152" s="605" t="s">
        <v>1041</v>
      </c>
      <c r="BB152" s="605" t="s">
        <v>1041</v>
      </c>
      <c r="BC152" s="605" t="s">
        <v>1042</v>
      </c>
      <c r="BD152" s="605" t="s">
        <v>1042</v>
      </c>
      <c r="BE152" s="605" t="s">
        <v>1042</v>
      </c>
      <c r="BF152" s="605" t="s">
        <v>1042</v>
      </c>
      <c r="BG152" s="605" t="s">
        <v>1042</v>
      </c>
      <c r="BH152" s="605" t="s">
        <v>1042</v>
      </c>
      <c r="BI152" s="605" t="s">
        <v>1042</v>
      </c>
      <c r="BJ152" s="605" t="s">
        <v>1042</v>
      </c>
      <c r="BK152" s="605" t="s">
        <v>1042</v>
      </c>
      <c r="BL152" s="605" t="s">
        <v>1042</v>
      </c>
      <c r="BM152" s="605" t="s">
        <v>1043</v>
      </c>
      <c r="BN152" s="605" t="s">
        <v>1034</v>
      </c>
      <c r="BO152" s="605" t="s">
        <v>1034</v>
      </c>
      <c r="BP152" s="605" t="s">
        <v>1034</v>
      </c>
      <c r="BQ152" s="605" t="s">
        <v>1034</v>
      </c>
      <c r="BR152" s="605" t="s">
        <v>1034</v>
      </c>
      <c r="BS152" s="605" t="s">
        <v>1034</v>
      </c>
      <c r="BT152" s="606"/>
    </row>
    <row r="153" spans="2:72">
      <c r="B153" s="597" t="s">
        <v>1024</v>
      </c>
      <c r="C153" s="597" t="s">
        <v>998</v>
      </c>
      <c r="D153" s="597" t="s">
        <v>1018</v>
      </c>
      <c r="E153" s="597" t="s">
        <v>999</v>
      </c>
      <c r="F153" s="597" t="s">
        <v>29</v>
      </c>
      <c r="G153" s="597" t="s">
        <v>1002</v>
      </c>
      <c r="H153" s="768">
        <v>2006</v>
      </c>
      <c r="I153" s="556" t="s">
        <v>1016</v>
      </c>
      <c r="J153" s="556"/>
      <c r="L153" s="604" t="s">
        <v>1034</v>
      </c>
      <c r="M153" s="605" t="s">
        <v>1034</v>
      </c>
      <c r="N153" s="605">
        <v>236.95</v>
      </c>
      <c r="O153" s="605" t="s">
        <v>1034</v>
      </c>
      <c r="P153" s="605" t="s">
        <v>1034</v>
      </c>
      <c r="Q153" s="605" t="s">
        <v>1034</v>
      </c>
      <c r="R153" s="605" t="s">
        <v>1034</v>
      </c>
      <c r="S153" s="605" t="s">
        <v>1034</v>
      </c>
      <c r="T153" s="605" t="s">
        <v>1034</v>
      </c>
      <c r="U153" s="605" t="s">
        <v>1034</v>
      </c>
      <c r="V153" s="605" t="s">
        <v>1034</v>
      </c>
      <c r="W153" s="605" t="s">
        <v>1034</v>
      </c>
      <c r="X153" s="605" t="s">
        <v>1034</v>
      </c>
      <c r="Y153" s="605" t="s">
        <v>1034</v>
      </c>
      <c r="Z153" s="605" t="s">
        <v>1034</v>
      </c>
      <c r="AA153" s="605" t="s">
        <v>1034</v>
      </c>
      <c r="AB153" s="605" t="s">
        <v>1034</v>
      </c>
      <c r="AC153" s="605" t="s">
        <v>1034</v>
      </c>
      <c r="AD153" s="605" t="s">
        <v>1034</v>
      </c>
      <c r="AE153" s="605" t="s">
        <v>1034</v>
      </c>
      <c r="AF153" s="605" t="s">
        <v>1034</v>
      </c>
      <c r="AG153" s="605" t="s">
        <v>1034</v>
      </c>
      <c r="AH153" s="605" t="s">
        <v>1034</v>
      </c>
      <c r="AI153" s="605" t="s">
        <v>1034</v>
      </c>
      <c r="AJ153" s="605" t="s">
        <v>1034</v>
      </c>
      <c r="AK153" s="605" t="s">
        <v>1034</v>
      </c>
      <c r="AL153" s="605" t="s">
        <v>1034</v>
      </c>
      <c r="AM153" s="605" t="s">
        <v>1034</v>
      </c>
      <c r="AN153" s="605" t="s">
        <v>1034</v>
      </c>
      <c r="AO153" s="606" t="s">
        <v>1035</v>
      </c>
      <c r="AQ153" s="604" t="s">
        <v>1035</v>
      </c>
      <c r="AR153" s="605" t="s">
        <v>1044</v>
      </c>
      <c r="AS153" s="605">
        <v>917.35</v>
      </c>
      <c r="AT153" s="605" t="s">
        <v>1041</v>
      </c>
      <c r="AU153" s="605" t="s">
        <v>1041</v>
      </c>
      <c r="AV153" s="605" t="s">
        <v>1041</v>
      </c>
      <c r="AW153" s="605" t="s">
        <v>1041</v>
      </c>
      <c r="AX153" s="605" t="s">
        <v>1041</v>
      </c>
      <c r="AY153" s="605" t="s">
        <v>1041</v>
      </c>
      <c r="AZ153" s="605" t="s">
        <v>1041</v>
      </c>
      <c r="BA153" s="605" t="s">
        <v>1041</v>
      </c>
      <c r="BB153" s="605" t="s">
        <v>1041</v>
      </c>
      <c r="BC153" s="605" t="s">
        <v>1042</v>
      </c>
      <c r="BD153" s="605" t="s">
        <v>1042</v>
      </c>
      <c r="BE153" s="605" t="s">
        <v>1042</v>
      </c>
      <c r="BF153" s="605" t="s">
        <v>1042</v>
      </c>
      <c r="BG153" s="605" t="s">
        <v>1042</v>
      </c>
      <c r="BH153" s="605" t="s">
        <v>1042</v>
      </c>
      <c r="BI153" s="605" t="s">
        <v>1042</v>
      </c>
      <c r="BJ153" s="605" t="s">
        <v>1042</v>
      </c>
      <c r="BK153" s="605" t="s">
        <v>1042</v>
      </c>
      <c r="BL153" s="605" t="s">
        <v>1042</v>
      </c>
      <c r="BM153" s="605" t="s">
        <v>1043</v>
      </c>
      <c r="BN153" s="605" t="s">
        <v>1034</v>
      </c>
      <c r="BO153" s="605" t="s">
        <v>1034</v>
      </c>
      <c r="BP153" s="605" t="s">
        <v>1034</v>
      </c>
      <c r="BQ153" s="605" t="s">
        <v>1034</v>
      </c>
      <c r="BR153" s="605" t="s">
        <v>1034</v>
      </c>
      <c r="BS153" s="605" t="s">
        <v>1034</v>
      </c>
      <c r="BT153" s="606"/>
    </row>
    <row r="154" spans="2:72">
      <c r="B154" s="597" t="s">
        <v>1024</v>
      </c>
      <c r="C154" s="597" t="s">
        <v>998</v>
      </c>
      <c r="D154" s="597" t="s">
        <v>1018</v>
      </c>
      <c r="E154" s="597" t="s">
        <v>999</v>
      </c>
      <c r="F154" s="597" t="s">
        <v>29</v>
      </c>
      <c r="G154" s="597" t="s">
        <v>1002</v>
      </c>
      <c r="H154" s="768">
        <v>2007</v>
      </c>
      <c r="I154" s="556" t="s">
        <v>1016</v>
      </c>
      <c r="J154" s="556"/>
      <c r="L154" s="604" t="s">
        <v>1034</v>
      </c>
      <c r="M154" s="605" t="s">
        <v>1034</v>
      </c>
      <c r="N154" s="605">
        <v>401.88</v>
      </c>
      <c r="O154" s="605" t="s">
        <v>1034</v>
      </c>
      <c r="P154" s="605" t="s">
        <v>1034</v>
      </c>
      <c r="Q154" s="605" t="s">
        <v>1034</v>
      </c>
      <c r="R154" s="605" t="s">
        <v>1034</v>
      </c>
      <c r="S154" s="605" t="s">
        <v>1034</v>
      </c>
      <c r="T154" s="605" t="s">
        <v>1034</v>
      </c>
      <c r="U154" s="605" t="s">
        <v>1034</v>
      </c>
      <c r="V154" s="605" t="s">
        <v>1034</v>
      </c>
      <c r="W154" s="605" t="s">
        <v>1034</v>
      </c>
      <c r="X154" s="605" t="s">
        <v>1034</v>
      </c>
      <c r="Y154" s="605" t="s">
        <v>1034</v>
      </c>
      <c r="Z154" s="605" t="s">
        <v>1034</v>
      </c>
      <c r="AA154" s="605" t="s">
        <v>1034</v>
      </c>
      <c r="AB154" s="605" t="s">
        <v>1034</v>
      </c>
      <c r="AC154" s="605" t="s">
        <v>1034</v>
      </c>
      <c r="AD154" s="605" t="s">
        <v>1034</v>
      </c>
      <c r="AE154" s="605" t="s">
        <v>1034</v>
      </c>
      <c r="AF154" s="605" t="s">
        <v>1034</v>
      </c>
      <c r="AG154" s="605" t="s">
        <v>1034</v>
      </c>
      <c r="AH154" s="605" t="s">
        <v>1034</v>
      </c>
      <c r="AI154" s="605" t="s">
        <v>1034</v>
      </c>
      <c r="AJ154" s="605" t="s">
        <v>1034</v>
      </c>
      <c r="AK154" s="605" t="s">
        <v>1034</v>
      </c>
      <c r="AL154" s="605" t="s">
        <v>1034</v>
      </c>
      <c r="AM154" s="605" t="s">
        <v>1034</v>
      </c>
      <c r="AN154" s="605" t="s">
        <v>1034</v>
      </c>
      <c r="AO154" s="606" t="s">
        <v>1035</v>
      </c>
      <c r="AQ154" s="604" t="s">
        <v>1035</v>
      </c>
      <c r="AR154" s="605" t="s">
        <v>1044</v>
      </c>
      <c r="AS154" s="605">
        <v>1437.42</v>
      </c>
      <c r="AT154" s="605" t="s">
        <v>1041</v>
      </c>
      <c r="AU154" s="605" t="s">
        <v>1041</v>
      </c>
      <c r="AV154" s="605" t="s">
        <v>1041</v>
      </c>
      <c r="AW154" s="605" t="s">
        <v>1041</v>
      </c>
      <c r="AX154" s="605" t="s">
        <v>1041</v>
      </c>
      <c r="AY154" s="605" t="s">
        <v>1041</v>
      </c>
      <c r="AZ154" s="605" t="s">
        <v>1041</v>
      </c>
      <c r="BA154" s="605" t="s">
        <v>1041</v>
      </c>
      <c r="BB154" s="605" t="s">
        <v>1041</v>
      </c>
      <c r="BC154" s="605" t="s">
        <v>1042</v>
      </c>
      <c r="BD154" s="605" t="s">
        <v>1042</v>
      </c>
      <c r="BE154" s="605" t="s">
        <v>1042</v>
      </c>
      <c r="BF154" s="605" t="s">
        <v>1042</v>
      </c>
      <c r="BG154" s="605" t="s">
        <v>1042</v>
      </c>
      <c r="BH154" s="605" t="s">
        <v>1042</v>
      </c>
      <c r="BI154" s="605" t="s">
        <v>1042</v>
      </c>
      <c r="BJ154" s="605" t="s">
        <v>1042</v>
      </c>
      <c r="BK154" s="605" t="s">
        <v>1042</v>
      </c>
      <c r="BL154" s="605" t="s">
        <v>1042</v>
      </c>
      <c r="BM154" s="605" t="s">
        <v>1043</v>
      </c>
      <c r="BN154" s="605" t="s">
        <v>1034</v>
      </c>
      <c r="BO154" s="605" t="s">
        <v>1034</v>
      </c>
      <c r="BP154" s="605" t="s">
        <v>1034</v>
      </c>
      <c r="BQ154" s="605" t="s">
        <v>1034</v>
      </c>
      <c r="BR154" s="605" t="s">
        <v>1034</v>
      </c>
      <c r="BS154" s="605" t="s">
        <v>1034</v>
      </c>
      <c r="BT154" s="606"/>
    </row>
    <row r="155" spans="2:72">
      <c r="B155" s="597" t="s">
        <v>1024</v>
      </c>
      <c r="C155" s="597" t="s">
        <v>998</v>
      </c>
      <c r="D155" s="597" t="s">
        <v>1018</v>
      </c>
      <c r="E155" s="597" t="s">
        <v>999</v>
      </c>
      <c r="F155" s="597" t="s">
        <v>29</v>
      </c>
      <c r="G155" s="597" t="s">
        <v>1002</v>
      </c>
      <c r="H155" s="768">
        <v>2008</v>
      </c>
      <c r="I155" s="556" t="s">
        <v>1016</v>
      </c>
      <c r="J155" s="556"/>
      <c r="L155" s="604" t="s">
        <v>1034</v>
      </c>
      <c r="M155" s="605" t="s">
        <v>1034</v>
      </c>
      <c r="N155" s="605">
        <v>559.33000000000004</v>
      </c>
      <c r="O155" s="605" t="s">
        <v>1034</v>
      </c>
      <c r="P155" s="605" t="s">
        <v>1034</v>
      </c>
      <c r="Q155" s="605" t="s">
        <v>1034</v>
      </c>
      <c r="R155" s="605" t="s">
        <v>1034</v>
      </c>
      <c r="S155" s="605" t="s">
        <v>1034</v>
      </c>
      <c r="T155" s="605" t="s">
        <v>1034</v>
      </c>
      <c r="U155" s="605" t="s">
        <v>1034</v>
      </c>
      <c r="V155" s="605" t="s">
        <v>1034</v>
      </c>
      <c r="W155" s="605" t="s">
        <v>1034</v>
      </c>
      <c r="X155" s="605" t="s">
        <v>1034</v>
      </c>
      <c r="Y155" s="605" t="s">
        <v>1034</v>
      </c>
      <c r="Z155" s="605" t="s">
        <v>1034</v>
      </c>
      <c r="AA155" s="605" t="s">
        <v>1034</v>
      </c>
      <c r="AB155" s="605" t="s">
        <v>1034</v>
      </c>
      <c r="AC155" s="605" t="s">
        <v>1034</v>
      </c>
      <c r="AD155" s="605" t="s">
        <v>1034</v>
      </c>
      <c r="AE155" s="605" t="s">
        <v>1034</v>
      </c>
      <c r="AF155" s="605" t="s">
        <v>1034</v>
      </c>
      <c r="AG155" s="605" t="s">
        <v>1034</v>
      </c>
      <c r="AH155" s="605" t="s">
        <v>1034</v>
      </c>
      <c r="AI155" s="605" t="s">
        <v>1034</v>
      </c>
      <c r="AJ155" s="605" t="s">
        <v>1034</v>
      </c>
      <c r="AK155" s="605" t="s">
        <v>1034</v>
      </c>
      <c r="AL155" s="605" t="s">
        <v>1034</v>
      </c>
      <c r="AM155" s="605" t="s">
        <v>1034</v>
      </c>
      <c r="AN155" s="605" t="s">
        <v>1034</v>
      </c>
      <c r="AO155" s="606" t="s">
        <v>1035</v>
      </c>
      <c r="AQ155" s="604" t="s">
        <v>1035</v>
      </c>
      <c r="AR155" s="605" t="s">
        <v>1044</v>
      </c>
      <c r="AS155" s="605">
        <v>2040.46</v>
      </c>
      <c r="AT155" s="605" t="s">
        <v>1041</v>
      </c>
      <c r="AU155" s="605" t="s">
        <v>1041</v>
      </c>
      <c r="AV155" s="605" t="s">
        <v>1041</v>
      </c>
      <c r="AW155" s="605" t="s">
        <v>1041</v>
      </c>
      <c r="AX155" s="605" t="s">
        <v>1041</v>
      </c>
      <c r="AY155" s="605" t="s">
        <v>1041</v>
      </c>
      <c r="AZ155" s="605" t="s">
        <v>1041</v>
      </c>
      <c r="BA155" s="605" t="s">
        <v>1041</v>
      </c>
      <c r="BB155" s="605" t="s">
        <v>1041</v>
      </c>
      <c r="BC155" s="605" t="s">
        <v>1042</v>
      </c>
      <c r="BD155" s="605" t="s">
        <v>1042</v>
      </c>
      <c r="BE155" s="605" t="s">
        <v>1042</v>
      </c>
      <c r="BF155" s="605" t="s">
        <v>1042</v>
      </c>
      <c r="BG155" s="605" t="s">
        <v>1042</v>
      </c>
      <c r="BH155" s="605" t="s">
        <v>1042</v>
      </c>
      <c r="BI155" s="605" t="s">
        <v>1042</v>
      </c>
      <c r="BJ155" s="605" t="s">
        <v>1042</v>
      </c>
      <c r="BK155" s="605" t="s">
        <v>1042</v>
      </c>
      <c r="BL155" s="605" t="s">
        <v>1042</v>
      </c>
      <c r="BM155" s="605" t="s">
        <v>1043</v>
      </c>
      <c r="BN155" s="605" t="s">
        <v>1034</v>
      </c>
      <c r="BO155" s="605" t="s">
        <v>1034</v>
      </c>
      <c r="BP155" s="605" t="s">
        <v>1034</v>
      </c>
      <c r="BQ155" s="605" t="s">
        <v>1034</v>
      </c>
      <c r="BR155" s="605" t="s">
        <v>1034</v>
      </c>
      <c r="BS155" s="605" t="s">
        <v>1034</v>
      </c>
      <c r="BT155" s="606"/>
    </row>
    <row r="156" spans="2:72">
      <c r="B156" s="597" t="s">
        <v>1024</v>
      </c>
      <c r="C156" s="597" t="s">
        <v>998</v>
      </c>
      <c r="D156" s="597" t="s">
        <v>1018</v>
      </c>
      <c r="E156" s="597" t="s">
        <v>999</v>
      </c>
      <c r="F156" s="597" t="s">
        <v>29</v>
      </c>
      <c r="G156" s="597" t="s">
        <v>1002</v>
      </c>
      <c r="H156" s="768">
        <v>2009</v>
      </c>
      <c r="I156" s="556" t="s">
        <v>1016</v>
      </c>
      <c r="J156" s="556"/>
      <c r="L156" s="604" t="s">
        <v>1034</v>
      </c>
      <c r="M156" s="605" t="s">
        <v>1034</v>
      </c>
      <c r="N156" s="605">
        <v>765</v>
      </c>
      <c r="O156" s="605" t="s">
        <v>1034</v>
      </c>
      <c r="P156" s="605" t="s">
        <v>1034</v>
      </c>
      <c r="Q156" s="605" t="s">
        <v>1034</v>
      </c>
      <c r="R156" s="605" t="s">
        <v>1034</v>
      </c>
      <c r="S156" s="605" t="s">
        <v>1034</v>
      </c>
      <c r="T156" s="605" t="s">
        <v>1034</v>
      </c>
      <c r="U156" s="605" t="s">
        <v>1034</v>
      </c>
      <c r="V156" s="605" t="s">
        <v>1034</v>
      </c>
      <c r="W156" s="605" t="s">
        <v>1034</v>
      </c>
      <c r="X156" s="605" t="s">
        <v>1034</v>
      </c>
      <c r="Y156" s="605" t="s">
        <v>1034</v>
      </c>
      <c r="Z156" s="605" t="s">
        <v>1034</v>
      </c>
      <c r="AA156" s="605" t="s">
        <v>1034</v>
      </c>
      <c r="AB156" s="605" t="s">
        <v>1034</v>
      </c>
      <c r="AC156" s="605" t="s">
        <v>1034</v>
      </c>
      <c r="AD156" s="605" t="s">
        <v>1034</v>
      </c>
      <c r="AE156" s="605" t="s">
        <v>1034</v>
      </c>
      <c r="AF156" s="605" t="s">
        <v>1034</v>
      </c>
      <c r="AG156" s="605" t="s">
        <v>1034</v>
      </c>
      <c r="AH156" s="605" t="s">
        <v>1034</v>
      </c>
      <c r="AI156" s="605" t="s">
        <v>1034</v>
      </c>
      <c r="AJ156" s="605" t="s">
        <v>1034</v>
      </c>
      <c r="AK156" s="605" t="s">
        <v>1034</v>
      </c>
      <c r="AL156" s="605" t="s">
        <v>1034</v>
      </c>
      <c r="AM156" s="605" t="s">
        <v>1034</v>
      </c>
      <c r="AN156" s="605" t="s">
        <v>1034</v>
      </c>
      <c r="AO156" s="606" t="s">
        <v>1035</v>
      </c>
      <c r="AQ156" s="604" t="s">
        <v>1035</v>
      </c>
      <c r="AR156" s="605" t="s">
        <v>1044</v>
      </c>
      <c r="AS156" s="605">
        <v>2729.02</v>
      </c>
      <c r="AT156" s="605" t="s">
        <v>1041</v>
      </c>
      <c r="AU156" s="605" t="s">
        <v>1041</v>
      </c>
      <c r="AV156" s="605" t="s">
        <v>1041</v>
      </c>
      <c r="AW156" s="605" t="s">
        <v>1041</v>
      </c>
      <c r="AX156" s="605" t="s">
        <v>1041</v>
      </c>
      <c r="AY156" s="605" t="s">
        <v>1041</v>
      </c>
      <c r="AZ156" s="605" t="s">
        <v>1041</v>
      </c>
      <c r="BA156" s="605" t="s">
        <v>1041</v>
      </c>
      <c r="BB156" s="605" t="s">
        <v>1041</v>
      </c>
      <c r="BC156" s="605" t="s">
        <v>1042</v>
      </c>
      <c r="BD156" s="605" t="s">
        <v>1042</v>
      </c>
      <c r="BE156" s="605" t="s">
        <v>1042</v>
      </c>
      <c r="BF156" s="605" t="s">
        <v>1042</v>
      </c>
      <c r="BG156" s="605" t="s">
        <v>1042</v>
      </c>
      <c r="BH156" s="605" t="s">
        <v>1042</v>
      </c>
      <c r="BI156" s="605" t="s">
        <v>1042</v>
      </c>
      <c r="BJ156" s="605" t="s">
        <v>1042</v>
      </c>
      <c r="BK156" s="605" t="s">
        <v>1042</v>
      </c>
      <c r="BL156" s="605" t="s">
        <v>1042</v>
      </c>
      <c r="BM156" s="605" t="s">
        <v>1043</v>
      </c>
      <c r="BN156" s="605" t="s">
        <v>1034</v>
      </c>
      <c r="BO156" s="605" t="s">
        <v>1034</v>
      </c>
      <c r="BP156" s="605" t="s">
        <v>1034</v>
      </c>
      <c r="BQ156" s="605" t="s">
        <v>1034</v>
      </c>
      <c r="BR156" s="605" t="s">
        <v>1034</v>
      </c>
      <c r="BS156" s="605" t="s">
        <v>1034</v>
      </c>
      <c r="BT156" s="606"/>
    </row>
    <row r="157" spans="2:72">
      <c r="B157" s="597" t="s">
        <v>1024</v>
      </c>
      <c r="C157" s="597" t="s">
        <v>998</v>
      </c>
      <c r="D157" s="597" t="s">
        <v>1018</v>
      </c>
      <c r="E157" s="597" t="s">
        <v>999</v>
      </c>
      <c r="F157" s="597" t="s">
        <v>29</v>
      </c>
      <c r="G157" s="597" t="s">
        <v>1002</v>
      </c>
      <c r="H157" s="768">
        <v>2010</v>
      </c>
      <c r="I157" s="556" t="s">
        <v>1016</v>
      </c>
      <c r="J157" s="556"/>
      <c r="L157" s="604" t="s">
        <v>1034</v>
      </c>
      <c r="M157" s="605" t="s">
        <v>1034</v>
      </c>
      <c r="N157" s="605">
        <v>475.51</v>
      </c>
      <c r="O157" s="605" t="s">
        <v>1034</v>
      </c>
      <c r="P157" s="605" t="s">
        <v>1034</v>
      </c>
      <c r="Q157" s="605" t="s">
        <v>1034</v>
      </c>
      <c r="R157" s="605" t="s">
        <v>1034</v>
      </c>
      <c r="S157" s="605" t="s">
        <v>1034</v>
      </c>
      <c r="T157" s="605" t="s">
        <v>1034</v>
      </c>
      <c r="U157" s="605" t="s">
        <v>1034</v>
      </c>
      <c r="V157" s="605" t="s">
        <v>1034</v>
      </c>
      <c r="W157" s="605" t="s">
        <v>1034</v>
      </c>
      <c r="X157" s="605" t="s">
        <v>1034</v>
      </c>
      <c r="Y157" s="605" t="s">
        <v>1034</v>
      </c>
      <c r="Z157" s="605" t="s">
        <v>1034</v>
      </c>
      <c r="AA157" s="605" t="s">
        <v>1034</v>
      </c>
      <c r="AB157" s="605" t="s">
        <v>1034</v>
      </c>
      <c r="AC157" s="605" t="s">
        <v>1034</v>
      </c>
      <c r="AD157" s="605" t="s">
        <v>1034</v>
      </c>
      <c r="AE157" s="605" t="s">
        <v>1034</v>
      </c>
      <c r="AF157" s="605" t="s">
        <v>1034</v>
      </c>
      <c r="AG157" s="605" t="s">
        <v>1034</v>
      </c>
      <c r="AH157" s="605" t="s">
        <v>1034</v>
      </c>
      <c r="AI157" s="605" t="s">
        <v>1034</v>
      </c>
      <c r="AJ157" s="605" t="s">
        <v>1034</v>
      </c>
      <c r="AK157" s="605" t="s">
        <v>1034</v>
      </c>
      <c r="AL157" s="605" t="s">
        <v>1034</v>
      </c>
      <c r="AM157" s="605" t="s">
        <v>1034</v>
      </c>
      <c r="AN157" s="605" t="s">
        <v>1034</v>
      </c>
      <c r="AO157" s="606" t="s">
        <v>1035</v>
      </c>
      <c r="AQ157" s="604" t="s">
        <v>1035</v>
      </c>
      <c r="AR157" s="605" t="s">
        <v>1044</v>
      </c>
      <c r="AS157" s="605">
        <v>1724.71</v>
      </c>
      <c r="AT157" s="605" t="s">
        <v>1041</v>
      </c>
      <c r="AU157" s="605" t="s">
        <v>1041</v>
      </c>
      <c r="AV157" s="605" t="s">
        <v>1041</v>
      </c>
      <c r="AW157" s="605" t="s">
        <v>1041</v>
      </c>
      <c r="AX157" s="605" t="s">
        <v>1041</v>
      </c>
      <c r="AY157" s="605" t="s">
        <v>1041</v>
      </c>
      <c r="AZ157" s="605" t="s">
        <v>1041</v>
      </c>
      <c r="BA157" s="605" t="s">
        <v>1041</v>
      </c>
      <c r="BB157" s="605" t="s">
        <v>1041</v>
      </c>
      <c r="BC157" s="605" t="s">
        <v>1042</v>
      </c>
      <c r="BD157" s="605" t="s">
        <v>1042</v>
      </c>
      <c r="BE157" s="605" t="s">
        <v>1042</v>
      </c>
      <c r="BF157" s="605" t="s">
        <v>1042</v>
      </c>
      <c r="BG157" s="605" t="s">
        <v>1042</v>
      </c>
      <c r="BH157" s="605" t="s">
        <v>1042</v>
      </c>
      <c r="BI157" s="605" t="s">
        <v>1042</v>
      </c>
      <c r="BJ157" s="605" t="s">
        <v>1042</v>
      </c>
      <c r="BK157" s="605" t="s">
        <v>1042</v>
      </c>
      <c r="BL157" s="605" t="s">
        <v>1042</v>
      </c>
      <c r="BM157" s="605" t="s">
        <v>1043</v>
      </c>
      <c r="BN157" s="605" t="s">
        <v>1034</v>
      </c>
      <c r="BO157" s="605" t="s">
        <v>1034</v>
      </c>
      <c r="BP157" s="605" t="s">
        <v>1034</v>
      </c>
      <c r="BQ157" s="605" t="s">
        <v>1034</v>
      </c>
      <c r="BR157" s="605" t="s">
        <v>1034</v>
      </c>
      <c r="BS157" s="605" t="s">
        <v>1034</v>
      </c>
      <c r="BT157" s="606"/>
    </row>
    <row r="158" spans="2:72">
      <c r="B158" s="597" t="s">
        <v>1024</v>
      </c>
      <c r="C158" s="597" t="s">
        <v>1007</v>
      </c>
      <c r="D158" s="597" t="s">
        <v>1017</v>
      </c>
      <c r="E158" s="597" t="s">
        <v>999</v>
      </c>
      <c r="F158" s="597" t="s">
        <v>1007</v>
      </c>
      <c r="G158" s="597" t="s">
        <v>1002</v>
      </c>
      <c r="H158" s="768">
        <v>2013</v>
      </c>
      <c r="I158" s="556" t="s">
        <v>1016</v>
      </c>
      <c r="J158" s="556"/>
      <c r="L158" s="604" t="s">
        <v>1034</v>
      </c>
      <c r="M158" s="605" t="s">
        <v>1034</v>
      </c>
      <c r="N158" s="605">
        <v>2588.1799999999998</v>
      </c>
      <c r="O158" s="605" t="s">
        <v>1034</v>
      </c>
      <c r="P158" s="605" t="s">
        <v>1034</v>
      </c>
      <c r="Q158" s="605" t="s">
        <v>1034</v>
      </c>
      <c r="R158" s="605" t="s">
        <v>1034</v>
      </c>
      <c r="S158" s="605" t="s">
        <v>1034</v>
      </c>
      <c r="T158" s="605" t="s">
        <v>1034</v>
      </c>
      <c r="U158" s="605" t="s">
        <v>1034</v>
      </c>
      <c r="V158" s="605" t="s">
        <v>1034</v>
      </c>
      <c r="W158" s="605" t="s">
        <v>1034</v>
      </c>
      <c r="X158" s="605" t="s">
        <v>1034</v>
      </c>
      <c r="Y158" s="605" t="s">
        <v>1034</v>
      </c>
      <c r="Z158" s="605" t="s">
        <v>1034</v>
      </c>
      <c r="AA158" s="605" t="s">
        <v>1034</v>
      </c>
      <c r="AB158" s="605" t="s">
        <v>1034</v>
      </c>
      <c r="AC158" s="605" t="s">
        <v>1034</v>
      </c>
      <c r="AD158" s="605" t="s">
        <v>1034</v>
      </c>
      <c r="AE158" s="605" t="s">
        <v>1034</v>
      </c>
      <c r="AF158" s="605" t="s">
        <v>1034</v>
      </c>
      <c r="AG158" s="605" t="s">
        <v>1034</v>
      </c>
      <c r="AH158" s="605" t="s">
        <v>1034</v>
      </c>
      <c r="AI158" s="605" t="s">
        <v>1034</v>
      </c>
      <c r="AJ158" s="605" t="s">
        <v>1034</v>
      </c>
      <c r="AK158" s="605" t="s">
        <v>1034</v>
      </c>
      <c r="AL158" s="605" t="s">
        <v>1034</v>
      </c>
      <c r="AM158" s="605" t="s">
        <v>1034</v>
      </c>
      <c r="AN158" s="605" t="s">
        <v>1034</v>
      </c>
      <c r="AO158" s="606" t="s">
        <v>1035</v>
      </c>
      <c r="AQ158" s="604" t="s">
        <v>1035</v>
      </c>
      <c r="AR158" s="605" t="s">
        <v>1044</v>
      </c>
      <c r="AS158" s="605">
        <v>100173.6</v>
      </c>
      <c r="AT158" s="605" t="s">
        <v>1041</v>
      </c>
      <c r="AU158" s="605" t="s">
        <v>1041</v>
      </c>
      <c r="AV158" s="605" t="s">
        <v>1041</v>
      </c>
      <c r="AW158" s="605" t="s">
        <v>1041</v>
      </c>
      <c r="AX158" s="605" t="s">
        <v>1041</v>
      </c>
      <c r="AY158" s="605" t="s">
        <v>1041</v>
      </c>
      <c r="AZ158" s="605" t="s">
        <v>1041</v>
      </c>
      <c r="BA158" s="605" t="s">
        <v>1041</v>
      </c>
      <c r="BB158" s="605" t="s">
        <v>1041</v>
      </c>
      <c r="BC158" s="605" t="s">
        <v>1042</v>
      </c>
      <c r="BD158" s="605" t="s">
        <v>1042</v>
      </c>
      <c r="BE158" s="605" t="s">
        <v>1042</v>
      </c>
      <c r="BF158" s="605" t="s">
        <v>1042</v>
      </c>
      <c r="BG158" s="605" t="s">
        <v>1042</v>
      </c>
      <c r="BH158" s="605" t="s">
        <v>1042</v>
      </c>
      <c r="BI158" s="605" t="s">
        <v>1042</v>
      </c>
      <c r="BJ158" s="605" t="s">
        <v>1042</v>
      </c>
      <c r="BK158" s="605" t="s">
        <v>1042</v>
      </c>
      <c r="BL158" s="605" t="s">
        <v>1042</v>
      </c>
      <c r="BM158" s="605" t="s">
        <v>1043</v>
      </c>
      <c r="BN158" s="605" t="s">
        <v>1034</v>
      </c>
      <c r="BO158" s="605" t="s">
        <v>1034</v>
      </c>
      <c r="BP158" s="605" t="s">
        <v>1034</v>
      </c>
      <c r="BQ158" s="605" t="s">
        <v>1034</v>
      </c>
      <c r="BR158" s="605" t="s">
        <v>1034</v>
      </c>
      <c r="BS158" s="605" t="s">
        <v>1034</v>
      </c>
      <c r="BT158" s="606"/>
    </row>
    <row r="159" spans="2:72">
      <c r="B159" s="597" t="s">
        <v>208</v>
      </c>
      <c r="C159" s="597" t="s">
        <v>998</v>
      </c>
      <c r="D159" s="597" t="s">
        <v>1</v>
      </c>
      <c r="E159" s="597" t="s">
        <v>999</v>
      </c>
      <c r="F159" s="597" t="s">
        <v>29</v>
      </c>
      <c r="G159" s="597" t="s">
        <v>1000</v>
      </c>
      <c r="H159" s="768">
        <v>2013</v>
      </c>
      <c r="I159" s="556" t="s">
        <v>1016</v>
      </c>
      <c r="J159" s="556"/>
      <c r="L159" s="604" t="s">
        <v>1034</v>
      </c>
      <c r="M159" s="605" t="s">
        <v>1034</v>
      </c>
      <c r="N159" s="605">
        <v>0.04</v>
      </c>
      <c r="O159" s="605">
        <v>0.04</v>
      </c>
      <c r="P159" s="605">
        <v>0.04</v>
      </c>
      <c r="Q159" s="605">
        <v>0.04</v>
      </c>
      <c r="R159" s="605">
        <v>0.02</v>
      </c>
      <c r="S159" s="605" t="s">
        <v>1034</v>
      </c>
      <c r="T159" s="605" t="s">
        <v>1034</v>
      </c>
      <c r="U159" s="605" t="s">
        <v>1034</v>
      </c>
      <c r="V159" s="605" t="s">
        <v>1034</v>
      </c>
      <c r="W159" s="605" t="s">
        <v>1034</v>
      </c>
      <c r="X159" s="605" t="s">
        <v>1034</v>
      </c>
      <c r="Y159" s="605" t="s">
        <v>1034</v>
      </c>
      <c r="Z159" s="605" t="s">
        <v>1034</v>
      </c>
      <c r="AA159" s="605" t="s">
        <v>1034</v>
      </c>
      <c r="AB159" s="605" t="s">
        <v>1034</v>
      </c>
      <c r="AC159" s="605" t="s">
        <v>1034</v>
      </c>
      <c r="AD159" s="605" t="s">
        <v>1034</v>
      </c>
      <c r="AE159" s="605" t="s">
        <v>1034</v>
      </c>
      <c r="AF159" s="605" t="s">
        <v>1034</v>
      </c>
      <c r="AG159" s="605" t="s">
        <v>1034</v>
      </c>
      <c r="AH159" s="605" t="s">
        <v>1034</v>
      </c>
      <c r="AI159" s="605" t="s">
        <v>1034</v>
      </c>
      <c r="AJ159" s="605" t="s">
        <v>1034</v>
      </c>
      <c r="AK159" s="605" t="s">
        <v>1034</v>
      </c>
      <c r="AL159" s="605" t="s">
        <v>1034</v>
      </c>
      <c r="AM159" s="605" t="s">
        <v>1034</v>
      </c>
      <c r="AN159" s="605" t="s">
        <v>1034</v>
      </c>
      <c r="AO159" s="606" t="s">
        <v>1035</v>
      </c>
      <c r="AQ159" s="604" t="s">
        <v>1035</v>
      </c>
      <c r="AR159" s="605" t="s">
        <v>1044</v>
      </c>
      <c r="AS159" s="605">
        <v>247.24</v>
      </c>
      <c r="AT159" s="605">
        <v>247.24</v>
      </c>
      <c r="AU159" s="605">
        <v>247.24</v>
      </c>
      <c r="AV159" s="605">
        <v>247.24</v>
      </c>
      <c r="AW159" s="605">
        <v>133.55000000000001</v>
      </c>
      <c r="AX159" s="605" t="s">
        <v>1041</v>
      </c>
      <c r="AY159" s="605" t="s">
        <v>1041</v>
      </c>
      <c r="AZ159" s="605" t="s">
        <v>1041</v>
      </c>
      <c r="BA159" s="605" t="s">
        <v>1041</v>
      </c>
      <c r="BB159" s="605" t="s">
        <v>1041</v>
      </c>
      <c r="BC159" s="605" t="s">
        <v>1042</v>
      </c>
      <c r="BD159" s="605" t="s">
        <v>1042</v>
      </c>
      <c r="BE159" s="605" t="s">
        <v>1042</v>
      </c>
      <c r="BF159" s="605" t="s">
        <v>1042</v>
      </c>
      <c r="BG159" s="605" t="s">
        <v>1042</v>
      </c>
      <c r="BH159" s="605" t="s">
        <v>1042</v>
      </c>
      <c r="BI159" s="605" t="s">
        <v>1042</v>
      </c>
      <c r="BJ159" s="605" t="s">
        <v>1042</v>
      </c>
      <c r="BK159" s="605" t="s">
        <v>1042</v>
      </c>
      <c r="BL159" s="605" t="s">
        <v>1042</v>
      </c>
      <c r="BM159" s="605" t="s">
        <v>1043</v>
      </c>
      <c r="BN159" s="605" t="s">
        <v>1034</v>
      </c>
      <c r="BO159" s="605" t="s">
        <v>1034</v>
      </c>
      <c r="BP159" s="605" t="s">
        <v>1034</v>
      </c>
      <c r="BQ159" s="605" t="s">
        <v>1034</v>
      </c>
      <c r="BR159" s="605" t="s">
        <v>1034</v>
      </c>
      <c r="BS159" s="605" t="s">
        <v>1034</v>
      </c>
      <c r="BT159" s="606"/>
    </row>
    <row r="160" spans="2:72">
      <c r="B160" s="597" t="s">
        <v>208</v>
      </c>
      <c r="C160" s="597" t="s">
        <v>998</v>
      </c>
      <c r="D160" s="597" t="s">
        <v>1023</v>
      </c>
      <c r="E160" s="597" t="s">
        <v>999</v>
      </c>
      <c r="F160" s="597" t="s">
        <v>29</v>
      </c>
      <c r="G160" s="597" t="s">
        <v>1000</v>
      </c>
      <c r="H160" s="768">
        <v>2012</v>
      </c>
      <c r="I160" s="556" t="s">
        <v>1016</v>
      </c>
      <c r="J160" s="556"/>
      <c r="L160" s="604" t="s">
        <v>1034</v>
      </c>
      <c r="M160" s="605">
        <v>0.17</v>
      </c>
      <c r="N160" s="605">
        <v>0.17</v>
      </c>
      <c r="O160" s="605">
        <v>0.17</v>
      </c>
      <c r="P160" s="605">
        <v>0.17</v>
      </c>
      <c r="Q160" s="605">
        <v>0.17</v>
      </c>
      <c r="R160" s="605">
        <v>0.17</v>
      </c>
      <c r="S160" s="605">
        <v>0.17</v>
      </c>
      <c r="T160" s="605">
        <v>0.17</v>
      </c>
      <c r="U160" s="605">
        <v>0.17</v>
      </c>
      <c r="V160" s="605">
        <v>0.17</v>
      </c>
      <c r="W160" s="605">
        <v>0.17</v>
      </c>
      <c r="X160" s="605">
        <v>0.17</v>
      </c>
      <c r="Y160" s="605">
        <v>0.17</v>
      </c>
      <c r="Z160" s="605">
        <v>0.17</v>
      </c>
      <c r="AA160" s="605">
        <v>0.17</v>
      </c>
      <c r="AB160" s="605">
        <v>0.17</v>
      </c>
      <c r="AC160" s="605">
        <v>0.17</v>
      </c>
      <c r="AD160" s="605">
        <v>0.17</v>
      </c>
      <c r="AE160" s="605">
        <v>0.17</v>
      </c>
      <c r="AF160" s="605">
        <v>0.14000000000000001</v>
      </c>
      <c r="AG160" s="605" t="s">
        <v>1034</v>
      </c>
      <c r="AH160" s="605" t="s">
        <v>1034</v>
      </c>
      <c r="AI160" s="605" t="s">
        <v>1034</v>
      </c>
      <c r="AJ160" s="605" t="s">
        <v>1034</v>
      </c>
      <c r="AK160" s="605" t="s">
        <v>1034</v>
      </c>
      <c r="AL160" s="605" t="s">
        <v>1034</v>
      </c>
      <c r="AM160" s="605" t="s">
        <v>1034</v>
      </c>
      <c r="AN160" s="605" t="s">
        <v>1034</v>
      </c>
      <c r="AO160" s="606" t="s">
        <v>1035</v>
      </c>
      <c r="AQ160" s="604" t="s">
        <v>1035</v>
      </c>
      <c r="AR160" s="605">
        <v>335.55</v>
      </c>
      <c r="AS160" s="605">
        <v>335.55</v>
      </c>
      <c r="AT160" s="605">
        <v>335.55</v>
      </c>
      <c r="AU160" s="605">
        <v>335.55</v>
      </c>
      <c r="AV160" s="605">
        <v>335.55</v>
      </c>
      <c r="AW160" s="605">
        <v>335.55</v>
      </c>
      <c r="AX160" s="605">
        <v>335.55</v>
      </c>
      <c r="AY160" s="605">
        <v>335.55</v>
      </c>
      <c r="AZ160" s="605">
        <v>335.55</v>
      </c>
      <c r="BA160" s="605">
        <v>335.55</v>
      </c>
      <c r="BB160" s="605">
        <v>335.55</v>
      </c>
      <c r="BC160" s="605">
        <v>335.55</v>
      </c>
      <c r="BD160" s="605">
        <v>335.55</v>
      </c>
      <c r="BE160" s="605">
        <v>335.55</v>
      </c>
      <c r="BF160" s="605">
        <v>335.55</v>
      </c>
      <c r="BG160" s="605">
        <v>335.55</v>
      </c>
      <c r="BH160" s="605">
        <v>335.55</v>
      </c>
      <c r="BI160" s="605">
        <v>335.55</v>
      </c>
      <c r="BJ160" s="605">
        <v>312.31</v>
      </c>
      <c r="BK160" s="605" t="s">
        <v>1042</v>
      </c>
      <c r="BL160" s="605" t="s">
        <v>1042</v>
      </c>
      <c r="BM160" s="605" t="s">
        <v>1043</v>
      </c>
      <c r="BN160" s="605" t="s">
        <v>1034</v>
      </c>
      <c r="BO160" s="605" t="s">
        <v>1034</v>
      </c>
      <c r="BP160" s="605" t="s">
        <v>1034</v>
      </c>
      <c r="BQ160" s="605" t="s">
        <v>1034</v>
      </c>
      <c r="BR160" s="605" t="s">
        <v>1034</v>
      </c>
      <c r="BS160" s="605" t="s">
        <v>1034</v>
      </c>
      <c r="BT160" s="606"/>
    </row>
    <row r="161" spans="2:72">
      <c r="B161" s="597" t="s">
        <v>208</v>
      </c>
      <c r="C161" s="597" t="s">
        <v>1003</v>
      </c>
      <c r="D161" s="597" t="s">
        <v>23</v>
      </c>
      <c r="E161" s="597" t="s">
        <v>999</v>
      </c>
      <c r="F161" s="597" t="s">
        <v>1025</v>
      </c>
      <c r="G161" s="597" t="s">
        <v>1000</v>
      </c>
      <c r="H161" s="768">
        <v>2014</v>
      </c>
      <c r="I161" s="556" t="s">
        <v>1016</v>
      </c>
      <c r="J161" s="556"/>
      <c r="L161" s="604" t="s">
        <v>1036</v>
      </c>
      <c r="M161" s="605" t="s">
        <v>1036</v>
      </c>
      <c r="N161" s="605" t="s">
        <v>1037</v>
      </c>
      <c r="O161" s="605">
        <v>132.5</v>
      </c>
      <c r="P161" s="605">
        <v>132.5</v>
      </c>
      <c r="Q161" s="605">
        <v>132.5</v>
      </c>
      <c r="R161" s="605" t="s">
        <v>1036</v>
      </c>
      <c r="S161" s="605" t="s">
        <v>1036</v>
      </c>
      <c r="T161" s="605" t="s">
        <v>1036</v>
      </c>
      <c r="U161" s="605" t="s">
        <v>1036</v>
      </c>
      <c r="V161" s="605" t="s">
        <v>1036</v>
      </c>
      <c r="W161" s="605" t="s">
        <v>1036</v>
      </c>
      <c r="X161" s="605" t="s">
        <v>1036</v>
      </c>
      <c r="Y161" s="605" t="s">
        <v>1036</v>
      </c>
      <c r="Z161" s="605" t="s">
        <v>1036</v>
      </c>
      <c r="AA161" s="605" t="s">
        <v>1036</v>
      </c>
      <c r="AB161" s="605" t="s">
        <v>1036</v>
      </c>
      <c r="AC161" s="605" t="s">
        <v>1036</v>
      </c>
      <c r="AD161" s="605" t="s">
        <v>1036</v>
      </c>
      <c r="AE161" s="605" t="s">
        <v>1036</v>
      </c>
      <c r="AF161" s="605" t="s">
        <v>1036</v>
      </c>
      <c r="AG161" s="605" t="s">
        <v>1036</v>
      </c>
      <c r="AH161" s="605" t="s">
        <v>1036</v>
      </c>
      <c r="AI161" s="605" t="s">
        <v>1034</v>
      </c>
      <c r="AJ161" s="605" t="s">
        <v>1038</v>
      </c>
      <c r="AK161" s="605" t="s">
        <v>1038</v>
      </c>
      <c r="AL161" s="605" t="s">
        <v>1039</v>
      </c>
      <c r="AM161" s="605" t="s">
        <v>1039</v>
      </c>
      <c r="AN161" s="605" t="s">
        <v>1039</v>
      </c>
      <c r="AO161" s="606" t="s">
        <v>1039</v>
      </c>
      <c r="AQ161" s="604" t="s">
        <v>1036</v>
      </c>
      <c r="AR161" s="605" t="s">
        <v>1045</v>
      </c>
      <c r="AS161" s="605" t="s">
        <v>1045</v>
      </c>
      <c r="AT161" s="605">
        <v>157250.21</v>
      </c>
      <c r="AU161" s="605">
        <v>157250.21</v>
      </c>
      <c r="AV161" s="605">
        <v>157250.21</v>
      </c>
      <c r="AW161" s="605" t="s">
        <v>1046</v>
      </c>
      <c r="AX161" s="605" t="s">
        <v>1046</v>
      </c>
      <c r="AY161" s="605" t="s">
        <v>1046</v>
      </c>
      <c r="AZ161" s="605" t="s">
        <v>1046</v>
      </c>
      <c r="BA161" s="605" t="s">
        <v>1046</v>
      </c>
      <c r="BB161" s="605" t="s">
        <v>1046</v>
      </c>
      <c r="BC161" s="605" t="s">
        <v>1046</v>
      </c>
      <c r="BD161" s="605" t="s">
        <v>1046</v>
      </c>
      <c r="BE161" s="605" t="s">
        <v>1046</v>
      </c>
      <c r="BF161" s="605" t="s">
        <v>1045</v>
      </c>
      <c r="BG161" s="605" t="s">
        <v>1045</v>
      </c>
      <c r="BH161" s="605" t="s">
        <v>1045</v>
      </c>
      <c r="BI161" s="605" t="s">
        <v>1045</v>
      </c>
      <c r="BJ161" s="605" t="s">
        <v>1045</v>
      </c>
      <c r="BK161" s="605" t="s">
        <v>1045</v>
      </c>
      <c r="BL161" s="605" t="s">
        <v>1045</v>
      </c>
      <c r="BM161" s="605" t="s">
        <v>1045</v>
      </c>
      <c r="BN161" s="605" t="s">
        <v>1045</v>
      </c>
      <c r="BO161" s="605" t="s">
        <v>1045</v>
      </c>
      <c r="BP161" s="605" t="s">
        <v>1045</v>
      </c>
      <c r="BQ161" s="605" t="s">
        <v>1039</v>
      </c>
      <c r="BR161" s="605" t="s">
        <v>1039</v>
      </c>
      <c r="BS161" s="605" t="s">
        <v>1039</v>
      </c>
      <c r="BT161" s="606" t="s">
        <v>1039</v>
      </c>
    </row>
    <row r="162" spans="2:72">
      <c r="B162" s="597" t="s">
        <v>208</v>
      </c>
      <c r="C162" s="597" t="s">
        <v>1003</v>
      </c>
      <c r="D162" s="597" t="s">
        <v>21</v>
      </c>
      <c r="E162" s="597" t="s">
        <v>999</v>
      </c>
      <c r="F162" s="597" t="s">
        <v>1025</v>
      </c>
      <c r="G162" s="597" t="s">
        <v>1000</v>
      </c>
      <c r="H162" s="768">
        <v>2014</v>
      </c>
      <c r="I162" s="556" t="s">
        <v>1016</v>
      </c>
      <c r="J162" s="556"/>
      <c r="L162" s="604" t="s">
        <v>1036</v>
      </c>
      <c r="M162" s="605" t="s">
        <v>1036</v>
      </c>
      <c r="N162" s="605" t="s">
        <v>1037</v>
      </c>
      <c r="O162" s="605">
        <v>852.48</v>
      </c>
      <c r="P162" s="605">
        <v>846.64</v>
      </c>
      <c r="Q162" s="605">
        <v>789.11</v>
      </c>
      <c r="R162" s="605">
        <v>497</v>
      </c>
      <c r="S162" s="605">
        <v>497</v>
      </c>
      <c r="T162" s="605">
        <v>497</v>
      </c>
      <c r="U162" s="605">
        <v>497</v>
      </c>
      <c r="V162" s="605">
        <v>497</v>
      </c>
      <c r="W162" s="605">
        <v>497</v>
      </c>
      <c r="X162" s="605">
        <v>497</v>
      </c>
      <c r="Y162" s="605">
        <v>487.67</v>
      </c>
      <c r="Z162" s="605">
        <v>198.42</v>
      </c>
      <c r="AA162" s="605" t="s">
        <v>1036</v>
      </c>
      <c r="AB162" s="605" t="s">
        <v>1036</v>
      </c>
      <c r="AC162" s="605" t="s">
        <v>1036</v>
      </c>
      <c r="AD162" s="605" t="s">
        <v>1036</v>
      </c>
      <c r="AE162" s="605" t="s">
        <v>1036</v>
      </c>
      <c r="AF162" s="605" t="s">
        <v>1036</v>
      </c>
      <c r="AG162" s="605" t="s">
        <v>1036</v>
      </c>
      <c r="AH162" s="605" t="s">
        <v>1036</v>
      </c>
      <c r="AI162" s="605" t="s">
        <v>1034</v>
      </c>
      <c r="AJ162" s="605" t="s">
        <v>1038</v>
      </c>
      <c r="AK162" s="605" t="s">
        <v>1038</v>
      </c>
      <c r="AL162" s="605" t="s">
        <v>1039</v>
      </c>
      <c r="AM162" s="605" t="s">
        <v>1039</v>
      </c>
      <c r="AN162" s="605" t="s">
        <v>1039</v>
      </c>
      <c r="AO162" s="606" t="s">
        <v>1039</v>
      </c>
      <c r="AQ162" s="604" t="s">
        <v>1036</v>
      </c>
      <c r="AR162" s="605" t="s">
        <v>1045</v>
      </c>
      <c r="AS162" s="605" t="s">
        <v>1045</v>
      </c>
      <c r="AT162" s="605">
        <v>2940239.91</v>
      </c>
      <c r="AU162" s="605">
        <v>2919374.23</v>
      </c>
      <c r="AV162" s="605">
        <v>2709943.37</v>
      </c>
      <c r="AW162" s="605">
        <v>1775114.74</v>
      </c>
      <c r="AX162" s="605">
        <v>1775114.74</v>
      </c>
      <c r="AY162" s="605">
        <v>1775114.74</v>
      </c>
      <c r="AZ162" s="605">
        <v>1775114.74</v>
      </c>
      <c r="BA162" s="605">
        <v>1775114.74</v>
      </c>
      <c r="BB162" s="605">
        <v>1775114.74</v>
      </c>
      <c r="BC162" s="605">
        <v>1775114.74</v>
      </c>
      <c r="BD162" s="605">
        <v>1689166.06</v>
      </c>
      <c r="BE162" s="605">
        <v>647250.85</v>
      </c>
      <c r="BF162" s="605" t="s">
        <v>1045</v>
      </c>
      <c r="BG162" s="605" t="s">
        <v>1045</v>
      </c>
      <c r="BH162" s="605" t="s">
        <v>1045</v>
      </c>
      <c r="BI162" s="605" t="s">
        <v>1045</v>
      </c>
      <c r="BJ162" s="605" t="s">
        <v>1045</v>
      </c>
      <c r="BK162" s="605" t="s">
        <v>1045</v>
      </c>
      <c r="BL162" s="605" t="s">
        <v>1045</v>
      </c>
      <c r="BM162" s="605" t="s">
        <v>1045</v>
      </c>
      <c r="BN162" s="605" t="s">
        <v>1045</v>
      </c>
      <c r="BO162" s="605" t="s">
        <v>1045</v>
      </c>
      <c r="BP162" s="605" t="s">
        <v>1045</v>
      </c>
      <c r="BQ162" s="605" t="s">
        <v>1039</v>
      </c>
      <c r="BR162" s="605" t="s">
        <v>1039</v>
      </c>
      <c r="BS162" s="605" t="s">
        <v>1039</v>
      </c>
      <c r="BT162" s="606" t="s">
        <v>1039</v>
      </c>
    </row>
    <row r="163" spans="2:72">
      <c r="B163" s="597" t="s">
        <v>208</v>
      </c>
      <c r="C163" s="597" t="s">
        <v>1003</v>
      </c>
      <c r="D163" s="597" t="s">
        <v>20</v>
      </c>
      <c r="E163" s="597" t="s">
        <v>999</v>
      </c>
      <c r="F163" s="597" t="s">
        <v>1025</v>
      </c>
      <c r="G163" s="597" t="s">
        <v>1000</v>
      </c>
      <c r="H163" s="768">
        <v>2011</v>
      </c>
      <c r="I163" s="556" t="s">
        <v>1016</v>
      </c>
      <c r="J163" s="556"/>
      <c r="L163" s="604">
        <v>2.4700000000000002</v>
      </c>
      <c r="M163" s="605">
        <v>2.4700000000000002</v>
      </c>
      <c r="N163" s="605">
        <v>2.4700000000000002</v>
      </c>
      <c r="O163" s="605">
        <v>2.4700000000000002</v>
      </c>
      <c r="P163" s="605" t="s">
        <v>1037</v>
      </c>
      <c r="Q163" s="605" t="s">
        <v>1036</v>
      </c>
      <c r="R163" s="605" t="s">
        <v>1036</v>
      </c>
      <c r="S163" s="605" t="s">
        <v>1036</v>
      </c>
      <c r="T163" s="605" t="s">
        <v>1036</v>
      </c>
      <c r="U163" s="605" t="s">
        <v>1036</v>
      </c>
      <c r="V163" s="605" t="s">
        <v>1036</v>
      </c>
      <c r="W163" s="605" t="s">
        <v>1036</v>
      </c>
      <c r="X163" s="605" t="s">
        <v>1036</v>
      </c>
      <c r="Y163" s="605" t="s">
        <v>1036</v>
      </c>
      <c r="Z163" s="605" t="s">
        <v>1036</v>
      </c>
      <c r="AA163" s="605" t="s">
        <v>1036</v>
      </c>
      <c r="AB163" s="605" t="s">
        <v>1036</v>
      </c>
      <c r="AC163" s="605" t="s">
        <v>1036</v>
      </c>
      <c r="AD163" s="605" t="s">
        <v>1036</v>
      </c>
      <c r="AE163" s="605" t="s">
        <v>1036</v>
      </c>
      <c r="AF163" s="605" t="s">
        <v>1036</v>
      </c>
      <c r="AG163" s="605" t="s">
        <v>1036</v>
      </c>
      <c r="AH163" s="605" t="s">
        <v>1036</v>
      </c>
      <c r="AI163" s="605" t="s">
        <v>1034</v>
      </c>
      <c r="AJ163" s="605" t="s">
        <v>1038</v>
      </c>
      <c r="AK163" s="605" t="s">
        <v>1038</v>
      </c>
      <c r="AL163" s="605" t="s">
        <v>1039</v>
      </c>
      <c r="AM163" s="605" t="s">
        <v>1039</v>
      </c>
      <c r="AN163" s="605" t="s">
        <v>1039</v>
      </c>
      <c r="AO163" s="606" t="s">
        <v>1039</v>
      </c>
      <c r="AQ163" s="604">
        <v>12220.41</v>
      </c>
      <c r="AR163" s="605">
        <v>12220.41</v>
      </c>
      <c r="AS163" s="605">
        <v>12220.41</v>
      </c>
      <c r="AT163" s="605">
        <v>12220.41</v>
      </c>
      <c r="AU163" s="605" t="s">
        <v>1046</v>
      </c>
      <c r="AV163" s="605" t="s">
        <v>1046</v>
      </c>
      <c r="AW163" s="605" t="s">
        <v>1046</v>
      </c>
      <c r="AX163" s="605" t="s">
        <v>1046</v>
      </c>
      <c r="AY163" s="605" t="s">
        <v>1046</v>
      </c>
      <c r="AZ163" s="605" t="s">
        <v>1046</v>
      </c>
      <c r="BA163" s="605" t="s">
        <v>1046</v>
      </c>
      <c r="BB163" s="605" t="s">
        <v>1046</v>
      </c>
      <c r="BC163" s="605" t="s">
        <v>1046</v>
      </c>
      <c r="BD163" s="605" t="s">
        <v>1046</v>
      </c>
      <c r="BE163" s="605" t="s">
        <v>1046</v>
      </c>
      <c r="BF163" s="605" t="s">
        <v>1045</v>
      </c>
      <c r="BG163" s="605" t="s">
        <v>1045</v>
      </c>
      <c r="BH163" s="605" t="s">
        <v>1045</v>
      </c>
      <c r="BI163" s="605" t="s">
        <v>1045</v>
      </c>
      <c r="BJ163" s="605" t="s">
        <v>1045</v>
      </c>
      <c r="BK163" s="605" t="s">
        <v>1045</v>
      </c>
      <c r="BL163" s="605" t="s">
        <v>1045</v>
      </c>
      <c r="BM163" s="605" t="s">
        <v>1045</v>
      </c>
      <c r="BN163" s="605" t="s">
        <v>1045</v>
      </c>
      <c r="BO163" s="605" t="s">
        <v>1045</v>
      </c>
      <c r="BP163" s="605" t="s">
        <v>1045</v>
      </c>
      <c r="BQ163" s="605" t="s">
        <v>1039</v>
      </c>
      <c r="BR163" s="605" t="s">
        <v>1039</v>
      </c>
      <c r="BS163" s="605" t="s">
        <v>1039</v>
      </c>
      <c r="BT163" s="606" t="s">
        <v>1039</v>
      </c>
    </row>
    <row r="164" spans="2:72">
      <c r="B164" s="597" t="s">
        <v>208</v>
      </c>
      <c r="C164" s="597" t="s">
        <v>1003</v>
      </c>
      <c r="D164" s="597" t="s">
        <v>20</v>
      </c>
      <c r="E164" s="597" t="s">
        <v>999</v>
      </c>
      <c r="F164" s="597" t="s">
        <v>1025</v>
      </c>
      <c r="G164" s="597" t="s">
        <v>1000</v>
      </c>
      <c r="H164" s="768">
        <v>2012</v>
      </c>
      <c r="I164" s="556" t="s">
        <v>1016</v>
      </c>
      <c r="J164" s="556"/>
      <c r="L164" s="604" t="s">
        <v>1036</v>
      </c>
      <c r="M164" s="605">
        <v>0.17</v>
      </c>
      <c r="N164" s="605">
        <v>0.17</v>
      </c>
      <c r="O164" s="605">
        <v>0.17</v>
      </c>
      <c r="P164" s="605">
        <v>0.17</v>
      </c>
      <c r="Q164" s="605" t="s">
        <v>1036</v>
      </c>
      <c r="R164" s="605" t="s">
        <v>1036</v>
      </c>
      <c r="S164" s="605" t="s">
        <v>1036</v>
      </c>
      <c r="T164" s="605" t="s">
        <v>1036</v>
      </c>
      <c r="U164" s="605" t="s">
        <v>1036</v>
      </c>
      <c r="V164" s="605" t="s">
        <v>1036</v>
      </c>
      <c r="W164" s="605" t="s">
        <v>1036</v>
      </c>
      <c r="X164" s="605" t="s">
        <v>1036</v>
      </c>
      <c r="Y164" s="605" t="s">
        <v>1036</v>
      </c>
      <c r="Z164" s="605" t="s">
        <v>1036</v>
      </c>
      <c r="AA164" s="605" t="s">
        <v>1036</v>
      </c>
      <c r="AB164" s="605" t="s">
        <v>1036</v>
      </c>
      <c r="AC164" s="605" t="s">
        <v>1036</v>
      </c>
      <c r="AD164" s="605" t="s">
        <v>1036</v>
      </c>
      <c r="AE164" s="605" t="s">
        <v>1036</v>
      </c>
      <c r="AF164" s="605" t="s">
        <v>1036</v>
      </c>
      <c r="AG164" s="605" t="s">
        <v>1036</v>
      </c>
      <c r="AH164" s="605" t="s">
        <v>1036</v>
      </c>
      <c r="AI164" s="605" t="s">
        <v>1034</v>
      </c>
      <c r="AJ164" s="605" t="s">
        <v>1038</v>
      </c>
      <c r="AK164" s="605" t="s">
        <v>1038</v>
      </c>
      <c r="AL164" s="605" t="s">
        <v>1039</v>
      </c>
      <c r="AM164" s="605" t="s">
        <v>1039</v>
      </c>
      <c r="AN164" s="605" t="s">
        <v>1039</v>
      </c>
      <c r="AO164" s="606" t="s">
        <v>1039</v>
      </c>
      <c r="AQ164" s="604" t="s">
        <v>1036</v>
      </c>
      <c r="AR164" s="605">
        <v>854.06</v>
      </c>
      <c r="AS164" s="605">
        <v>854.06</v>
      </c>
      <c r="AT164" s="605">
        <v>854.06</v>
      </c>
      <c r="AU164" s="605">
        <v>854.06</v>
      </c>
      <c r="AV164" s="605" t="s">
        <v>1046</v>
      </c>
      <c r="AW164" s="605" t="s">
        <v>1046</v>
      </c>
      <c r="AX164" s="605" t="s">
        <v>1046</v>
      </c>
      <c r="AY164" s="605" t="s">
        <v>1046</v>
      </c>
      <c r="AZ164" s="605" t="s">
        <v>1046</v>
      </c>
      <c r="BA164" s="605" t="s">
        <v>1046</v>
      </c>
      <c r="BB164" s="605" t="s">
        <v>1046</v>
      </c>
      <c r="BC164" s="605" t="s">
        <v>1046</v>
      </c>
      <c r="BD164" s="605" t="s">
        <v>1046</v>
      </c>
      <c r="BE164" s="605" t="s">
        <v>1046</v>
      </c>
      <c r="BF164" s="605" t="s">
        <v>1045</v>
      </c>
      <c r="BG164" s="605" t="s">
        <v>1045</v>
      </c>
      <c r="BH164" s="605" t="s">
        <v>1045</v>
      </c>
      <c r="BI164" s="605" t="s">
        <v>1045</v>
      </c>
      <c r="BJ164" s="605" t="s">
        <v>1045</v>
      </c>
      <c r="BK164" s="605" t="s">
        <v>1045</v>
      </c>
      <c r="BL164" s="605" t="s">
        <v>1045</v>
      </c>
      <c r="BM164" s="605" t="s">
        <v>1045</v>
      </c>
      <c r="BN164" s="605" t="s">
        <v>1045</v>
      </c>
      <c r="BO164" s="605" t="s">
        <v>1045</v>
      </c>
      <c r="BP164" s="605" t="s">
        <v>1045</v>
      </c>
      <c r="BQ164" s="605" t="s">
        <v>1039</v>
      </c>
      <c r="BR164" s="605" t="s">
        <v>1039</v>
      </c>
      <c r="BS164" s="605" t="s">
        <v>1039</v>
      </c>
      <c r="BT164" s="606" t="s">
        <v>1039</v>
      </c>
    </row>
    <row r="165" spans="2:72">
      <c r="B165" s="597" t="s">
        <v>208</v>
      </c>
      <c r="C165" s="597" t="s">
        <v>1003</v>
      </c>
      <c r="D165" s="597" t="s">
        <v>20</v>
      </c>
      <c r="E165" s="597" t="s">
        <v>999</v>
      </c>
      <c r="F165" s="597" t="s">
        <v>1025</v>
      </c>
      <c r="G165" s="597" t="s">
        <v>1000</v>
      </c>
      <c r="H165" s="768">
        <v>2012</v>
      </c>
      <c r="I165" s="556" t="s">
        <v>1016</v>
      </c>
      <c r="J165" s="556"/>
      <c r="L165" s="604" t="s">
        <v>1036</v>
      </c>
      <c r="M165" s="605">
        <v>0.52</v>
      </c>
      <c r="N165" s="605">
        <v>0.52</v>
      </c>
      <c r="O165" s="605">
        <v>0.52</v>
      </c>
      <c r="P165" s="605">
        <v>0.52</v>
      </c>
      <c r="Q165" s="605" t="s">
        <v>1036</v>
      </c>
      <c r="R165" s="605" t="s">
        <v>1036</v>
      </c>
      <c r="S165" s="605" t="s">
        <v>1036</v>
      </c>
      <c r="T165" s="605" t="s">
        <v>1036</v>
      </c>
      <c r="U165" s="605" t="s">
        <v>1036</v>
      </c>
      <c r="V165" s="605" t="s">
        <v>1036</v>
      </c>
      <c r="W165" s="605" t="s">
        <v>1036</v>
      </c>
      <c r="X165" s="605" t="s">
        <v>1036</v>
      </c>
      <c r="Y165" s="605" t="s">
        <v>1036</v>
      </c>
      <c r="Z165" s="605" t="s">
        <v>1036</v>
      </c>
      <c r="AA165" s="605" t="s">
        <v>1036</v>
      </c>
      <c r="AB165" s="605" t="s">
        <v>1036</v>
      </c>
      <c r="AC165" s="605" t="s">
        <v>1036</v>
      </c>
      <c r="AD165" s="605" t="s">
        <v>1036</v>
      </c>
      <c r="AE165" s="605" t="s">
        <v>1036</v>
      </c>
      <c r="AF165" s="605" t="s">
        <v>1036</v>
      </c>
      <c r="AG165" s="605" t="s">
        <v>1036</v>
      </c>
      <c r="AH165" s="605" t="s">
        <v>1036</v>
      </c>
      <c r="AI165" s="605" t="s">
        <v>1034</v>
      </c>
      <c r="AJ165" s="605" t="s">
        <v>1038</v>
      </c>
      <c r="AK165" s="605" t="s">
        <v>1038</v>
      </c>
      <c r="AL165" s="605" t="s">
        <v>1039</v>
      </c>
      <c r="AM165" s="605" t="s">
        <v>1039</v>
      </c>
      <c r="AN165" s="605" t="s">
        <v>1039</v>
      </c>
      <c r="AO165" s="606" t="s">
        <v>1039</v>
      </c>
      <c r="AQ165" s="604" t="s">
        <v>1036</v>
      </c>
      <c r="AR165" s="605">
        <v>2562.1799999999998</v>
      </c>
      <c r="AS165" s="605">
        <v>2562.1799999999998</v>
      </c>
      <c r="AT165" s="605">
        <v>2562.1799999999998</v>
      </c>
      <c r="AU165" s="605">
        <v>2562.1799999999998</v>
      </c>
      <c r="AV165" s="605" t="s">
        <v>1046</v>
      </c>
      <c r="AW165" s="605" t="s">
        <v>1046</v>
      </c>
      <c r="AX165" s="605" t="s">
        <v>1046</v>
      </c>
      <c r="AY165" s="605" t="s">
        <v>1046</v>
      </c>
      <c r="AZ165" s="605" t="s">
        <v>1046</v>
      </c>
      <c r="BA165" s="605" t="s">
        <v>1046</v>
      </c>
      <c r="BB165" s="605" t="s">
        <v>1046</v>
      </c>
      <c r="BC165" s="605" t="s">
        <v>1046</v>
      </c>
      <c r="BD165" s="605" t="s">
        <v>1046</v>
      </c>
      <c r="BE165" s="605" t="s">
        <v>1046</v>
      </c>
      <c r="BF165" s="605" t="s">
        <v>1045</v>
      </c>
      <c r="BG165" s="605" t="s">
        <v>1045</v>
      </c>
      <c r="BH165" s="605" t="s">
        <v>1045</v>
      </c>
      <c r="BI165" s="605" t="s">
        <v>1045</v>
      </c>
      <c r="BJ165" s="605" t="s">
        <v>1045</v>
      </c>
      <c r="BK165" s="605" t="s">
        <v>1045</v>
      </c>
      <c r="BL165" s="605" t="s">
        <v>1045</v>
      </c>
      <c r="BM165" s="605" t="s">
        <v>1045</v>
      </c>
      <c r="BN165" s="605" t="s">
        <v>1045</v>
      </c>
      <c r="BO165" s="605" t="s">
        <v>1045</v>
      </c>
      <c r="BP165" s="605" t="s">
        <v>1045</v>
      </c>
      <c r="BQ165" s="605" t="s">
        <v>1039</v>
      </c>
      <c r="BR165" s="605" t="s">
        <v>1039</v>
      </c>
      <c r="BS165" s="605" t="s">
        <v>1039</v>
      </c>
      <c r="BT165" s="606" t="s">
        <v>1039</v>
      </c>
    </row>
    <row r="166" spans="2:72">
      <c r="B166" s="597" t="s">
        <v>208</v>
      </c>
      <c r="C166" s="597" t="s">
        <v>1003</v>
      </c>
      <c r="D166" s="597" t="s">
        <v>20</v>
      </c>
      <c r="E166" s="597" t="s">
        <v>999</v>
      </c>
      <c r="F166" s="597" t="s">
        <v>1025</v>
      </c>
      <c r="G166" s="597" t="s">
        <v>1000</v>
      </c>
      <c r="H166" s="768">
        <v>2013</v>
      </c>
      <c r="I166" s="556" t="s">
        <v>1016</v>
      </c>
      <c r="J166" s="556"/>
      <c r="L166" s="604" t="s">
        <v>1036</v>
      </c>
      <c r="M166" s="605" t="s">
        <v>1036</v>
      </c>
      <c r="N166" s="605">
        <v>0.05</v>
      </c>
      <c r="O166" s="605">
        <v>0.05</v>
      </c>
      <c r="P166" s="605">
        <v>0.05</v>
      </c>
      <c r="Q166" s="605">
        <v>0.05</v>
      </c>
      <c r="R166" s="605" t="s">
        <v>1036</v>
      </c>
      <c r="S166" s="605" t="s">
        <v>1036</v>
      </c>
      <c r="T166" s="605" t="s">
        <v>1036</v>
      </c>
      <c r="U166" s="605" t="s">
        <v>1036</v>
      </c>
      <c r="V166" s="605" t="s">
        <v>1036</v>
      </c>
      <c r="W166" s="605" t="s">
        <v>1036</v>
      </c>
      <c r="X166" s="605" t="s">
        <v>1036</v>
      </c>
      <c r="Y166" s="605" t="s">
        <v>1036</v>
      </c>
      <c r="Z166" s="605" t="s">
        <v>1036</v>
      </c>
      <c r="AA166" s="605" t="s">
        <v>1036</v>
      </c>
      <c r="AB166" s="605" t="s">
        <v>1036</v>
      </c>
      <c r="AC166" s="605" t="s">
        <v>1036</v>
      </c>
      <c r="AD166" s="605" t="s">
        <v>1036</v>
      </c>
      <c r="AE166" s="605" t="s">
        <v>1036</v>
      </c>
      <c r="AF166" s="605" t="s">
        <v>1036</v>
      </c>
      <c r="AG166" s="605" t="s">
        <v>1036</v>
      </c>
      <c r="AH166" s="605" t="s">
        <v>1036</v>
      </c>
      <c r="AI166" s="605" t="s">
        <v>1034</v>
      </c>
      <c r="AJ166" s="605" t="s">
        <v>1038</v>
      </c>
      <c r="AK166" s="605" t="s">
        <v>1038</v>
      </c>
      <c r="AL166" s="605" t="s">
        <v>1039</v>
      </c>
      <c r="AM166" s="605" t="s">
        <v>1039</v>
      </c>
      <c r="AN166" s="605" t="s">
        <v>1039</v>
      </c>
      <c r="AO166" s="606" t="s">
        <v>1039</v>
      </c>
      <c r="AQ166" s="604" t="s">
        <v>1036</v>
      </c>
      <c r="AR166" s="605" t="s">
        <v>1045</v>
      </c>
      <c r="AS166" s="605">
        <v>257.08</v>
      </c>
      <c r="AT166" s="605">
        <v>257.08</v>
      </c>
      <c r="AU166" s="605">
        <v>257.08</v>
      </c>
      <c r="AV166" s="605">
        <v>257.08</v>
      </c>
      <c r="AW166" s="605" t="s">
        <v>1046</v>
      </c>
      <c r="AX166" s="605" t="s">
        <v>1046</v>
      </c>
      <c r="AY166" s="605" t="s">
        <v>1046</v>
      </c>
      <c r="AZ166" s="605" t="s">
        <v>1046</v>
      </c>
      <c r="BA166" s="605" t="s">
        <v>1046</v>
      </c>
      <c r="BB166" s="605" t="s">
        <v>1046</v>
      </c>
      <c r="BC166" s="605" t="s">
        <v>1046</v>
      </c>
      <c r="BD166" s="605" t="s">
        <v>1046</v>
      </c>
      <c r="BE166" s="605" t="s">
        <v>1046</v>
      </c>
      <c r="BF166" s="605" t="s">
        <v>1045</v>
      </c>
      <c r="BG166" s="605" t="s">
        <v>1045</v>
      </c>
      <c r="BH166" s="605" t="s">
        <v>1045</v>
      </c>
      <c r="BI166" s="605" t="s">
        <v>1045</v>
      </c>
      <c r="BJ166" s="605" t="s">
        <v>1045</v>
      </c>
      <c r="BK166" s="605" t="s">
        <v>1045</v>
      </c>
      <c r="BL166" s="605" t="s">
        <v>1045</v>
      </c>
      <c r="BM166" s="605" t="s">
        <v>1045</v>
      </c>
      <c r="BN166" s="605" t="s">
        <v>1045</v>
      </c>
      <c r="BO166" s="605" t="s">
        <v>1045</v>
      </c>
      <c r="BP166" s="605" t="s">
        <v>1045</v>
      </c>
      <c r="BQ166" s="605" t="s">
        <v>1039</v>
      </c>
      <c r="BR166" s="605" t="s">
        <v>1039</v>
      </c>
      <c r="BS166" s="605" t="s">
        <v>1039</v>
      </c>
      <c r="BT166" s="606" t="s">
        <v>1039</v>
      </c>
    </row>
    <row r="167" spans="2:72">
      <c r="B167" s="597" t="s">
        <v>208</v>
      </c>
      <c r="C167" s="597" t="s">
        <v>1003</v>
      </c>
      <c r="D167" s="597" t="s">
        <v>20</v>
      </c>
      <c r="E167" s="597" t="s">
        <v>999</v>
      </c>
      <c r="F167" s="597" t="s">
        <v>1025</v>
      </c>
      <c r="G167" s="597" t="s">
        <v>1000</v>
      </c>
      <c r="H167" s="768">
        <v>2013</v>
      </c>
      <c r="I167" s="556" t="s">
        <v>1016</v>
      </c>
      <c r="J167" s="556"/>
      <c r="L167" s="604" t="s">
        <v>1036</v>
      </c>
      <c r="M167" s="605" t="s">
        <v>1036</v>
      </c>
      <c r="N167" s="605">
        <v>17.64</v>
      </c>
      <c r="O167" s="605">
        <v>17.64</v>
      </c>
      <c r="P167" s="605">
        <v>17.64</v>
      </c>
      <c r="Q167" s="605">
        <v>17.64</v>
      </c>
      <c r="R167" s="605" t="s">
        <v>1036</v>
      </c>
      <c r="S167" s="605" t="s">
        <v>1036</v>
      </c>
      <c r="T167" s="605" t="s">
        <v>1036</v>
      </c>
      <c r="U167" s="605" t="s">
        <v>1036</v>
      </c>
      <c r="V167" s="605" t="s">
        <v>1036</v>
      </c>
      <c r="W167" s="605" t="s">
        <v>1036</v>
      </c>
      <c r="X167" s="605" t="s">
        <v>1036</v>
      </c>
      <c r="Y167" s="605" t="s">
        <v>1036</v>
      </c>
      <c r="Z167" s="605" t="s">
        <v>1036</v>
      </c>
      <c r="AA167" s="605" t="s">
        <v>1036</v>
      </c>
      <c r="AB167" s="605" t="s">
        <v>1036</v>
      </c>
      <c r="AC167" s="605" t="s">
        <v>1036</v>
      </c>
      <c r="AD167" s="605" t="s">
        <v>1036</v>
      </c>
      <c r="AE167" s="605" t="s">
        <v>1036</v>
      </c>
      <c r="AF167" s="605" t="s">
        <v>1036</v>
      </c>
      <c r="AG167" s="605" t="s">
        <v>1036</v>
      </c>
      <c r="AH167" s="605" t="s">
        <v>1036</v>
      </c>
      <c r="AI167" s="605" t="s">
        <v>1034</v>
      </c>
      <c r="AJ167" s="605" t="s">
        <v>1038</v>
      </c>
      <c r="AK167" s="605" t="s">
        <v>1038</v>
      </c>
      <c r="AL167" s="605" t="s">
        <v>1039</v>
      </c>
      <c r="AM167" s="605" t="s">
        <v>1039</v>
      </c>
      <c r="AN167" s="605" t="s">
        <v>1039</v>
      </c>
      <c r="AO167" s="606" t="s">
        <v>1039</v>
      </c>
      <c r="AQ167" s="604" t="s">
        <v>1036</v>
      </c>
      <c r="AR167" s="605" t="s">
        <v>1045</v>
      </c>
      <c r="AS167" s="605">
        <v>96965.81</v>
      </c>
      <c r="AT167" s="605">
        <v>96965.81</v>
      </c>
      <c r="AU167" s="605">
        <v>96965.81</v>
      </c>
      <c r="AV167" s="605">
        <v>96965.81</v>
      </c>
      <c r="AW167" s="605" t="s">
        <v>1046</v>
      </c>
      <c r="AX167" s="605" t="s">
        <v>1046</v>
      </c>
      <c r="AY167" s="605" t="s">
        <v>1046</v>
      </c>
      <c r="AZ167" s="605" t="s">
        <v>1046</v>
      </c>
      <c r="BA167" s="605" t="s">
        <v>1046</v>
      </c>
      <c r="BB167" s="605" t="s">
        <v>1046</v>
      </c>
      <c r="BC167" s="605" t="s">
        <v>1046</v>
      </c>
      <c r="BD167" s="605" t="s">
        <v>1046</v>
      </c>
      <c r="BE167" s="605" t="s">
        <v>1046</v>
      </c>
      <c r="BF167" s="605" t="s">
        <v>1045</v>
      </c>
      <c r="BG167" s="605" t="s">
        <v>1045</v>
      </c>
      <c r="BH167" s="605" t="s">
        <v>1045</v>
      </c>
      <c r="BI167" s="605" t="s">
        <v>1045</v>
      </c>
      <c r="BJ167" s="605" t="s">
        <v>1045</v>
      </c>
      <c r="BK167" s="605" t="s">
        <v>1045</v>
      </c>
      <c r="BL167" s="605" t="s">
        <v>1045</v>
      </c>
      <c r="BM167" s="605" t="s">
        <v>1045</v>
      </c>
      <c r="BN167" s="605" t="s">
        <v>1045</v>
      </c>
      <c r="BO167" s="605" t="s">
        <v>1045</v>
      </c>
      <c r="BP167" s="605" t="s">
        <v>1045</v>
      </c>
      <c r="BQ167" s="605" t="s">
        <v>1039</v>
      </c>
      <c r="BR167" s="605" t="s">
        <v>1039</v>
      </c>
      <c r="BS167" s="605" t="s">
        <v>1039</v>
      </c>
      <c r="BT167" s="606" t="s">
        <v>1039</v>
      </c>
    </row>
    <row r="168" spans="2:72">
      <c r="B168" s="597" t="s">
        <v>208</v>
      </c>
      <c r="C168" s="597" t="s">
        <v>1003</v>
      </c>
      <c r="D168" s="597" t="s">
        <v>20</v>
      </c>
      <c r="E168" s="597" t="s">
        <v>999</v>
      </c>
      <c r="F168" s="597" t="s">
        <v>1025</v>
      </c>
      <c r="G168" s="597" t="s">
        <v>1000</v>
      </c>
      <c r="H168" s="768">
        <v>2014</v>
      </c>
      <c r="I168" s="556" t="s">
        <v>1016</v>
      </c>
      <c r="J168" s="556"/>
      <c r="L168" s="604" t="s">
        <v>1036</v>
      </c>
      <c r="M168" s="605" t="s">
        <v>1036</v>
      </c>
      <c r="N168" s="605" t="s">
        <v>1037</v>
      </c>
      <c r="O168" s="605">
        <v>267.33999999999997</v>
      </c>
      <c r="P168" s="605">
        <v>267.33999999999997</v>
      </c>
      <c r="Q168" s="605">
        <v>267.33999999999997</v>
      </c>
      <c r="R168" s="605">
        <v>267.33999999999997</v>
      </c>
      <c r="S168" s="605" t="s">
        <v>1036</v>
      </c>
      <c r="T168" s="605" t="s">
        <v>1036</v>
      </c>
      <c r="U168" s="605" t="s">
        <v>1036</v>
      </c>
      <c r="V168" s="605" t="s">
        <v>1036</v>
      </c>
      <c r="W168" s="605" t="s">
        <v>1036</v>
      </c>
      <c r="X168" s="605" t="s">
        <v>1036</v>
      </c>
      <c r="Y168" s="605" t="s">
        <v>1036</v>
      </c>
      <c r="Z168" s="605" t="s">
        <v>1036</v>
      </c>
      <c r="AA168" s="605" t="s">
        <v>1036</v>
      </c>
      <c r="AB168" s="605" t="s">
        <v>1036</v>
      </c>
      <c r="AC168" s="605" t="s">
        <v>1036</v>
      </c>
      <c r="AD168" s="605" t="s">
        <v>1036</v>
      </c>
      <c r="AE168" s="605" t="s">
        <v>1036</v>
      </c>
      <c r="AF168" s="605" t="s">
        <v>1036</v>
      </c>
      <c r="AG168" s="605" t="s">
        <v>1036</v>
      </c>
      <c r="AH168" s="605" t="s">
        <v>1036</v>
      </c>
      <c r="AI168" s="605" t="s">
        <v>1034</v>
      </c>
      <c r="AJ168" s="605" t="s">
        <v>1038</v>
      </c>
      <c r="AK168" s="605" t="s">
        <v>1038</v>
      </c>
      <c r="AL168" s="605" t="s">
        <v>1039</v>
      </c>
      <c r="AM168" s="605" t="s">
        <v>1039</v>
      </c>
      <c r="AN168" s="605" t="s">
        <v>1039</v>
      </c>
      <c r="AO168" s="606" t="s">
        <v>1039</v>
      </c>
      <c r="AQ168" s="604" t="s">
        <v>1036</v>
      </c>
      <c r="AR168" s="605" t="s">
        <v>1045</v>
      </c>
      <c r="AS168" s="605" t="s">
        <v>1045</v>
      </c>
      <c r="AT168" s="605">
        <v>1305471.3999999999</v>
      </c>
      <c r="AU168" s="605">
        <v>1305471.3999999999</v>
      </c>
      <c r="AV168" s="605">
        <v>1305471.3999999999</v>
      </c>
      <c r="AW168" s="605">
        <v>1305471.3999999999</v>
      </c>
      <c r="AX168" s="605" t="s">
        <v>1046</v>
      </c>
      <c r="AY168" s="605" t="s">
        <v>1046</v>
      </c>
      <c r="AZ168" s="605" t="s">
        <v>1046</v>
      </c>
      <c r="BA168" s="605" t="s">
        <v>1046</v>
      </c>
      <c r="BB168" s="605" t="s">
        <v>1046</v>
      </c>
      <c r="BC168" s="605" t="s">
        <v>1046</v>
      </c>
      <c r="BD168" s="605" t="s">
        <v>1046</v>
      </c>
      <c r="BE168" s="605" t="s">
        <v>1046</v>
      </c>
      <c r="BF168" s="605" t="s">
        <v>1045</v>
      </c>
      <c r="BG168" s="605" t="s">
        <v>1045</v>
      </c>
      <c r="BH168" s="605" t="s">
        <v>1045</v>
      </c>
      <c r="BI168" s="605" t="s">
        <v>1045</v>
      </c>
      <c r="BJ168" s="605" t="s">
        <v>1045</v>
      </c>
      <c r="BK168" s="605" t="s">
        <v>1045</v>
      </c>
      <c r="BL168" s="605" t="s">
        <v>1045</v>
      </c>
      <c r="BM168" s="605" t="s">
        <v>1045</v>
      </c>
      <c r="BN168" s="605" t="s">
        <v>1045</v>
      </c>
      <c r="BO168" s="605" t="s">
        <v>1045</v>
      </c>
      <c r="BP168" s="605" t="s">
        <v>1045</v>
      </c>
      <c r="BQ168" s="605" t="s">
        <v>1039</v>
      </c>
      <c r="BR168" s="605" t="s">
        <v>1039</v>
      </c>
      <c r="BS168" s="605" t="s">
        <v>1039</v>
      </c>
      <c r="BT168" s="606" t="s">
        <v>1039</v>
      </c>
    </row>
    <row r="169" spans="2:72">
      <c r="B169" s="597" t="s">
        <v>208</v>
      </c>
      <c r="C169" s="597" t="s">
        <v>1003</v>
      </c>
      <c r="D169" s="597" t="s">
        <v>17</v>
      </c>
      <c r="E169" s="597" t="s">
        <v>999</v>
      </c>
      <c r="F169" s="597" t="s">
        <v>1025</v>
      </c>
      <c r="G169" s="597" t="s">
        <v>1000</v>
      </c>
      <c r="H169" s="768">
        <v>2012</v>
      </c>
      <c r="I169" s="556" t="s">
        <v>1016</v>
      </c>
      <c r="J169" s="556"/>
      <c r="L169" s="604" t="s">
        <v>1036</v>
      </c>
      <c r="M169" s="605">
        <v>84.95</v>
      </c>
      <c r="N169" s="605">
        <v>84.95</v>
      </c>
      <c r="O169" s="605">
        <v>84.95</v>
      </c>
      <c r="P169" s="605">
        <v>84.95</v>
      </c>
      <c r="Q169" s="605">
        <v>84.95</v>
      </c>
      <c r="R169" s="605">
        <v>84.9</v>
      </c>
      <c r="S169" s="605">
        <v>84.9</v>
      </c>
      <c r="T169" s="605">
        <v>84.9</v>
      </c>
      <c r="U169" s="605">
        <v>84.9</v>
      </c>
      <c r="V169" s="605">
        <v>84.9</v>
      </c>
      <c r="W169" s="605">
        <v>84.9</v>
      </c>
      <c r="X169" s="605">
        <v>84.29</v>
      </c>
      <c r="Y169" s="605">
        <v>84.29</v>
      </c>
      <c r="Z169" s="605">
        <v>84.29</v>
      </c>
      <c r="AA169" s="605">
        <v>84.29</v>
      </c>
      <c r="AB169" s="605" t="s">
        <v>1036</v>
      </c>
      <c r="AC169" s="605" t="s">
        <v>1036</v>
      </c>
      <c r="AD169" s="605" t="s">
        <v>1036</v>
      </c>
      <c r="AE169" s="605" t="s">
        <v>1036</v>
      </c>
      <c r="AF169" s="605" t="s">
        <v>1036</v>
      </c>
      <c r="AG169" s="605" t="s">
        <v>1036</v>
      </c>
      <c r="AH169" s="605" t="s">
        <v>1036</v>
      </c>
      <c r="AI169" s="605" t="s">
        <v>1034</v>
      </c>
      <c r="AJ169" s="605" t="s">
        <v>1038</v>
      </c>
      <c r="AK169" s="605" t="s">
        <v>1038</v>
      </c>
      <c r="AL169" s="605" t="s">
        <v>1039</v>
      </c>
      <c r="AM169" s="605" t="s">
        <v>1039</v>
      </c>
      <c r="AN169" s="605" t="s">
        <v>1039</v>
      </c>
      <c r="AO169" s="606" t="s">
        <v>1039</v>
      </c>
      <c r="AQ169" s="604" t="s">
        <v>1036</v>
      </c>
      <c r="AR169" s="605">
        <v>224537.79</v>
      </c>
      <c r="AS169" s="605">
        <v>224537.79</v>
      </c>
      <c r="AT169" s="605">
        <v>224537.79</v>
      </c>
      <c r="AU169" s="605">
        <v>224537.79</v>
      </c>
      <c r="AV169" s="605">
        <v>224537.79</v>
      </c>
      <c r="AW169" s="605">
        <v>224388.15</v>
      </c>
      <c r="AX169" s="605">
        <v>224388.15</v>
      </c>
      <c r="AY169" s="605">
        <v>224388.15</v>
      </c>
      <c r="AZ169" s="605">
        <v>224388.15</v>
      </c>
      <c r="BA169" s="605">
        <v>224388.15</v>
      </c>
      <c r="BB169" s="605">
        <v>224388.15</v>
      </c>
      <c r="BC169" s="605">
        <v>222377.9</v>
      </c>
      <c r="BD169" s="605">
        <v>222377.9</v>
      </c>
      <c r="BE169" s="605">
        <v>222377.9</v>
      </c>
      <c r="BF169" s="605">
        <v>222377.9</v>
      </c>
      <c r="BG169" s="605" t="s">
        <v>1045</v>
      </c>
      <c r="BH169" s="605" t="s">
        <v>1045</v>
      </c>
      <c r="BI169" s="605" t="s">
        <v>1045</v>
      </c>
      <c r="BJ169" s="605" t="s">
        <v>1045</v>
      </c>
      <c r="BK169" s="605" t="s">
        <v>1045</v>
      </c>
      <c r="BL169" s="605" t="s">
        <v>1045</v>
      </c>
      <c r="BM169" s="605" t="s">
        <v>1045</v>
      </c>
      <c r="BN169" s="605" t="s">
        <v>1045</v>
      </c>
      <c r="BO169" s="605" t="s">
        <v>1045</v>
      </c>
      <c r="BP169" s="605" t="s">
        <v>1045</v>
      </c>
      <c r="BQ169" s="605" t="s">
        <v>1039</v>
      </c>
      <c r="BR169" s="605" t="s">
        <v>1039</v>
      </c>
      <c r="BS169" s="605" t="s">
        <v>1039</v>
      </c>
      <c r="BT169" s="606" t="s">
        <v>1039</v>
      </c>
    </row>
    <row r="170" spans="2:72">
      <c r="B170" s="597" t="s">
        <v>208</v>
      </c>
      <c r="C170" s="597" t="s">
        <v>1003</v>
      </c>
      <c r="D170" s="597" t="s">
        <v>17</v>
      </c>
      <c r="E170" s="597" t="s">
        <v>999</v>
      </c>
      <c r="F170" s="597" t="s">
        <v>1025</v>
      </c>
      <c r="G170" s="597" t="s">
        <v>1000</v>
      </c>
      <c r="H170" s="768">
        <v>2013</v>
      </c>
      <c r="I170" s="556" t="s">
        <v>1016</v>
      </c>
      <c r="J170" s="556"/>
      <c r="L170" s="604" t="s">
        <v>1036</v>
      </c>
      <c r="M170" s="605" t="s">
        <v>1036</v>
      </c>
      <c r="N170" s="605">
        <v>580.97</v>
      </c>
      <c r="O170" s="605">
        <v>580.97</v>
      </c>
      <c r="P170" s="605">
        <v>580.97</v>
      </c>
      <c r="Q170" s="605">
        <v>580.97</v>
      </c>
      <c r="R170" s="605">
        <v>580.97</v>
      </c>
      <c r="S170" s="605">
        <v>580.97</v>
      </c>
      <c r="T170" s="605">
        <v>580.97</v>
      </c>
      <c r="U170" s="605">
        <v>580.97</v>
      </c>
      <c r="V170" s="605">
        <v>572.97</v>
      </c>
      <c r="W170" s="605">
        <v>572.97</v>
      </c>
      <c r="X170" s="605">
        <v>561.89</v>
      </c>
      <c r="Y170" s="605">
        <v>561.89</v>
      </c>
      <c r="Z170" s="605">
        <v>561.89</v>
      </c>
      <c r="AA170" s="605">
        <v>561.89</v>
      </c>
      <c r="AB170" s="605">
        <v>561.89</v>
      </c>
      <c r="AC170" s="605" t="s">
        <v>1036</v>
      </c>
      <c r="AD170" s="605" t="s">
        <v>1036</v>
      </c>
      <c r="AE170" s="605" t="s">
        <v>1036</v>
      </c>
      <c r="AF170" s="605" t="s">
        <v>1036</v>
      </c>
      <c r="AG170" s="605" t="s">
        <v>1036</v>
      </c>
      <c r="AH170" s="605" t="s">
        <v>1036</v>
      </c>
      <c r="AI170" s="605" t="s">
        <v>1034</v>
      </c>
      <c r="AJ170" s="605" t="s">
        <v>1038</v>
      </c>
      <c r="AK170" s="605" t="s">
        <v>1038</v>
      </c>
      <c r="AL170" s="605" t="s">
        <v>1039</v>
      </c>
      <c r="AM170" s="605" t="s">
        <v>1039</v>
      </c>
      <c r="AN170" s="605" t="s">
        <v>1039</v>
      </c>
      <c r="AO170" s="606" t="s">
        <v>1039</v>
      </c>
      <c r="AQ170" s="604" t="s">
        <v>1036</v>
      </c>
      <c r="AR170" s="605" t="s">
        <v>1045</v>
      </c>
      <c r="AS170" s="605">
        <v>3201969.6</v>
      </c>
      <c r="AT170" s="605">
        <v>3201969.6</v>
      </c>
      <c r="AU170" s="605">
        <v>3201969.6</v>
      </c>
      <c r="AV170" s="605">
        <v>3201969.6</v>
      </c>
      <c r="AW170" s="605">
        <v>3201969.6</v>
      </c>
      <c r="AX170" s="605">
        <v>3201969.6</v>
      </c>
      <c r="AY170" s="605">
        <v>3201969.6</v>
      </c>
      <c r="AZ170" s="605">
        <v>3201969.6</v>
      </c>
      <c r="BA170" s="605">
        <v>3175500.59</v>
      </c>
      <c r="BB170" s="605">
        <v>3175500.59</v>
      </c>
      <c r="BC170" s="605">
        <v>3106573.85</v>
      </c>
      <c r="BD170" s="605">
        <v>3106573.85</v>
      </c>
      <c r="BE170" s="605">
        <v>3106573.85</v>
      </c>
      <c r="BF170" s="605">
        <v>3106573.85</v>
      </c>
      <c r="BG170" s="605">
        <v>3106573.85</v>
      </c>
      <c r="BH170" s="605" t="s">
        <v>1045</v>
      </c>
      <c r="BI170" s="605" t="s">
        <v>1045</v>
      </c>
      <c r="BJ170" s="605" t="s">
        <v>1045</v>
      </c>
      <c r="BK170" s="605" t="s">
        <v>1045</v>
      </c>
      <c r="BL170" s="605" t="s">
        <v>1045</v>
      </c>
      <c r="BM170" s="605" t="s">
        <v>1045</v>
      </c>
      <c r="BN170" s="605" t="s">
        <v>1045</v>
      </c>
      <c r="BO170" s="605" t="s">
        <v>1045</v>
      </c>
      <c r="BP170" s="605" t="s">
        <v>1045</v>
      </c>
      <c r="BQ170" s="605" t="s">
        <v>1039</v>
      </c>
      <c r="BR170" s="605" t="s">
        <v>1039</v>
      </c>
      <c r="BS170" s="605" t="s">
        <v>1039</v>
      </c>
      <c r="BT170" s="606" t="s">
        <v>1039</v>
      </c>
    </row>
    <row r="171" spans="2:72">
      <c r="B171" s="597" t="s">
        <v>208</v>
      </c>
      <c r="C171" s="597" t="s">
        <v>1003</v>
      </c>
      <c r="D171" s="597" t="s">
        <v>17</v>
      </c>
      <c r="E171" s="597" t="s">
        <v>999</v>
      </c>
      <c r="F171" s="597" t="s">
        <v>1025</v>
      </c>
      <c r="G171" s="597" t="s">
        <v>1000</v>
      </c>
      <c r="H171" s="768">
        <v>2014</v>
      </c>
      <c r="I171" s="556" t="s">
        <v>1016</v>
      </c>
      <c r="J171" s="556"/>
      <c r="L171" s="604" t="s">
        <v>1036</v>
      </c>
      <c r="M171" s="605" t="s">
        <v>1036</v>
      </c>
      <c r="N171" s="605" t="s">
        <v>1037</v>
      </c>
      <c r="O171" s="605">
        <v>151.19999999999999</v>
      </c>
      <c r="P171" s="605">
        <v>151.19999999999999</v>
      </c>
      <c r="Q171" s="605">
        <v>151.19999999999999</v>
      </c>
      <c r="R171" s="605">
        <v>151.19999999999999</v>
      </c>
      <c r="S171" s="605">
        <v>151.19999999999999</v>
      </c>
      <c r="T171" s="605">
        <v>151.19999999999999</v>
      </c>
      <c r="U171" s="605">
        <v>151.19999999999999</v>
      </c>
      <c r="V171" s="605">
        <v>151.19999999999999</v>
      </c>
      <c r="W171" s="605">
        <v>151.19999999999999</v>
      </c>
      <c r="X171" s="605">
        <v>151.19999999999999</v>
      </c>
      <c r="Y171" s="605">
        <v>150.94999999999999</v>
      </c>
      <c r="Z171" s="605">
        <v>150.94999999999999</v>
      </c>
      <c r="AA171" s="605">
        <v>150.94999999999999</v>
      </c>
      <c r="AB171" s="605">
        <v>150.94999999999999</v>
      </c>
      <c r="AC171" s="605">
        <v>150.94999999999999</v>
      </c>
      <c r="AD171" s="605">
        <v>0.48</v>
      </c>
      <c r="AE171" s="605">
        <v>0.48</v>
      </c>
      <c r="AF171" s="605" t="s">
        <v>1036</v>
      </c>
      <c r="AG171" s="605" t="s">
        <v>1036</v>
      </c>
      <c r="AH171" s="605" t="s">
        <v>1036</v>
      </c>
      <c r="AI171" s="605" t="s">
        <v>1034</v>
      </c>
      <c r="AJ171" s="605" t="s">
        <v>1038</v>
      </c>
      <c r="AK171" s="605" t="s">
        <v>1038</v>
      </c>
      <c r="AL171" s="605" t="s">
        <v>1039</v>
      </c>
      <c r="AM171" s="605" t="s">
        <v>1039</v>
      </c>
      <c r="AN171" s="605" t="s">
        <v>1039</v>
      </c>
      <c r="AO171" s="606" t="s">
        <v>1039</v>
      </c>
      <c r="AQ171" s="604" t="s">
        <v>1036</v>
      </c>
      <c r="AR171" s="605" t="s">
        <v>1045</v>
      </c>
      <c r="AS171" s="605" t="s">
        <v>1045</v>
      </c>
      <c r="AT171" s="605">
        <v>521315.41</v>
      </c>
      <c r="AU171" s="605">
        <v>521315.41</v>
      </c>
      <c r="AV171" s="605">
        <v>521315.41</v>
      </c>
      <c r="AW171" s="605">
        <v>521315.41</v>
      </c>
      <c r="AX171" s="605">
        <v>521315.41</v>
      </c>
      <c r="AY171" s="605">
        <v>521315.41</v>
      </c>
      <c r="AZ171" s="605">
        <v>521315.41</v>
      </c>
      <c r="BA171" s="605">
        <v>521315.41</v>
      </c>
      <c r="BB171" s="605">
        <v>521315.41</v>
      </c>
      <c r="BC171" s="605">
        <v>521315.41</v>
      </c>
      <c r="BD171" s="605">
        <v>517573.64</v>
      </c>
      <c r="BE171" s="605">
        <v>517573.64</v>
      </c>
      <c r="BF171" s="605">
        <v>517573.64</v>
      </c>
      <c r="BG171" s="605">
        <v>517573.64</v>
      </c>
      <c r="BH171" s="605">
        <v>509713.37</v>
      </c>
      <c r="BI171" s="605">
        <v>3900.1</v>
      </c>
      <c r="BJ171" s="605">
        <v>3900.1</v>
      </c>
      <c r="BK171" s="605" t="s">
        <v>1045</v>
      </c>
      <c r="BL171" s="605" t="s">
        <v>1045</v>
      </c>
      <c r="BM171" s="605" t="s">
        <v>1045</v>
      </c>
      <c r="BN171" s="605" t="s">
        <v>1045</v>
      </c>
      <c r="BO171" s="605" t="s">
        <v>1045</v>
      </c>
      <c r="BP171" s="605" t="s">
        <v>1045</v>
      </c>
      <c r="BQ171" s="605" t="s">
        <v>1039</v>
      </c>
      <c r="BR171" s="605" t="s">
        <v>1039</v>
      </c>
      <c r="BS171" s="605" t="s">
        <v>1039</v>
      </c>
      <c r="BT171" s="606" t="s">
        <v>1039</v>
      </c>
    </row>
    <row r="172" spans="2:72">
      <c r="B172" s="597" t="s">
        <v>208</v>
      </c>
      <c r="C172" s="597" t="s">
        <v>1003</v>
      </c>
      <c r="D172" s="597" t="s">
        <v>22</v>
      </c>
      <c r="E172" s="597" t="s">
        <v>999</v>
      </c>
      <c r="F172" s="597" t="s">
        <v>1025</v>
      </c>
      <c r="G172" s="597" t="s">
        <v>1000</v>
      </c>
      <c r="H172" s="768">
        <v>2012</v>
      </c>
      <c r="I172" s="556" t="s">
        <v>1016</v>
      </c>
      <c r="J172" s="556"/>
      <c r="L172" s="604" t="s">
        <v>1036</v>
      </c>
      <c r="M172" s="605">
        <v>168.5</v>
      </c>
      <c r="N172" s="605">
        <v>168.5</v>
      </c>
      <c r="O172" s="605">
        <v>162.19999999999999</v>
      </c>
      <c r="P172" s="605">
        <v>162.19999999999999</v>
      </c>
      <c r="Q172" s="605">
        <v>162.19999999999999</v>
      </c>
      <c r="R172" s="605">
        <v>157.46</v>
      </c>
      <c r="S172" s="605">
        <v>157.37</v>
      </c>
      <c r="T172" s="605">
        <v>157.37</v>
      </c>
      <c r="U172" s="605">
        <v>156.68</v>
      </c>
      <c r="V172" s="605">
        <v>156.13999999999999</v>
      </c>
      <c r="W172" s="605">
        <v>154.94999999999999</v>
      </c>
      <c r="X172" s="605">
        <v>154.94999999999999</v>
      </c>
      <c r="Y172" s="605">
        <v>8.9600000000000009</v>
      </c>
      <c r="Z172" s="605">
        <v>8.9600000000000009</v>
      </c>
      <c r="AA172" s="605">
        <v>8.9600000000000009</v>
      </c>
      <c r="AB172" s="605">
        <v>8.9600000000000009</v>
      </c>
      <c r="AC172" s="605">
        <v>8.9600000000000009</v>
      </c>
      <c r="AD172" s="605">
        <v>8.9600000000000009</v>
      </c>
      <c r="AE172" s="605">
        <v>8.9600000000000009</v>
      </c>
      <c r="AF172" s="605">
        <v>8.9600000000000009</v>
      </c>
      <c r="AG172" s="605" t="s">
        <v>1036</v>
      </c>
      <c r="AH172" s="605" t="s">
        <v>1036</v>
      </c>
      <c r="AI172" s="605" t="s">
        <v>1034</v>
      </c>
      <c r="AJ172" s="605" t="s">
        <v>1038</v>
      </c>
      <c r="AK172" s="605" t="s">
        <v>1038</v>
      </c>
      <c r="AL172" s="605" t="s">
        <v>1039</v>
      </c>
      <c r="AM172" s="605" t="s">
        <v>1039</v>
      </c>
      <c r="AN172" s="605" t="s">
        <v>1039</v>
      </c>
      <c r="AO172" s="606" t="s">
        <v>1039</v>
      </c>
      <c r="AQ172" s="604" t="s">
        <v>1036</v>
      </c>
      <c r="AR172" s="605">
        <v>1220400</v>
      </c>
      <c r="AS172" s="605">
        <v>1220400</v>
      </c>
      <c r="AT172" s="605">
        <v>1200907</v>
      </c>
      <c r="AU172" s="605">
        <v>1200907</v>
      </c>
      <c r="AV172" s="605">
        <v>1200907</v>
      </c>
      <c r="AW172" s="605">
        <v>1183780</v>
      </c>
      <c r="AX172" s="605">
        <v>1183342</v>
      </c>
      <c r="AY172" s="605">
        <v>1183342</v>
      </c>
      <c r="AZ172" s="605">
        <v>1177272</v>
      </c>
      <c r="BA172" s="605">
        <v>1173289</v>
      </c>
      <c r="BB172" s="605">
        <v>1164034</v>
      </c>
      <c r="BC172" s="605">
        <v>1158726</v>
      </c>
      <c r="BD172" s="605">
        <v>70162</v>
      </c>
      <c r="BE172" s="605">
        <v>70162</v>
      </c>
      <c r="BF172" s="605">
        <v>70162</v>
      </c>
      <c r="BG172" s="605">
        <v>58115</v>
      </c>
      <c r="BH172" s="605">
        <v>27882</v>
      </c>
      <c r="BI172" s="605">
        <v>27882</v>
      </c>
      <c r="BJ172" s="605">
        <v>27882</v>
      </c>
      <c r="BK172" s="605">
        <v>27882</v>
      </c>
      <c r="BL172" s="605" t="s">
        <v>1045</v>
      </c>
      <c r="BM172" s="605" t="s">
        <v>1045</v>
      </c>
      <c r="BN172" s="605" t="s">
        <v>1045</v>
      </c>
      <c r="BO172" s="605" t="s">
        <v>1045</v>
      </c>
      <c r="BP172" s="605" t="s">
        <v>1045</v>
      </c>
      <c r="BQ172" s="605" t="s">
        <v>1039</v>
      </c>
      <c r="BR172" s="605" t="s">
        <v>1039</v>
      </c>
      <c r="BS172" s="605" t="s">
        <v>1039</v>
      </c>
      <c r="BT172" s="606" t="s">
        <v>1039</v>
      </c>
    </row>
    <row r="173" spans="2:72">
      <c r="B173" s="597" t="s">
        <v>208</v>
      </c>
      <c r="C173" s="597" t="s">
        <v>1003</v>
      </c>
      <c r="D173" s="597" t="s">
        <v>22</v>
      </c>
      <c r="E173" s="597" t="s">
        <v>999</v>
      </c>
      <c r="F173" s="597" t="s">
        <v>1025</v>
      </c>
      <c r="G173" s="597" t="s">
        <v>1000</v>
      </c>
      <c r="H173" s="768">
        <v>2013</v>
      </c>
      <c r="I173" s="556" t="s">
        <v>1016</v>
      </c>
      <c r="J173" s="556"/>
      <c r="L173" s="604" t="s">
        <v>1036</v>
      </c>
      <c r="M173" s="605" t="s">
        <v>1036</v>
      </c>
      <c r="N173" s="605">
        <v>319.87</v>
      </c>
      <c r="O173" s="605">
        <v>317.35000000000002</v>
      </c>
      <c r="P173" s="605">
        <v>317.35000000000002</v>
      </c>
      <c r="Q173" s="605">
        <v>317.35000000000002</v>
      </c>
      <c r="R173" s="605">
        <v>311.95</v>
      </c>
      <c r="S173" s="605">
        <v>307.08</v>
      </c>
      <c r="T173" s="605">
        <v>307.08</v>
      </c>
      <c r="U173" s="605">
        <v>305.70999999999998</v>
      </c>
      <c r="V173" s="605">
        <v>280.95</v>
      </c>
      <c r="W173" s="605">
        <v>245.4</v>
      </c>
      <c r="X173" s="605">
        <v>185.96</v>
      </c>
      <c r="Y173" s="605">
        <v>174.66</v>
      </c>
      <c r="Z173" s="605">
        <v>163.62</v>
      </c>
      <c r="AA173" s="605">
        <v>153.51</v>
      </c>
      <c r="AB173" s="605">
        <v>153.51</v>
      </c>
      <c r="AC173" s="605">
        <v>127.08</v>
      </c>
      <c r="AD173" s="605">
        <v>3.59</v>
      </c>
      <c r="AE173" s="605" t="s">
        <v>1036</v>
      </c>
      <c r="AF173" s="605" t="s">
        <v>1036</v>
      </c>
      <c r="AG173" s="605" t="s">
        <v>1036</v>
      </c>
      <c r="AH173" s="605" t="s">
        <v>1036</v>
      </c>
      <c r="AI173" s="605" t="s">
        <v>1034</v>
      </c>
      <c r="AJ173" s="605" t="s">
        <v>1038</v>
      </c>
      <c r="AK173" s="605" t="s">
        <v>1038</v>
      </c>
      <c r="AL173" s="605" t="s">
        <v>1039</v>
      </c>
      <c r="AM173" s="605" t="s">
        <v>1039</v>
      </c>
      <c r="AN173" s="605" t="s">
        <v>1039</v>
      </c>
      <c r="AO173" s="606" t="s">
        <v>1039</v>
      </c>
      <c r="AQ173" s="604" t="s">
        <v>1036</v>
      </c>
      <c r="AR173" s="605" t="s">
        <v>1045</v>
      </c>
      <c r="AS173" s="605">
        <v>1570841.78</v>
      </c>
      <c r="AT173" s="605">
        <v>1560330.04</v>
      </c>
      <c r="AU173" s="605">
        <v>1560330.04</v>
      </c>
      <c r="AV173" s="605">
        <v>1560330.04</v>
      </c>
      <c r="AW173" s="605">
        <v>1541513.38</v>
      </c>
      <c r="AX173" s="605">
        <v>1514545.72</v>
      </c>
      <c r="AY173" s="605">
        <v>1514545.72</v>
      </c>
      <c r="AZ173" s="605">
        <v>1495923.12</v>
      </c>
      <c r="BA173" s="605">
        <v>1386188.75</v>
      </c>
      <c r="BB173" s="605">
        <v>1189601.1100000001</v>
      </c>
      <c r="BC173" s="605">
        <v>712037</v>
      </c>
      <c r="BD173" s="605">
        <v>557628.35</v>
      </c>
      <c r="BE173" s="605">
        <v>489866.83</v>
      </c>
      <c r="BF173" s="605">
        <v>450278.22</v>
      </c>
      <c r="BG173" s="605">
        <v>450278.22</v>
      </c>
      <c r="BH173" s="605">
        <v>366439.75</v>
      </c>
      <c r="BI173" s="605">
        <v>4274.82</v>
      </c>
      <c r="BJ173" s="605" t="s">
        <v>1045</v>
      </c>
      <c r="BK173" s="605" t="s">
        <v>1045</v>
      </c>
      <c r="BL173" s="605" t="s">
        <v>1045</v>
      </c>
      <c r="BM173" s="605" t="s">
        <v>1045</v>
      </c>
      <c r="BN173" s="605" t="s">
        <v>1045</v>
      </c>
      <c r="BO173" s="605" t="s">
        <v>1045</v>
      </c>
      <c r="BP173" s="605" t="s">
        <v>1045</v>
      </c>
      <c r="BQ173" s="605" t="s">
        <v>1039</v>
      </c>
      <c r="BR173" s="605" t="s">
        <v>1039</v>
      </c>
      <c r="BS173" s="605" t="s">
        <v>1039</v>
      </c>
      <c r="BT173" s="606" t="s">
        <v>1039</v>
      </c>
    </row>
    <row r="174" spans="2:72">
      <c r="B174" s="597" t="s">
        <v>208</v>
      </c>
      <c r="C174" s="597" t="s">
        <v>1003</v>
      </c>
      <c r="D174" s="597" t="s">
        <v>22</v>
      </c>
      <c r="E174" s="597" t="s">
        <v>999</v>
      </c>
      <c r="F174" s="597" t="s">
        <v>1025</v>
      </c>
      <c r="G174" s="597" t="s">
        <v>1000</v>
      </c>
      <c r="H174" s="768">
        <v>2014</v>
      </c>
      <c r="I174" s="556" t="s">
        <v>1016</v>
      </c>
      <c r="J174" s="556"/>
      <c r="L174" s="604" t="s">
        <v>1036</v>
      </c>
      <c r="M174" s="605" t="s">
        <v>1036</v>
      </c>
      <c r="N174" s="605" t="s">
        <v>1037</v>
      </c>
      <c r="O174" s="605">
        <v>2593.8200000000002</v>
      </c>
      <c r="P174" s="605">
        <v>2586.13</v>
      </c>
      <c r="Q174" s="605">
        <v>2586.13</v>
      </c>
      <c r="R174" s="605">
        <v>2472.61</v>
      </c>
      <c r="S174" s="605">
        <v>2472.61</v>
      </c>
      <c r="T174" s="605">
        <v>2442.5100000000002</v>
      </c>
      <c r="U174" s="605">
        <v>2362.29</v>
      </c>
      <c r="V174" s="605">
        <v>2362.29</v>
      </c>
      <c r="W174" s="605">
        <v>2260.19</v>
      </c>
      <c r="X174" s="605">
        <v>1920.36</v>
      </c>
      <c r="Y174" s="605">
        <v>1566.21</v>
      </c>
      <c r="Z174" s="605">
        <v>1549.46</v>
      </c>
      <c r="AA174" s="605">
        <v>1012.1</v>
      </c>
      <c r="AB174" s="605">
        <v>930.61</v>
      </c>
      <c r="AC174" s="605">
        <v>930.61</v>
      </c>
      <c r="AD174" s="605">
        <v>638.15</v>
      </c>
      <c r="AE174" s="605">
        <v>191.2</v>
      </c>
      <c r="AF174" s="605">
        <v>191.2</v>
      </c>
      <c r="AG174" s="605">
        <v>191.2</v>
      </c>
      <c r="AH174" s="605">
        <v>191.2</v>
      </c>
      <c r="AI174" s="605" t="s">
        <v>1034</v>
      </c>
      <c r="AJ174" s="605" t="s">
        <v>1038</v>
      </c>
      <c r="AK174" s="605" t="s">
        <v>1038</v>
      </c>
      <c r="AL174" s="605" t="s">
        <v>1039</v>
      </c>
      <c r="AM174" s="605" t="s">
        <v>1039</v>
      </c>
      <c r="AN174" s="605" t="s">
        <v>1039</v>
      </c>
      <c r="AO174" s="606" t="s">
        <v>1039</v>
      </c>
      <c r="AQ174" s="604" t="s">
        <v>1036</v>
      </c>
      <c r="AR174" s="605" t="s">
        <v>1045</v>
      </c>
      <c r="AS174" s="605" t="s">
        <v>1045</v>
      </c>
      <c r="AT174" s="605">
        <v>19282048.82</v>
      </c>
      <c r="AU174" s="605">
        <v>19255189.07</v>
      </c>
      <c r="AV174" s="605">
        <v>19255189.07</v>
      </c>
      <c r="AW174" s="605">
        <v>18858307.379999999</v>
      </c>
      <c r="AX174" s="605">
        <v>18858307.379999999</v>
      </c>
      <c r="AY174" s="605">
        <v>18752564.420000002</v>
      </c>
      <c r="AZ174" s="605">
        <v>18193283.27</v>
      </c>
      <c r="BA174" s="605">
        <v>18193283.27</v>
      </c>
      <c r="BB174" s="605">
        <v>17398195.960000001</v>
      </c>
      <c r="BC174" s="605">
        <v>14887214.939999999</v>
      </c>
      <c r="BD174" s="605">
        <v>12089350.279999999</v>
      </c>
      <c r="BE174" s="605">
        <v>11592355.199999999</v>
      </c>
      <c r="BF174" s="605">
        <v>7255866.4000000004</v>
      </c>
      <c r="BG174" s="605">
        <v>6970894.96</v>
      </c>
      <c r="BH174" s="605">
        <v>6970894.96</v>
      </c>
      <c r="BI174" s="605">
        <v>4156408.91</v>
      </c>
      <c r="BJ174" s="605">
        <v>495190.4</v>
      </c>
      <c r="BK174" s="605">
        <v>495190.4</v>
      </c>
      <c r="BL174" s="605">
        <v>495190.4</v>
      </c>
      <c r="BM174" s="605">
        <v>495190.4</v>
      </c>
      <c r="BN174" s="605" t="s">
        <v>1045</v>
      </c>
      <c r="BO174" s="605" t="s">
        <v>1045</v>
      </c>
      <c r="BP174" s="605" t="s">
        <v>1045</v>
      </c>
      <c r="BQ174" s="605" t="s">
        <v>1039</v>
      </c>
      <c r="BR174" s="605" t="s">
        <v>1039</v>
      </c>
      <c r="BS174" s="605" t="s">
        <v>1039</v>
      </c>
      <c r="BT174" s="606" t="s">
        <v>1039</v>
      </c>
    </row>
    <row r="175" spans="2:72">
      <c r="B175" s="597" t="s">
        <v>208</v>
      </c>
      <c r="C175" s="597" t="s">
        <v>998</v>
      </c>
      <c r="D175" s="597" t="s">
        <v>2</v>
      </c>
      <c r="E175" s="597" t="s">
        <v>999</v>
      </c>
      <c r="F175" s="597" t="s">
        <v>29</v>
      </c>
      <c r="G175" s="597" t="s">
        <v>1000</v>
      </c>
      <c r="H175" s="768">
        <v>2014</v>
      </c>
      <c r="I175" s="556" t="s">
        <v>1016</v>
      </c>
      <c r="J175" s="556"/>
      <c r="L175" s="604" t="s">
        <v>1036</v>
      </c>
      <c r="M175" s="605" t="s">
        <v>1036</v>
      </c>
      <c r="N175" s="605" t="s">
        <v>1037</v>
      </c>
      <c r="O175" s="605">
        <v>42.06</v>
      </c>
      <c r="P175" s="605">
        <v>42.06</v>
      </c>
      <c r="Q175" s="605">
        <v>42.06</v>
      </c>
      <c r="R175" s="605">
        <v>42.06</v>
      </c>
      <c r="S175" s="605" t="s">
        <v>1036</v>
      </c>
      <c r="T175" s="605" t="s">
        <v>1036</v>
      </c>
      <c r="U175" s="605" t="s">
        <v>1036</v>
      </c>
      <c r="V175" s="605" t="s">
        <v>1036</v>
      </c>
      <c r="W175" s="605" t="s">
        <v>1036</v>
      </c>
      <c r="X175" s="605" t="s">
        <v>1036</v>
      </c>
      <c r="Y175" s="605" t="s">
        <v>1036</v>
      </c>
      <c r="Z175" s="605" t="s">
        <v>1036</v>
      </c>
      <c r="AA175" s="605" t="s">
        <v>1036</v>
      </c>
      <c r="AB175" s="605" t="s">
        <v>1036</v>
      </c>
      <c r="AC175" s="605" t="s">
        <v>1036</v>
      </c>
      <c r="AD175" s="605" t="s">
        <v>1036</v>
      </c>
      <c r="AE175" s="605" t="s">
        <v>1036</v>
      </c>
      <c r="AF175" s="605" t="s">
        <v>1036</v>
      </c>
      <c r="AG175" s="605" t="s">
        <v>1036</v>
      </c>
      <c r="AH175" s="605" t="s">
        <v>1036</v>
      </c>
      <c r="AI175" s="605" t="s">
        <v>1034</v>
      </c>
      <c r="AJ175" s="605" t="s">
        <v>1038</v>
      </c>
      <c r="AK175" s="605" t="s">
        <v>1038</v>
      </c>
      <c r="AL175" s="605" t="s">
        <v>1039</v>
      </c>
      <c r="AM175" s="605" t="s">
        <v>1039</v>
      </c>
      <c r="AN175" s="605" t="s">
        <v>1039</v>
      </c>
      <c r="AO175" s="606" t="s">
        <v>1039</v>
      </c>
      <c r="AQ175" s="604" t="s">
        <v>1036</v>
      </c>
      <c r="AR175" s="605" t="s">
        <v>1045</v>
      </c>
      <c r="AS175" s="605" t="s">
        <v>1045</v>
      </c>
      <c r="AT175" s="605">
        <v>74996.3</v>
      </c>
      <c r="AU175" s="605">
        <v>74996.3</v>
      </c>
      <c r="AV175" s="605">
        <v>74996.3</v>
      </c>
      <c r="AW175" s="605">
        <v>74996.3</v>
      </c>
      <c r="AX175" s="605" t="s">
        <v>1046</v>
      </c>
      <c r="AY175" s="605" t="s">
        <v>1046</v>
      </c>
      <c r="AZ175" s="605" t="s">
        <v>1046</v>
      </c>
      <c r="BA175" s="605" t="s">
        <v>1046</v>
      </c>
      <c r="BB175" s="605" t="s">
        <v>1046</v>
      </c>
      <c r="BC175" s="605" t="s">
        <v>1046</v>
      </c>
      <c r="BD175" s="605" t="s">
        <v>1046</v>
      </c>
      <c r="BE175" s="605" t="s">
        <v>1046</v>
      </c>
      <c r="BF175" s="605" t="s">
        <v>1045</v>
      </c>
      <c r="BG175" s="605" t="s">
        <v>1045</v>
      </c>
      <c r="BH175" s="605" t="s">
        <v>1045</v>
      </c>
      <c r="BI175" s="605" t="s">
        <v>1045</v>
      </c>
      <c r="BJ175" s="605" t="s">
        <v>1045</v>
      </c>
      <c r="BK175" s="605" t="s">
        <v>1045</v>
      </c>
      <c r="BL175" s="605" t="s">
        <v>1045</v>
      </c>
      <c r="BM175" s="605" t="s">
        <v>1045</v>
      </c>
      <c r="BN175" s="605" t="s">
        <v>1045</v>
      </c>
      <c r="BO175" s="605" t="s">
        <v>1045</v>
      </c>
      <c r="BP175" s="605" t="s">
        <v>1045</v>
      </c>
      <c r="BQ175" s="605" t="s">
        <v>1039</v>
      </c>
      <c r="BR175" s="605" t="s">
        <v>1039</v>
      </c>
      <c r="BS175" s="605" t="s">
        <v>1039</v>
      </c>
      <c r="BT175" s="606" t="s">
        <v>1039</v>
      </c>
    </row>
    <row r="176" spans="2:72">
      <c r="B176" s="597" t="s">
        <v>208</v>
      </c>
      <c r="C176" s="597" t="s">
        <v>998</v>
      </c>
      <c r="D176" s="597" t="s">
        <v>1</v>
      </c>
      <c r="E176" s="597" t="s">
        <v>999</v>
      </c>
      <c r="F176" s="597" t="s">
        <v>29</v>
      </c>
      <c r="G176" s="597" t="s">
        <v>1000</v>
      </c>
      <c r="H176" s="768">
        <v>2014</v>
      </c>
      <c r="I176" s="556" t="s">
        <v>1016</v>
      </c>
      <c r="J176" s="556"/>
      <c r="L176" s="604" t="s">
        <v>1036</v>
      </c>
      <c r="M176" s="605" t="s">
        <v>1036</v>
      </c>
      <c r="N176" s="605" t="s">
        <v>1037</v>
      </c>
      <c r="O176" s="605">
        <v>0.7</v>
      </c>
      <c r="P176" s="605">
        <v>0.7</v>
      </c>
      <c r="Q176" s="605">
        <v>0.7</v>
      </c>
      <c r="R176" s="605" t="s">
        <v>1036</v>
      </c>
      <c r="S176" s="605" t="s">
        <v>1036</v>
      </c>
      <c r="T176" s="605" t="s">
        <v>1036</v>
      </c>
      <c r="U176" s="605" t="s">
        <v>1036</v>
      </c>
      <c r="V176" s="605" t="s">
        <v>1036</v>
      </c>
      <c r="W176" s="605" t="s">
        <v>1036</v>
      </c>
      <c r="X176" s="605" t="s">
        <v>1036</v>
      </c>
      <c r="Y176" s="605" t="s">
        <v>1036</v>
      </c>
      <c r="Z176" s="605" t="s">
        <v>1036</v>
      </c>
      <c r="AA176" s="605" t="s">
        <v>1036</v>
      </c>
      <c r="AB176" s="605" t="s">
        <v>1036</v>
      </c>
      <c r="AC176" s="605" t="s">
        <v>1036</v>
      </c>
      <c r="AD176" s="605" t="s">
        <v>1036</v>
      </c>
      <c r="AE176" s="605" t="s">
        <v>1036</v>
      </c>
      <c r="AF176" s="605" t="s">
        <v>1036</v>
      </c>
      <c r="AG176" s="605" t="s">
        <v>1036</v>
      </c>
      <c r="AH176" s="605" t="s">
        <v>1036</v>
      </c>
      <c r="AI176" s="605" t="s">
        <v>1034</v>
      </c>
      <c r="AJ176" s="605" t="s">
        <v>1038</v>
      </c>
      <c r="AK176" s="605" t="s">
        <v>1038</v>
      </c>
      <c r="AL176" s="605" t="s">
        <v>1039</v>
      </c>
      <c r="AM176" s="605" t="s">
        <v>1039</v>
      </c>
      <c r="AN176" s="605" t="s">
        <v>1039</v>
      </c>
      <c r="AO176" s="606" t="s">
        <v>1039</v>
      </c>
      <c r="AQ176" s="604" t="s">
        <v>1036</v>
      </c>
      <c r="AR176" s="605" t="s">
        <v>1045</v>
      </c>
      <c r="AS176" s="605" t="s">
        <v>1045</v>
      </c>
      <c r="AT176" s="605">
        <v>626.45000000000005</v>
      </c>
      <c r="AU176" s="605">
        <v>626.45000000000005</v>
      </c>
      <c r="AV176" s="605">
        <v>626.45000000000005</v>
      </c>
      <c r="AW176" s="605" t="s">
        <v>1046</v>
      </c>
      <c r="AX176" s="605" t="s">
        <v>1046</v>
      </c>
      <c r="AY176" s="605" t="s">
        <v>1046</v>
      </c>
      <c r="AZ176" s="605" t="s">
        <v>1046</v>
      </c>
      <c r="BA176" s="605" t="s">
        <v>1046</v>
      </c>
      <c r="BB176" s="605" t="s">
        <v>1046</v>
      </c>
      <c r="BC176" s="605" t="s">
        <v>1046</v>
      </c>
      <c r="BD176" s="605" t="s">
        <v>1046</v>
      </c>
      <c r="BE176" s="605" t="s">
        <v>1046</v>
      </c>
      <c r="BF176" s="605" t="s">
        <v>1045</v>
      </c>
      <c r="BG176" s="605" t="s">
        <v>1045</v>
      </c>
      <c r="BH176" s="605" t="s">
        <v>1045</v>
      </c>
      <c r="BI176" s="605" t="s">
        <v>1045</v>
      </c>
      <c r="BJ176" s="605" t="s">
        <v>1045</v>
      </c>
      <c r="BK176" s="605" t="s">
        <v>1045</v>
      </c>
      <c r="BL176" s="605" t="s">
        <v>1045</v>
      </c>
      <c r="BM176" s="605" t="s">
        <v>1045</v>
      </c>
      <c r="BN176" s="605" t="s">
        <v>1045</v>
      </c>
      <c r="BO176" s="605" t="s">
        <v>1045</v>
      </c>
      <c r="BP176" s="605" t="s">
        <v>1045</v>
      </c>
      <c r="BQ176" s="605" t="s">
        <v>1039</v>
      </c>
      <c r="BR176" s="605" t="s">
        <v>1039</v>
      </c>
      <c r="BS176" s="605" t="s">
        <v>1039</v>
      </c>
      <c r="BT176" s="606" t="s">
        <v>1039</v>
      </c>
    </row>
    <row r="177" spans="2:72">
      <c r="B177" s="597" t="s">
        <v>208</v>
      </c>
      <c r="C177" s="597" t="s">
        <v>998</v>
      </c>
      <c r="D177" s="597" t="s">
        <v>1</v>
      </c>
      <c r="E177" s="597" t="s">
        <v>999</v>
      </c>
      <c r="F177" s="597" t="s">
        <v>29</v>
      </c>
      <c r="G177" s="597" t="s">
        <v>1000</v>
      </c>
      <c r="H177" s="768">
        <v>2014</v>
      </c>
      <c r="I177" s="556" t="s">
        <v>1016</v>
      </c>
      <c r="J177" s="556"/>
      <c r="L177" s="604" t="s">
        <v>1036</v>
      </c>
      <c r="M177" s="605" t="s">
        <v>1036</v>
      </c>
      <c r="N177" s="605" t="s">
        <v>1037</v>
      </c>
      <c r="O177" s="605">
        <v>1.42</v>
      </c>
      <c r="P177" s="605">
        <v>1.42</v>
      </c>
      <c r="Q177" s="605">
        <v>1.42</v>
      </c>
      <c r="R177" s="605">
        <v>1.42</v>
      </c>
      <c r="S177" s="605" t="s">
        <v>1036</v>
      </c>
      <c r="T177" s="605" t="s">
        <v>1036</v>
      </c>
      <c r="U177" s="605" t="s">
        <v>1036</v>
      </c>
      <c r="V177" s="605" t="s">
        <v>1036</v>
      </c>
      <c r="W177" s="605" t="s">
        <v>1036</v>
      </c>
      <c r="X177" s="605" t="s">
        <v>1036</v>
      </c>
      <c r="Y177" s="605" t="s">
        <v>1036</v>
      </c>
      <c r="Z177" s="605" t="s">
        <v>1036</v>
      </c>
      <c r="AA177" s="605" t="s">
        <v>1036</v>
      </c>
      <c r="AB177" s="605" t="s">
        <v>1036</v>
      </c>
      <c r="AC177" s="605" t="s">
        <v>1036</v>
      </c>
      <c r="AD177" s="605" t="s">
        <v>1036</v>
      </c>
      <c r="AE177" s="605" t="s">
        <v>1036</v>
      </c>
      <c r="AF177" s="605" t="s">
        <v>1036</v>
      </c>
      <c r="AG177" s="605" t="s">
        <v>1036</v>
      </c>
      <c r="AH177" s="605" t="s">
        <v>1036</v>
      </c>
      <c r="AI177" s="605" t="s">
        <v>1034</v>
      </c>
      <c r="AJ177" s="605" t="s">
        <v>1038</v>
      </c>
      <c r="AK177" s="605" t="s">
        <v>1038</v>
      </c>
      <c r="AL177" s="605" t="s">
        <v>1039</v>
      </c>
      <c r="AM177" s="605" t="s">
        <v>1039</v>
      </c>
      <c r="AN177" s="605" t="s">
        <v>1039</v>
      </c>
      <c r="AO177" s="606" t="s">
        <v>1039</v>
      </c>
      <c r="AQ177" s="604" t="s">
        <v>1036</v>
      </c>
      <c r="AR177" s="605" t="s">
        <v>1045</v>
      </c>
      <c r="AS177" s="605" t="s">
        <v>1045</v>
      </c>
      <c r="AT177" s="605">
        <v>2524.67</v>
      </c>
      <c r="AU177" s="605">
        <v>2524.67</v>
      </c>
      <c r="AV177" s="605">
        <v>2524.67</v>
      </c>
      <c r="AW177" s="605">
        <v>2524.67</v>
      </c>
      <c r="AX177" s="605" t="s">
        <v>1046</v>
      </c>
      <c r="AY177" s="605" t="s">
        <v>1046</v>
      </c>
      <c r="AZ177" s="605" t="s">
        <v>1046</v>
      </c>
      <c r="BA177" s="605" t="s">
        <v>1046</v>
      </c>
      <c r="BB177" s="605" t="s">
        <v>1046</v>
      </c>
      <c r="BC177" s="605" t="s">
        <v>1046</v>
      </c>
      <c r="BD177" s="605" t="s">
        <v>1046</v>
      </c>
      <c r="BE177" s="605" t="s">
        <v>1046</v>
      </c>
      <c r="BF177" s="605" t="s">
        <v>1045</v>
      </c>
      <c r="BG177" s="605" t="s">
        <v>1045</v>
      </c>
      <c r="BH177" s="605" t="s">
        <v>1045</v>
      </c>
      <c r="BI177" s="605" t="s">
        <v>1045</v>
      </c>
      <c r="BJ177" s="605" t="s">
        <v>1045</v>
      </c>
      <c r="BK177" s="605" t="s">
        <v>1045</v>
      </c>
      <c r="BL177" s="605" t="s">
        <v>1045</v>
      </c>
      <c r="BM177" s="605" t="s">
        <v>1045</v>
      </c>
      <c r="BN177" s="605" t="s">
        <v>1045</v>
      </c>
      <c r="BO177" s="605" t="s">
        <v>1045</v>
      </c>
      <c r="BP177" s="605" t="s">
        <v>1045</v>
      </c>
      <c r="BQ177" s="605" t="s">
        <v>1039</v>
      </c>
      <c r="BR177" s="605" t="s">
        <v>1039</v>
      </c>
      <c r="BS177" s="605" t="s">
        <v>1039</v>
      </c>
      <c r="BT177" s="606" t="s">
        <v>1039</v>
      </c>
    </row>
    <row r="178" spans="2:72">
      <c r="B178" s="597" t="s">
        <v>208</v>
      </c>
      <c r="C178" s="597" t="s">
        <v>998</v>
      </c>
      <c r="D178" s="597" t="s">
        <v>1</v>
      </c>
      <c r="E178" s="597" t="s">
        <v>999</v>
      </c>
      <c r="F178" s="597" t="s">
        <v>29</v>
      </c>
      <c r="G178" s="597" t="s">
        <v>1000</v>
      </c>
      <c r="H178" s="768">
        <v>2014</v>
      </c>
      <c r="I178" s="556" t="s">
        <v>1016</v>
      </c>
      <c r="J178" s="556"/>
      <c r="L178" s="604" t="s">
        <v>1036</v>
      </c>
      <c r="M178" s="605" t="s">
        <v>1036</v>
      </c>
      <c r="N178" s="605" t="s">
        <v>1037</v>
      </c>
      <c r="O178" s="605">
        <v>14.15</v>
      </c>
      <c r="P178" s="605">
        <v>14.15</v>
      </c>
      <c r="Q178" s="605">
        <v>14.15</v>
      </c>
      <c r="R178" s="605">
        <v>14.15</v>
      </c>
      <c r="S178" s="605" t="s">
        <v>1036</v>
      </c>
      <c r="T178" s="605" t="s">
        <v>1036</v>
      </c>
      <c r="U178" s="605" t="s">
        <v>1036</v>
      </c>
      <c r="V178" s="605" t="s">
        <v>1036</v>
      </c>
      <c r="W178" s="605" t="s">
        <v>1036</v>
      </c>
      <c r="X178" s="605" t="s">
        <v>1036</v>
      </c>
      <c r="Y178" s="605" t="s">
        <v>1036</v>
      </c>
      <c r="Z178" s="605" t="s">
        <v>1036</v>
      </c>
      <c r="AA178" s="605" t="s">
        <v>1036</v>
      </c>
      <c r="AB178" s="605" t="s">
        <v>1036</v>
      </c>
      <c r="AC178" s="605" t="s">
        <v>1036</v>
      </c>
      <c r="AD178" s="605" t="s">
        <v>1036</v>
      </c>
      <c r="AE178" s="605" t="s">
        <v>1036</v>
      </c>
      <c r="AF178" s="605" t="s">
        <v>1036</v>
      </c>
      <c r="AG178" s="605" t="s">
        <v>1036</v>
      </c>
      <c r="AH178" s="605" t="s">
        <v>1036</v>
      </c>
      <c r="AI178" s="605" t="s">
        <v>1034</v>
      </c>
      <c r="AJ178" s="605" t="s">
        <v>1038</v>
      </c>
      <c r="AK178" s="605" t="s">
        <v>1038</v>
      </c>
      <c r="AL178" s="605" t="s">
        <v>1039</v>
      </c>
      <c r="AM178" s="605" t="s">
        <v>1039</v>
      </c>
      <c r="AN178" s="605" t="s">
        <v>1039</v>
      </c>
      <c r="AO178" s="606" t="s">
        <v>1039</v>
      </c>
      <c r="AQ178" s="604" t="s">
        <v>1036</v>
      </c>
      <c r="AR178" s="605" t="s">
        <v>1045</v>
      </c>
      <c r="AS178" s="605" t="s">
        <v>1045</v>
      </c>
      <c r="AT178" s="605">
        <v>102437.01</v>
      </c>
      <c r="AU178" s="605">
        <v>102437.01</v>
      </c>
      <c r="AV178" s="605">
        <v>102437.01</v>
      </c>
      <c r="AW178" s="605">
        <v>102437.01</v>
      </c>
      <c r="AX178" s="605" t="s">
        <v>1046</v>
      </c>
      <c r="AY178" s="605" t="s">
        <v>1046</v>
      </c>
      <c r="AZ178" s="605" t="s">
        <v>1046</v>
      </c>
      <c r="BA178" s="605" t="s">
        <v>1046</v>
      </c>
      <c r="BB178" s="605" t="s">
        <v>1046</v>
      </c>
      <c r="BC178" s="605" t="s">
        <v>1046</v>
      </c>
      <c r="BD178" s="605" t="s">
        <v>1046</v>
      </c>
      <c r="BE178" s="605" t="s">
        <v>1046</v>
      </c>
      <c r="BF178" s="605" t="s">
        <v>1045</v>
      </c>
      <c r="BG178" s="605" t="s">
        <v>1045</v>
      </c>
      <c r="BH178" s="605" t="s">
        <v>1045</v>
      </c>
      <c r="BI178" s="605" t="s">
        <v>1045</v>
      </c>
      <c r="BJ178" s="605" t="s">
        <v>1045</v>
      </c>
      <c r="BK178" s="605" t="s">
        <v>1045</v>
      </c>
      <c r="BL178" s="605" t="s">
        <v>1045</v>
      </c>
      <c r="BM178" s="605" t="s">
        <v>1045</v>
      </c>
      <c r="BN178" s="605" t="s">
        <v>1045</v>
      </c>
      <c r="BO178" s="605" t="s">
        <v>1045</v>
      </c>
      <c r="BP178" s="605" t="s">
        <v>1045</v>
      </c>
      <c r="BQ178" s="605" t="s">
        <v>1039</v>
      </c>
      <c r="BR178" s="605" t="s">
        <v>1039</v>
      </c>
      <c r="BS178" s="605" t="s">
        <v>1039</v>
      </c>
      <c r="BT178" s="606" t="s">
        <v>1039</v>
      </c>
    </row>
    <row r="179" spans="2:72">
      <c r="B179" s="597" t="s">
        <v>208</v>
      </c>
      <c r="C179" s="597" t="s">
        <v>998</v>
      </c>
      <c r="D179" s="597" t="s">
        <v>1</v>
      </c>
      <c r="E179" s="597" t="s">
        <v>999</v>
      </c>
      <c r="F179" s="597" t="s">
        <v>29</v>
      </c>
      <c r="G179" s="597" t="s">
        <v>1000</v>
      </c>
      <c r="H179" s="768">
        <v>2014</v>
      </c>
      <c r="I179" s="556" t="s">
        <v>1016</v>
      </c>
      <c r="J179" s="556"/>
      <c r="L179" s="604" t="s">
        <v>1036</v>
      </c>
      <c r="M179" s="605" t="s">
        <v>1036</v>
      </c>
      <c r="N179" s="605" t="s">
        <v>1037</v>
      </c>
      <c r="O179" s="605">
        <v>23.18</v>
      </c>
      <c r="P179" s="605">
        <v>23.18</v>
      </c>
      <c r="Q179" s="605">
        <v>23.18</v>
      </c>
      <c r="R179" s="605">
        <v>23.18</v>
      </c>
      <c r="S179" s="605">
        <v>23.18</v>
      </c>
      <c r="T179" s="605" t="s">
        <v>1036</v>
      </c>
      <c r="U179" s="605" t="s">
        <v>1036</v>
      </c>
      <c r="V179" s="605" t="s">
        <v>1036</v>
      </c>
      <c r="W179" s="605" t="s">
        <v>1036</v>
      </c>
      <c r="X179" s="605" t="s">
        <v>1036</v>
      </c>
      <c r="Y179" s="605" t="s">
        <v>1036</v>
      </c>
      <c r="Z179" s="605" t="s">
        <v>1036</v>
      </c>
      <c r="AA179" s="605" t="s">
        <v>1036</v>
      </c>
      <c r="AB179" s="605" t="s">
        <v>1036</v>
      </c>
      <c r="AC179" s="605" t="s">
        <v>1036</v>
      </c>
      <c r="AD179" s="605" t="s">
        <v>1036</v>
      </c>
      <c r="AE179" s="605" t="s">
        <v>1036</v>
      </c>
      <c r="AF179" s="605" t="s">
        <v>1036</v>
      </c>
      <c r="AG179" s="605" t="s">
        <v>1036</v>
      </c>
      <c r="AH179" s="605" t="s">
        <v>1036</v>
      </c>
      <c r="AI179" s="605" t="s">
        <v>1034</v>
      </c>
      <c r="AJ179" s="605" t="s">
        <v>1038</v>
      </c>
      <c r="AK179" s="605" t="s">
        <v>1038</v>
      </c>
      <c r="AL179" s="605" t="s">
        <v>1039</v>
      </c>
      <c r="AM179" s="605" t="s">
        <v>1039</v>
      </c>
      <c r="AN179" s="605" t="s">
        <v>1039</v>
      </c>
      <c r="AO179" s="606" t="s">
        <v>1039</v>
      </c>
      <c r="AQ179" s="604" t="s">
        <v>1036</v>
      </c>
      <c r="AR179" s="605" t="s">
        <v>1045</v>
      </c>
      <c r="AS179" s="605" t="s">
        <v>1045</v>
      </c>
      <c r="AT179" s="605">
        <v>157732.26999999999</v>
      </c>
      <c r="AU179" s="605">
        <v>157732.26999999999</v>
      </c>
      <c r="AV179" s="605">
        <v>157732.26999999999</v>
      </c>
      <c r="AW179" s="605">
        <v>157732.26999999999</v>
      </c>
      <c r="AX179" s="605">
        <v>157732.26999999999</v>
      </c>
      <c r="AY179" s="605" t="s">
        <v>1046</v>
      </c>
      <c r="AZ179" s="605" t="s">
        <v>1046</v>
      </c>
      <c r="BA179" s="605" t="s">
        <v>1046</v>
      </c>
      <c r="BB179" s="605" t="s">
        <v>1046</v>
      </c>
      <c r="BC179" s="605" t="s">
        <v>1046</v>
      </c>
      <c r="BD179" s="605" t="s">
        <v>1046</v>
      </c>
      <c r="BE179" s="605" t="s">
        <v>1046</v>
      </c>
      <c r="BF179" s="605" t="s">
        <v>1045</v>
      </c>
      <c r="BG179" s="605" t="s">
        <v>1045</v>
      </c>
      <c r="BH179" s="605" t="s">
        <v>1045</v>
      </c>
      <c r="BI179" s="605" t="s">
        <v>1045</v>
      </c>
      <c r="BJ179" s="605" t="s">
        <v>1045</v>
      </c>
      <c r="BK179" s="605" t="s">
        <v>1045</v>
      </c>
      <c r="BL179" s="605" t="s">
        <v>1045</v>
      </c>
      <c r="BM179" s="605" t="s">
        <v>1045</v>
      </c>
      <c r="BN179" s="605" t="s">
        <v>1045</v>
      </c>
      <c r="BO179" s="605" t="s">
        <v>1045</v>
      </c>
      <c r="BP179" s="605" t="s">
        <v>1045</v>
      </c>
      <c r="BQ179" s="605" t="s">
        <v>1039</v>
      </c>
      <c r="BR179" s="605" t="s">
        <v>1039</v>
      </c>
      <c r="BS179" s="605" t="s">
        <v>1039</v>
      </c>
      <c r="BT179" s="606" t="s">
        <v>1039</v>
      </c>
    </row>
    <row r="180" spans="2:72">
      <c r="B180" s="597" t="s">
        <v>208</v>
      </c>
      <c r="C180" s="597" t="s">
        <v>998</v>
      </c>
      <c r="D180" s="597" t="s">
        <v>5</v>
      </c>
      <c r="E180" s="597" t="s">
        <v>999</v>
      </c>
      <c r="F180" s="597" t="s">
        <v>29</v>
      </c>
      <c r="G180" s="597" t="s">
        <v>1000</v>
      </c>
      <c r="H180" s="768">
        <v>2014</v>
      </c>
      <c r="I180" s="556" t="s">
        <v>1016</v>
      </c>
      <c r="J180" s="556"/>
      <c r="L180" s="604" t="s">
        <v>1036</v>
      </c>
      <c r="M180" s="605" t="s">
        <v>1036</v>
      </c>
      <c r="N180" s="605" t="s">
        <v>1037</v>
      </c>
      <c r="O180" s="605">
        <v>325.18</v>
      </c>
      <c r="P180" s="605">
        <v>283.85000000000002</v>
      </c>
      <c r="Q180" s="605">
        <v>262.31</v>
      </c>
      <c r="R180" s="605">
        <v>262.31</v>
      </c>
      <c r="S180" s="605">
        <v>262.31</v>
      </c>
      <c r="T180" s="605">
        <v>262.31</v>
      </c>
      <c r="U180" s="605">
        <v>262.31</v>
      </c>
      <c r="V180" s="605">
        <v>262.11</v>
      </c>
      <c r="W180" s="605">
        <v>262.11</v>
      </c>
      <c r="X180" s="605">
        <v>244.7</v>
      </c>
      <c r="Y180" s="605">
        <v>222.69</v>
      </c>
      <c r="Z180" s="605">
        <v>188.64</v>
      </c>
      <c r="AA180" s="605">
        <v>188.64</v>
      </c>
      <c r="AB180" s="605">
        <v>187.73</v>
      </c>
      <c r="AC180" s="605">
        <v>187.73</v>
      </c>
      <c r="AD180" s="605">
        <v>187.35</v>
      </c>
      <c r="AE180" s="605">
        <v>152.30000000000001</v>
      </c>
      <c r="AF180" s="605">
        <v>152.30000000000001</v>
      </c>
      <c r="AG180" s="605">
        <v>152.30000000000001</v>
      </c>
      <c r="AH180" s="605">
        <v>152.30000000000001</v>
      </c>
      <c r="AI180" s="605" t="s">
        <v>1034</v>
      </c>
      <c r="AJ180" s="605" t="s">
        <v>1038</v>
      </c>
      <c r="AK180" s="605" t="s">
        <v>1038</v>
      </c>
      <c r="AL180" s="605" t="s">
        <v>1039</v>
      </c>
      <c r="AM180" s="605" t="s">
        <v>1039</v>
      </c>
      <c r="AN180" s="605" t="s">
        <v>1039</v>
      </c>
      <c r="AO180" s="606" t="s">
        <v>1039</v>
      </c>
      <c r="AQ180" s="604" t="s">
        <v>1036</v>
      </c>
      <c r="AR180" s="605" t="s">
        <v>1045</v>
      </c>
      <c r="AS180" s="605" t="s">
        <v>1045</v>
      </c>
      <c r="AT180" s="605">
        <v>4968774.7300000004</v>
      </c>
      <c r="AU180" s="605">
        <v>4310359.59</v>
      </c>
      <c r="AV180" s="605">
        <v>3967230.08</v>
      </c>
      <c r="AW180" s="605">
        <v>3967230.08</v>
      </c>
      <c r="AX180" s="605">
        <v>3967230.08</v>
      </c>
      <c r="AY180" s="605">
        <v>3967230.08</v>
      </c>
      <c r="AZ180" s="605">
        <v>3967230.08</v>
      </c>
      <c r="BA180" s="605">
        <v>3965511.53</v>
      </c>
      <c r="BB180" s="605">
        <v>3965511.53</v>
      </c>
      <c r="BC180" s="605">
        <v>3688146.04</v>
      </c>
      <c r="BD180" s="605">
        <v>3585580.29</v>
      </c>
      <c r="BE180" s="605">
        <v>3031996.67</v>
      </c>
      <c r="BF180" s="605">
        <v>3031996.67</v>
      </c>
      <c r="BG180" s="605">
        <v>2988578.74</v>
      </c>
      <c r="BH180" s="605">
        <v>2988578.74</v>
      </c>
      <c r="BI180" s="605">
        <v>2984353.58</v>
      </c>
      <c r="BJ180" s="605">
        <v>2426083.39</v>
      </c>
      <c r="BK180" s="605">
        <v>2426083.39</v>
      </c>
      <c r="BL180" s="605">
        <v>2426083.39</v>
      </c>
      <c r="BM180" s="605">
        <v>2426083.39</v>
      </c>
      <c r="BN180" s="605" t="s">
        <v>1045</v>
      </c>
      <c r="BO180" s="605" t="s">
        <v>1045</v>
      </c>
      <c r="BP180" s="605" t="s">
        <v>1045</v>
      </c>
      <c r="BQ180" s="605" t="s">
        <v>1039</v>
      </c>
      <c r="BR180" s="605" t="s">
        <v>1039</v>
      </c>
      <c r="BS180" s="605" t="s">
        <v>1039</v>
      </c>
      <c r="BT180" s="606" t="s">
        <v>1039</v>
      </c>
    </row>
    <row r="181" spans="2:72">
      <c r="B181" s="597" t="s">
        <v>208</v>
      </c>
      <c r="C181" s="597" t="s">
        <v>998</v>
      </c>
      <c r="D181" s="597" t="s">
        <v>4</v>
      </c>
      <c r="E181" s="597" t="s">
        <v>999</v>
      </c>
      <c r="F181" s="597" t="s">
        <v>29</v>
      </c>
      <c r="G181" s="597" t="s">
        <v>1000</v>
      </c>
      <c r="H181" s="768">
        <v>2013</v>
      </c>
      <c r="I181" s="556" t="s">
        <v>1016</v>
      </c>
      <c r="J181" s="556"/>
      <c r="L181" s="604" t="s">
        <v>1036</v>
      </c>
      <c r="M181" s="605" t="s">
        <v>1036</v>
      </c>
      <c r="N181" s="605">
        <v>7.0000000000000007E-2</v>
      </c>
      <c r="O181" s="605">
        <v>7.0000000000000007E-2</v>
      </c>
      <c r="P181" s="605">
        <v>0.06</v>
      </c>
      <c r="Q181" s="605">
        <v>0.06</v>
      </c>
      <c r="R181" s="605">
        <v>0.06</v>
      </c>
      <c r="S181" s="605">
        <v>0.06</v>
      </c>
      <c r="T181" s="605">
        <v>0.06</v>
      </c>
      <c r="U181" s="605">
        <v>0.06</v>
      </c>
      <c r="V181" s="605">
        <v>0.05</v>
      </c>
      <c r="W181" s="605">
        <v>0.05</v>
      </c>
      <c r="X181" s="605">
        <v>0.04</v>
      </c>
      <c r="Y181" s="605">
        <v>0.04</v>
      </c>
      <c r="Z181" s="605">
        <v>0.04</v>
      </c>
      <c r="AA181" s="605">
        <v>0.04</v>
      </c>
      <c r="AB181" s="605">
        <v>0.04</v>
      </c>
      <c r="AC181" s="605">
        <v>0.04</v>
      </c>
      <c r="AD181" s="605">
        <v>0.02</v>
      </c>
      <c r="AE181" s="605">
        <v>0.02</v>
      </c>
      <c r="AF181" s="605">
        <v>0.02</v>
      </c>
      <c r="AG181" s="605">
        <v>0.02</v>
      </c>
      <c r="AH181" s="605" t="s">
        <v>1036</v>
      </c>
      <c r="AI181" s="605" t="s">
        <v>1034</v>
      </c>
      <c r="AJ181" s="605" t="s">
        <v>1038</v>
      </c>
      <c r="AK181" s="605" t="s">
        <v>1038</v>
      </c>
      <c r="AL181" s="605" t="s">
        <v>1039</v>
      </c>
      <c r="AM181" s="605" t="s">
        <v>1039</v>
      </c>
      <c r="AN181" s="605" t="s">
        <v>1039</v>
      </c>
      <c r="AO181" s="606" t="s">
        <v>1039</v>
      </c>
      <c r="AQ181" s="604" t="s">
        <v>1036</v>
      </c>
      <c r="AR181" s="605" t="s">
        <v>1045</v>
      </c>
      <c r="AS181" s="605">
        <v>953</v>
      </c>
      <c r="AT181" s="605">
        <v>953</v>
      </c>
      <c r="AU181" s="605">
        <v>907</v>
      </c>
      <c r="AV181" s="605">
        <v>784</v>
      </c>
      <c r="AW181" s="605">
        <v>784</v>
      </c>
      <c r="AX181" s="605">
        <v>784</v>
      </c>
      <c r="AY181" s="605">
        <v>784</v>
      </c>
      <c r="AZ181" s="605">
        <v>784</v>
      </c>
      <c r="BA181" s="605">
        <v>658</v>
      </c>
      <c r="BB181" s="605">
        <v>658</v>
      </c>
      <c r="BC181" s="605">
        <v>625</v>
      </c>
      <c r="BD181" s="605">
        <v>625</v>
      </c>
      <c r="BE181" s="605">
        <v>625</v>
      </c>
      <c r="BF181" s="605">
        <v>625</v>
      </c>
      <c r="BG181" s="605">
        <v>625</v>
      </c>
      <c r="BH181" s="605">
        <v>625</v>
      </c>
      <c r="BI181" s="605">
        <v>329</v>
      </c>
      <c r="BJ181" s="605">
        <v>329</v>
      </c>
      <c r="BK181" s="605">
        <v>329</v>
      </c>
      <c r="BL181" s="605">
        <v>329</v>
      </c>
      <c r="BM181" s="605" t="s">
        <v>1045</v>
      </c>
      <c r="BN181" s="605" t="s">
        <v>1045</v>
      </c>
      <c r="BO181" s="605" t="s">
        <v>1045</v>
      </c>
      <c r="BP181" s="605" t="s">
        <v>1045</v>
      </c>
      <c r="BQ181" s="605" t="s">
        <v>1039</v>
      </c>
      <c r="BR181" s="605" t="s">
        <v>1039</v>
      </c>
      <c r="BS181" s="605" t="s">
        <v>1039</v>
      </c>
      <c r="BT181" s="606" t="s">
        <v>1039</v>
      </c>
    </row>
    <row r="182" spans="2:72">
      <c r="B182" s="597" t="s">
        <v>208</v>
      </c>
      <c r="C182" s="597" t="s">
        <v>998</v>
      </c>
      <c r="D182" s="597" t="s">
        <v>4</v>
      </c>
      <c r="E182" s="597" t="s">
        <v>999</v>
      </c>
      <c r="F182" s="597" t="s">
        <v>29</v>
      </c>
      <c r="G182" s="597" t="s">
        <v>1000</v>
      </c>
      <c r="H182" s="768">
        <v>2014</v>
      </c>
      <c r="I182" s="556" t="s">
        <v>1016</v>
      </c>
      <c r="J182" s="556"/>
      <c r="L182" s="604" t="s">
        <v>1036</v>
      </c>
      <c r="M182" s="605" t="s">
        <v>1036</v>
      </c>
      <c r="N182" s="605" t="s">
        <v>1037</v>
      </c>
      <c r="O182" s="605">
        <v>86.4</v>
      </c>
      <c r="P182" s="605">
        <v>81.44</v>
      </c>
      <c r="Q182" s="605">
        <v>79.02</v>
      </c>
      <c r="R182" s="605">
        <v>79.02</v>
      </c>
      <c r="S182" s="605">
        <v>79.02</v>
      </c>
      <c r="T182" s="605">
        <v>79.02</v>
      </c>
      <c r="U182" s="605">
        <v>79.02</v>
      </c>
      <c r="V182" s="605">
        <v>78.8</v>
      </c>
      <c r="W182" s="605">
        <v>78.8</v>
      </c>
      <c r="X182" s="605">
        <v>69.540000000000006</v>
      </c>
      <c r="Y182" s="605">
        <v>50.46</v>
      </c>
      <c r="Z182" s="605">
        <v>50.46</v>
      </c>
      <c r="AA182" s="605">
        <v>50.46</v>
      </c>
      <c r="AB182" s="605">
        <v>50.06</v>
      </c>
      <c r="AC182" s="605">
        <v>50.06</v>
      </c>
      <c r="AD182" s="605">
        <v>49.98</v>
      </c>
      <c r="AE182" s="605">
        <v>22.38</v>
      </c>
      <c r="AF182" s="605">
        <v>22.38</v>
      </c>
      <c r="AG182" s="605">
        <v>22.38</v>
      </c>
      <c r="AH182" s="605">
        <v>22.38</v>
      </c>
      <c r="AI182" s="605" t="s">
        <v>1034</v>
      </c>
      <c r="AJ182" s="605" t="s">
        <v>1038</v>
      </c>
      <c r="AK182" s="605" t="s">
        <v>1038</v>
      </c>
      <c r="AL182" s="605" t="s">
        <v>1039</v>
      </c>
      <c r="AM182" s="605" t="s">
        <v>1039</v>
      </c>
      <c r="AN182" s="605" t="s">
        <v>1039</v>
      </c>
      <c r="AO182" s="606" t="s">
        <v>1039</v>
      </c>
      <c r="AQ182" s="604" t="s">
        <v>1036</v>
      </c>
      <c r="AR182" s="605" t="s">
        <v>1045</v>
      </c>
      <c r="AS182" s="605" t="s">
        <v>1045</v>
      </c>
      <c r="AT182" s="605">
        <v>1153158.78</v>
      </c>
      <c r="AU182" s="605">
        <v>1074242.3899999999</v>
      </c>
      <c r="AV182" s="605">
        <v>1035847.51</v>
      </c>
      <c r="AW182" s="605">
        <v>1035847.51</v>
      </c>
      <c r="AX182" s="605">
        <v>1035847.51</v>
      </c>
      <c r="AY182" s="605">
        <v>1035847.51</v>
      </c>
      <c r="AZ182" s="605">
        <v>1035847.51</v>
      </c>
      <c r="BA182" s="605">
        <v>1033860.44</v>
      </c>
      <c r="BB182" s="605">
        <v>1033860.44</v>
      </c>
      <c r="BC182" s="605">
        <v>886442.62</v>
      </c>
      <c r="BD182" s="605">
        <v>812843.13</v>
      </c>
      <c r="BE182" s="605">
        <v>802720.37</v>
      </c>
      <c r="BF182" s="605">
        <v>802720.37</v>
      </c>
      <c r="BG182" s="605">
        <v>797074.78</v>
      </c>
      <c r="BH182" s="605">
        <v>797074.78</v>
      </c>
      <c r="BI182" s="605">
        <v>796129.07</v>
      </c>
      <c r="BJ182" s="605">
        <v>356476.95</v>
      </c>
      <c r="BK182" s="605">
        <v>356476.95</v>
      </c>
      <c r="BL182" s="605">
        <v>356476.95</v>
      </c>
      <c r="BM182" s="605">
        <v>356476.95</v>
      </c>
      <c r="BN182" s="605" t="s">
        <v>1045</v>
      </c>
      <c r="BO182" s="605" t="s">
        <v>1045</v>
      </c>
      <c r="BP182" s="605" t="s">
        <v>1045</v>
      </c>
      <c r="BQ182" s="605" t="s">
        <v>1039</v>
      </c>
      <c r="BR182" s="605" t="s">
        <v>1039</v>
      </c>
      <c r="BS182" s="605" t="s">
        <v>1039</v>
      </c>
      <c r="BT182" s="606" t="s">
        <v>1039</v>
      </c>
    </row>
    <row r="183" spans="2:72">
      <c r="B183" s="597" t="s">
        <v>208</v>
      </c>
      <c r="C183" s="597" t="s">
        <v>1011</v>
      </c>
      <c r="D183" s="597" t="s">
        <v>14</v>
      </c>
      <c r="E183" s="597" t="s">
        <v>999</v>
      </c>
      <c r="F183" s="597" t="s">
        <v>29</v>
      </c>
      <c r="G183" s="597" t="s">
        <v>1000</v>
      </c>
      <c r="H183" s="768">
        <v>2012</v>
      </c>
      <c r="I183" s="556" t="s">
        <v>1016</v>
      </c>
      <c r="J183" s="556"/>
      <c r="L183" s="604">
        <v>1</v>
      </c>
      <c r="M183" s="605">
        <v>0.83</v>
      </c>
      <c r="N183" s="605">
        <v>0.83</v>
      </c>
      <c r="O183" s="605">
        <v>0.81</v>
      </c>
      <c r="P183" s="605">
        <v>0.8</v>
      </c>
      <c r="Q183" s="605">
        <v>0.72</v>
      </c>
      <c r="R183" s="605">
        <v>0.67</v>
      </c>
      <c r="S183" s="605">
        <v>0.63</v>
      </c>
      <c r="T183" s="605">
        <v>0.61</v>
      </c>
      <c r="U183" s="605">
        <v>0.61</v>
      </c>
      <c r="V183" s="605">
        <v>0.28000000000000003</v>
      </c>
      <c r="W183" s="605">
        <v>0.28000000000000003</v>
      </c>
      <c r="X183" s="605">
        <v>0.25</v>
      </c>
      <c r="Y183" s="605">
        <v>0.25</v>
      </c>
      <c r="Z183" s="605">
        <v>0.25</v>
      </c>
      <c r="AA183" s="605">
        <v>0.25</v>
      </c>
      <c r="AB183" s="605">
        <v>0.09</v>
      </c>
      <c r="AC183" s="605">
        <v>0.09</v>
      </c>
      <c r="AD183" s="605">
        <v>0.09</v>
      </c>
      <c r="AE183" s="605">
        <v>0.09</v>
      </c>
      <c r="AF183" s="605">
        <v>0.09</v>
      </c>
      <c r="AG183" s="605">
        <v>0.09</v>
      </c>
      <c r="AH183" s="605">
        <v>0.09</v>
      </c>
      <c r="AI183" s="605" t="s">
        <v>1034</v>
      </c>
      <c r="AJ183" s="605" t="s">
        <v>1038</v>
      </c>
      <c r="AK183" s="605" t="s">
        <v>1038</v>
      </c>
      <c r="AL183" s="605" t="s">
        <v>1039</v>
      </c>
      <c r="AM183" s="605" t="s">
        <v>1039</v>
      </c>
      <c r="AN183" s="605" t="s">
        <v>1039</v>
      </c>
      <c r="AO183" s="606" t="s">
        <v>1039</v>
      </c>
      <c r="AQ183" s="604">
        <v>13531</v>
      </c>
      <c r="AR183" s="605">
        <v>13531</v>
      </c>
      <c r="AS183" s="605">
        <v>13531</v>
      </c>
      <c r="AT183" s="605">
        <v>13099.8</v>
      </c>
      <c r="AU183" s="605">
        <v>12931</v>
      </c>
      <c r="AV183" s="605">
        <v>11245.62</v>
      </c>
      <c r="AW183" s="605">
        <v>10319.93</v>
      </c>
      <c r="AX183" s="605">
        <v>9650.23</v>
      </c>
      <c r="AY183" s="605">
        <v>9180.23</v>
      </c>
      <c r="AZ183" s="605">
        <v>8958.23</v>
      </c>
      <c r="BA183" s="605">
        <v>2619</v>
      </c>
      <c r="BB183" s="605">
        <v>2619</v>
      </c>
      <c r="BC183" s="605">
        <v>1983</v>
      </c>
      <c r="BD183" s="605">
        <v>1983</v>
      </c>
      <c r="BE183" s="605">
        <v>1983</v>
      </c>
      <c r="BF183" s="605">
        <v>1983</v>
      </c>
      <c r="BG183" s="605">
        <v>633</v>
      </c>
      <c r="BH183" s="605">
        <v>633</v>
      </c>
      <c r="BI183" s="605">
        <v>633</v>
      </c>
      <c r="BJ183" s="605">
        <v>633</v>
      </c>
      <c r="BK183" s="605">
        <v>633</v>
      </c>
      <c r="BL183" s="605">
        <v>633</v>
      </c>
      <c r="BM183" s="605">
        <v>633</v>
      </c>
      <c r="BN183" s="605" t="s">
        <v>1045</v>
      </c>
      <c r="BO183" s="605" t="s">
        <v>1045</v>
      </c>
      <c r="BP183" s="605" t="s">
        <v>1045</v>
      </c>
      <c r="BQ183" s="605" t="s">
        <v>1039</v>
      </c>
      <c r="BR183" s="605" t="s">
        <v>1039</v>
      </c>
      <c r="BS183" s="605" t="s">
        <v>1039</v>
      </c>
      <c r="BT183" s="606" t="s">
        <v>1039</v>
      </c>
    </row>
    <row r="184" spans="2:72">
      <c r="B184" s="597" t="s">
        <v>208</v>
      </c>
      <c r="C184" s="597" t="s">
        <v>1011</v>
      </c>
      <c r="D184" s="597" t="s">
        <v>14</v>
      </c>
      <c r="E184" s="597" t="s">
        <v>999</v>
      </c>
      <c r="F184" s="597" t="s">
        <v>29</v>
      </c>
      <c r="G184" s="597" t="s">
        <v>1000</v>
      </c>
      <c r="H184" s="768">
        <v>2013</v>
      </c>
      <c r="I184" s="556" t="s">
        <v>1016</v>
      </c>
      <c r="J184" s="556"/>
      <c r="L184" s="604" t="s">
        <v>1036</v>
      </c>
      <c r="M184" s="605" t="s">
        <v>1036</v>
      </c>
      <c r="N184" s="605">
        <v>199.73</v>
      </c>
      <c r="O184" s="605">
        <v>199.5</v>
      </c>
      <c r="P184" s="605">
        <v>199.17</v>
      </c>
      <c r="Q184" s="605">
        <v>198</v>
      </c>
      <c r="R184" s="605">
        <v>197.41</v>
      </c>
      <c r="S184" s="605">
        <v>196.95</v>
      </c>
      <c r="T184" s="605">
        <v>196.69</v>
      </c>
      <c r="U184" s="605">
        <v>196.69</v>
      </c>
      <c r="V184" s="605">
        <v>191.98</v>
      </c>
      <c r="W184" s="605">
        <v>191.98</v>
      </c>
      <c r="X184" s="605">
        <v>189.86</v>
      </c>
      <c r="Y184" s="605">
        <v>189.83</v>
      </c>
      <c r="Z184" s="605">
        <v>189</v>
      </c>
      <c r="AA184" s="605">
        <v>189</v>
      </c>
      <c r="AB184" s="605">
        <v>182.19</v>
      </c>
      <c r="AC184" s="605">
        <v>181.71</v>
      </c>
      <c r="AD184" s="605">
        <v>181.71</v>
      </c>
      <c r="AE184" s="605">
        <v>181.71</v>
      </c>
      <c r="AF184" s="605">
        <v>181.71</v>
      </c>
      <c r="AG184" s="605">
        <v>181.71</v>
      </c>
      <c r="AH184" s="605">
        <v>0.59</v>
      </c>
      <c r="AI184" s="605" t="s">
        <v>1034</v>
      </c>
      <c r="AJ184" s="605" t="s">
        <v>1038</v>
      </c>
      <c r="AK184" s="605" t="s">
        <v>1038</v>
      </c>
      <c r="AL184" s="605" t="s">
        <v>1039</v>
      </c>
      <c r="AM184" s="605" t="s">
        <v>1039</v>
      </c>
      <c r="AN184" s="605" t="s">
        <v>1039</v>
      </c>
      <c r="AO184" s="606" t="s">
        <v>1039</v>
      </c>
      <c r="AQ184" s="604" t="s">
        <v>1036</v>
      </c>
      <c r="AR184" s="605" t="s">
        <v>1045</v>
      </c>
      <c r="AS184" s="605">
        <v>716807.62</v>
      </c>
      <c r="AT184" s="605">
        <v>712241.86</v>
      </c>
      <c r="AU184" s="605">
        <v>705965.57</v>
      </c>
      <c r="AV184" s="605">
        <v>683510.5</v>
      </c>
      <c r="AW184" s="605">
        <v>672233.71</v>
      </c>
      <c r="AX184" s="605">
        <v>663399.1</v>
      </c>
      <c r="AY184" s="605">
        <v>658360.65</v>
      </c>
      <c r="AZ184" s="605">
        <v>658360.65</v>
      </c>
      <c r="BA184" s="605">
        <v>567707.68000000005</v>
      </c>
      <c r="BB184" s="605">
        <v>567707.68000000005</v>
      </c>
      <c r="BC184" s="605">
        <v>548114.53</v>
      </c>
      <c r="BD184" s="605">
        <v>525394.74</v>
      </c>
      <c r="BE184" s="605">
        <v>522639.39</v>
      </c>
      <c r="BF184" s="605">
        <v>522639.39</v>
      </c>
      <c r="BG184" s="605">
        <v>466680.39</v>
      </c>
      <c r="BH184" s="605">
        <v>462652.39</v>
      </c>
      <c r="BI184" s="605">
        <v>462652.39</v>
      </c>
      <c r="BJ184" s="605">
        <v>462652.39</v>
      </c>
      <c r="BK184" s="605">
        <v>462652.39</v>
      </c>
      <c r="BL184" s="605">
        <v>462652.39</v>
      </c>
      <c r="BM184" s="605">
        <v>4314.3900000000003</v>
      </c>
      <c r="BN184" s="605" t="s">
        <v>1045</v>
      </c>
      <c r="BO184" s="605" t="s">
        <v>1045</v>
      </c>
      <c r="BP184" s="605" t="s">
        <v>1045</v>
      </c>
      <c r="BQ184" s="605" t="s">
        <v>1039</v>
      </c>
      <c r="BR184" s="605" t="s">
        <v>1039</v>
      </c>
      <c r="BS184" s="605" t="s">
        <v>1039</v>
      </c>
      <c r="BT184" s="606" t="s">
        <v>1039</v>
      </c>
    </row>
    <row r="185" spans="2:72">
      <c r="B185" s="597" t="s">
        <v>208</v>
      </c>
      <c r="C185" s="597" t="s">
        <v>1011</v>
      </c>
      <c r="D185" s="597" t="s">
        <v>14</v>
      </c>
      <c r="E185" s="597" t="s">
        <v>999</v>
      </c>
      <c r="F185" s="597" t="s">
        <v>29</v>
      </c>
      <c r="G185" s="597" t="s">
        <v>1000</v>
      </c>
      <c r="H185" s="768">
        <v>2014</v>
      </c>
      <c r="I185" s="556" t="s">
        <v>1016</v>
      </c>
      <c r="J185" s="556"/>
      <c r="L185" s="604" t="s">
        <v>1036</v>
      </c>
      <c r="M185" s="605" t="s">
        <v>1036</v>
      </c>
      <c r="N185" s="605" t="s">
        <v>1037</v>
      </c>
      <c r="O185" s="605">
        <v>717.19</v>
      </c>
      <c r="P185" s="605">
        <v>712.79</v>
      </c>
      <c r="Q185" s="605">
        <v>696.04</v>
      </c>
      <c r="R185" s="605">
        <v>688.93</v>
      </c>
      <c r="S185" s="605">
        <v>683.41</v>
      </c>
      <c r="T185" s="605">
        <v>683.41</v>
      </c>
      <c r="U185" s="605">
        <v>680.1</v>
      </c>
      <c r="V185" s="605">
        <v>680.1</v>
      </c>
      <c r="W185" s="605">
        <v>612.07000000000005</v>
      </c>
      <c r="X185" s="605">
        <v>594.54</v>
      </c>
      <c r="Y185" s="605">
        <v>585.79</v>
      </c>
      <c r="Z185" s="605">
        <v>585.69000000000005</v>
      </c>
      <c r="AA185" s="605">
        <v>578.42999999999995</v>
      </c>
      <c r="AB185" s="605">
        <v>578.42999999999995</v>
      </c>
      <c r="AC185" s="605">
        <v>472.47</v>
      </c>
      <c r="AD185" s="605">
        <v>470.46</v>
      </c>
      <c r="AE185" s="605">
        <v>470.46</v>
      </c>
      <c r="AF185" s="605">
        <v>470.46</v>
      </c>
      <c r="AG185" s="605">
        <v>470.46</v>
      </c>
      <c r="AH185" s="605">
        <v>470.46</v>
      </c>
      <c r="AI185" s="605">
        <v>15.89</v>
      </c>
      <c r="AJ185" s="605" t="s">
        <v>1038</v>
      </c>
      <c r="AK185" s="605" t="s">
        <v>1038</v>
      </c>
      <c r="AL185" s="605" t="s">
        <v>1039</v>
      </c>
      <c r="AM185" s="605" t="s">
        <v>1039</v>
      </c>
      <c r="AN185" s="605" t="s">
        <v>1039</v>
      </c>
      <c r="AO185" s="606" t="s">
        <v>1039</v>
      </c>
      <c r="AQ185" s="604" t="s">
        <v>1036</v>
      </c>
      <c r="AR185" s="605" t="s">
        <v>1045</v>
      </c>
      <c r="AS185" s="605" t="s">
        <v>1045</v>
      </c>
      <c r="AT185" s="605">
        <v>4387048.0599999996</v>
      </c>
      <c r="AU185" s="605">
        <v>4302015.1900000004</v>
      </c>
      <c r="AV185" s="605">
        <v>3979381.76</v>
      </c>
      <c r="AW185" s="605">
        <v>3842943.05</v>
      </c>
      <c r="AX185" s="605">
        <v>3737111.45</v>
      </c>
      <c r="AY185" s="605">
        <v>3737111.45</v>
      </c>
      <c r="AZ185" s="605">
        <v>3673666.62</v>
      </c>
      <c r="BA185" s="605">
        <v>3668713.74</v>
      </c>
      <c r="BB185" s="605">
        <v>2357678.5099999998</v>
      </c>
      <c r="BC185" s="605">
        <v>2341310.5099999998</v>
      </c>
      <c r="BD185" s="605">
        <v>2241454.5</v>
      </c>
      <c r="BE185" s="605">
        <v>2179342.75</v>
      </c>
      <c r="BF185" s="605">
        <v>2155176.58</v>
      </c>
      <c r="BG185" s="605">
        <v>2155176.58</v>
      </c>
      <c r="BH185" s="605">
        <v>1284029.58</v>
      </c>
      <c r="BI185" s="605">
        <v>1267421.2</v>
      </c>
      <c r="BJ185" s="605">
        <v>1267421.2</v>
      </c>
      <c r="BK185" s="605">
        <v>1267421.2</v>
      </c>
      <c r="BL185" s="605">
        <v>1267421.2</v>
      </c>
      <c r="BM185" s="605">
        <v>1267421.2</v>
      </c>
      <c r="BN185" s="605">
        <v>117105</v>
      </c>
      <c r="BO185" s="605" t="s">
        <v>1045</v>
      </c>
      <c r="BP185" s="605" t="s">
        <v>1045</v>
      </c>
      <c r="BQ185" s="605" t="s">
        <v>1039</v>
      </c>
      <c r="BR185" s="605" t="s">
        <v>1039</v>
      </c>
      <c r="BS185" s="605" t="s">
        <v>1039</v>
      </c>
      <c r="BT185" s="606" t="s">
        <v>1039</v>
      </c>
    </row>
    <row r="186" spans="2:72">
      <c r="B186" s="597" t="s">
        <v>208</v>
      </c>
      <c r="C186" s="597" t="s">
        <v>998</v>
      </c>
      <c r="D186" s="597" t="s">
        <v>3</v>
      </c>
      <c r="E186" s="597" t="s">
        <v>999</v>
      </c>
      <c r="F186" s="597" t="s">
        <v>29</v>
      </c>
      <c r="G186" s="597" t="s">
        <v>1002</v>
      </c>
      <c r="H186" s="768">
        <v>2013</v>
      </c>
      <c r="I186" s="556" t="s">
        <v>1016</v>
      </c>
      <c r="J186" s="556"/>
      <c r="L186" s="604" t="s">
        <v>1036</v>
      </c>
      <c r="M186" s="605" t="s">
        <v>1036</v>
      </c>
      <c r="N186" s="605">
        <v>54.73</v>
      </c>
      <c r="O186" s="605">
        <v>54.73</v>
      </c>
      <c r="P186" s="605">
        <v>54.73</v>
      </c>
      <c r="Q186" s="605">
        <v>54.73</v>
      </c>
      <c r="R186" s="605">
        <v>54.73</v>
      </c>
      <c r="S186" s="605">
        <v>54.73</v>
      </c>
      <c r="T186" s="605">
        <v>54.73</v>
      </c>
      <c r="U186" s="605">
        <v>54.73</v>
      </c>
      <c r="V186" s="605">
        <v>54.73</v>
      </c>
      <c r="W186" s="605">
        <v>54.73</v>
      </c>
      <c r="X186" s="605">
        <v>54.73</v>
      </c>
      <c r="Y186" s="605">
        <v>54.73</v>
      </c>
      <c r="Z186" s="605">
        <v>54.73</v>
      </c>
      <c r="AA186" s="605">
        <v>54.73</v>
      </c>
      <c r="AB186" s="605">
        <v>54.73</v>
      </c>
      <c r="AC186" s="605">
        <v>54.73</v>
      </c>
      <c r="AD186" s="605">
        <v>54.73</v>
      </c>
      <c r="AE186" s="605">
        <v>54.73</v>
      </c>
      <c r="AF186" s="605">
        <v>44.17</v>
      </c>
      <c r="AG186" s="605" t="s">
        <v>1036</v>
      </c>
      <c r="AH186" s="605" t="s">
        <v>1036</v>
      </c>
      <c r="AI186" s="605" t="s">
        <v>1034</v>
      </c>
      <c r="AJ186" s="605" t="s">
        <v>1038</v>
      </c>
      <c r="AK186" s="605" t="s">
        <v>1038</v>
      </c>
      <c r="AL186" s="605" t="s">
        <v>1039</v>
      </c>
      <c r="AM186" s="605" t="s">
        <v>1039</v>
      </c>
      <c r="AN186" s="605" t="s">
        <v>1039</v>
      </c>
      <c r="AO186" s="606" t="s">
        <v>1039</v>
      </c>
      <c r="AQ186" s="604" t="s">
        <v>1036</v>
      </c>
      <c r="AR186" s="605" t="s">
        <v>1045</v>
      </c>
      <c r="AS186" s="605">
        <v>95215.21</v>
      </c>
      <c r="AT186" s="605">
        <v>95215.21</v>
      </c>
      <c r="AU186" s="605">
        <v>95215.21</v>
      </c>
      <c r="AV186" s="605">
        <v>95215.21</v>
      </c>
      <c r="AW186" s="605">
        <v>95215.21</v>
      </c>
      <c r="AX186" s="605">
        <v>95215.21</v>
      </c>
      <c r="AY186" s="605">
        <v>95215.21</v>
      </c>
      <c r="AZ186" s="605">
        <v>95215.21</v>
      </c>
      <c r="BA186" s="605">
        <v>95215.21</v>
      </c>
      <c r="BB186" s="605">
        <v>95215.21</v>
      </c>
      <c r="BC186" s="605">
        <v>95215.21</v>
      </c>
      <c r="BD186" s="605">
        <v>95215.21</v>
      </c>
      <c r="BE186" s="605">
        <v>95215.21</v>
      </c>
      <c r="BF186" s="605">
        <v>95215.21</v>
      </c>
      <c r="BG186" s="605">
        <v>95215.21</v>
      </c>
      <c r="BH186" s="605">
        <v>95215.21</v>
      </c>
      <c r="BI186" s="605">
        <v>95215.21</v>
      </c>
      <c r="BJ186" s="605">
        <v>95215.21</v>
      </c>
      <c r="BK186" s="605">
        <v>85772.79</v>
      </c>
      <c r="BL186" s="605" t="s">
        <v>1045</v>
      </c>
      <c r="BM186" s="605" t="s">
        <v>1045</v>
      </c>
      <c r="BN186" s="605" t="s">
        <v>1045</v>
      </c>
      <c r="BO186" s="605" t="s">
        <v>1045</v>
      </c>
      <c r="BP186" s="605" t="s">
        <v>1045</v>
      </c>
      <c r="BQ186" s="605" t="s">
        <v>1039</v>
      </c>
      <c r="BR186" s="605" t="s">
        <v>1039</v>
      </c>
      <c r="BS186" s="605" t="s">
        <v>1039</v>
      </c>
      <c r="BT186" s="606" t="s">
        <v>1039</v>
      </c>
    </row>
    <row r="187" spans="2:72" ht="14.25" customHeight="1">
      <c r="B187" s="597" t="s">
        <v>208</v>
      </c>
      <c r="C187" s="597" t="s">
        <v>998</v>
      </c>
      <c r="D187" s="597" t="s">
        <v>3</v>
      </c>
      <c r="E187" s="597" t="s">
        <v>999</v>
      </c>
      <c r="F187" s="597" t="s">
        <v>29</v>
      </c>
      <c r="G187" s="597" t="s">
        <v>1000</v>
      </c>
      <c r="H187" s="768">
        <v>2012</v>
      </c>
      <c r="I187" s="556" t="s">
        <v>1016</v>
      </c>
      <c r="J187" s="556"/>
      <c r="L187" s="604" t="s">
        <v>1036</v>
      </c>
      <c r="M187" s="605">
        <v>1.83</v>
      </c>
      <c r="N187" s="605">
        <v>1.83</v>
      </c>
      <c r="O187" s="605">
        <v>1.83</v>
      </c>
      <c r="P187" s="605">
        <v>1.83</v>
      </c>
      <c r="Q187" s="605">
        <v>1.83</v>
      </c>
      <c r="R187" s="605">
        <v>1.83</v>
      </c>
      <c r="S187" s="605">
        <v>1.83</v>
      </c>
      <c r="T187" s="605">
        <v>1.83</v>
      </c>
      <c r="U187" s="605">
        <v>1.83</v>
      </c>
      <c r="V187" s="605">
        <v>1.83</v>
      </c>
      <c r="W187" s="605">
        <v>1.83</v>
      </c>
      <c r="X187" s="605">
        <v>1.83</v>
      </c>
      <c r="Y187" s="605">
        <v>1.83</v>
      </c>
      <c r="Z187" s="605">
        <v>1.83</v>
      </c>
      <c r="AA187" s="605">
        <v>1.83</v>
      </c>
      <c r="AB187" s="605">
        <v>1.83</v>
      </c>
      <c r="AC187" s="605">
        <v>1.83</v>
      </c>
      <c r="AD187" s="605">
        <v>1.83</v>
      </c>
      <c r="AE187" s="605">
        <v>1.42</v>
      </c>
      <c r="AF187" s="605" t="s">
        <v>1036</v>
      </c>
      <c r="AG187" s="605" t="s">
        <v>1036</v>
      </c>
      <c r="AH187" s="605" t="s">
        <v>1036</v>
      </c>
      <c r="AI187" s="605" t="s">
        <v>1034</v>
      </c>
      <c r="AJ187" s="605" t="s">
        <v>1038</v>
      </c>
      <c r="AK187" s="605" t="s">
        <v>1038</v>
      </c>
      <c r="AL187" s="605" t="s">
        <v>1039</v>
      </c>
      <c r="AM187" s="605" t="s">
        <v>1039</v>
      </c>
      <c r="AN187" s="605" t="s">
        <v>1039</v>
      </c>
      <c r="AO187" s="606" t="s">
        <v>1039</v>
      </c>
      <c r="AQ187" s="604" t="s">
        <v>1036</v>
      </c>
      <c r="AR187" s="605">
        <v>3117.26</v>
      </c>
      <c r="AS187" s="605">
        <v>3117.26</v>
      </c>
      <c r="AT187" s="605">
        <v>3117.26</v>
      </c>
      <c r="AU187" s="605">
        <v>3117.26</v>
      </c>
      <c r="AV187" s="605">
        <v>3117.26</v>
      </c>
      <c r="AW187" s="605">
        <v>3117.26</v>
      </c>
      <c r="AX187" s="605">
        <v>3117.26</v>
      </c>
      <c r="AY187" s="605">
        <v>3117.26</v>
      </c>
      <c r="AZ187" s="605">
        <v>3117.26</v>
      </c>
      <c r="BA187" s="605">
        <v>3117.26</v>
      </c>
      <c r="BB187" s="605">
        <v>3117.26</v>
      </c>
      <c r="BC187" s="605">
        <v>3117.26</v>
      </c>
      <c r="BD187" s="605">
        <v>3117.26</v>
      </c>
      <c r="BE187" s="605">
        <v>3117.26</v>
      </c>
      <c r="BF187" s="605">
        <v>3117.26</v>
      </c>
      <c r="BG187" s="605">
        <v>3117.26</v>
      </c>
      <c r="BH187" s="605">
        <v>3117.26</v>
      </c>
      <c r="BI187" s="605">
        <v>3117.26</v>
      </c>
      <c r="BJ187" s="605">
        <v>2756.29</v>
      </c>
      <c r="BK187" s="605" t="s">
        <v>1045</v>
      </c>
      <c r="BL187" s="605" t="s">
        <v>1045</v>
      </c>
      <c r="BM187" s="605" t="s">
        <v>1045</v>
      </c>
      <c r="BN187" s="605" t="s">
        <v>1045</v>
      </c>
      <c r="BO187" s="605" t="s">
        <v>1045</v>
      </c>
      <c r="BP187" s="605" t="s">
        <v>1045</v>
      </c>
      <c r="BQ187" s="605" t="s">
        <v>1039</v>
      </c>
      <c r="BR187" s="605" t="s">
        <v>1039</v>
      </c>
      <c r="BS187" s="605" t="s">
        <v>1039</v>
      </c>
      <c r="BT187" s="606" t="s">
        <v>1039</v>
      </c>
    </row>
    <row r="188" spans="2:72">
      <c r="B188" s="597" t="s">
        <v>208</v>
      </c>
      <c r="C188" s="597" t="s">
        <v>998</v>
      </c>
      <c r="D188" s="597" t="s">
        <v>3</v>
      </c>
      <c r="E188" s="597" t="s">
        <v>999</v>
      </c>
      <c r="F188" s="597" t="s">
        <v>29</v>
      </c>
      <c r="G188" s="597" t="s">
        <v>1000</v>
      </c>
      <c r="H188" s="768">
        <v>2014</v>
      </c>
      <c r="I188" s="556" t="s">
        <v>1016</v>
      </c>
      <c r="J188" s="556"/>
      <c r="L188" s="604" t="s">
        <v>1036</v>
      </c>
      <c r="M188" s="605" t="s">
        <v>1036</v>
      </c>
      <c r="N188" s="605" t="s">
        <v>1037</v>
      </c>
      <c r="O188" s="605">
        <v>1109.07</v>
      </c>
      <c r="P188" s="605">
        <v>1109.07</v>
      </c>
      <c r="Q188" s="605">
        <v>1109.07</v>
      </c>
      <c r="R188" s="605">
        <v>1109.07</v>
      </c>
      <c r="S188" s="605">
        <v>1109.07</v>
      </c>
      <c r="T188" s="605">
        <v>1109.07</v>
      </c>
      <c r="U188" s="605">
        <v>1109.07</v>
      </c>
      <c r="V188" s="605">
        <v>1109.07</v>
      </c>
      <c r="W188" s="605">
        <v>1109.07</v>
      </c>
      <c r="X188" s="605">
        <v>1109.07</v>
      </c>
      <c r="Y188" s="605">
        <v>1109.07</v>
      </c>
      <c r="Z188" s="605">
        <v>1109.07</v>
      </c>
      <c r="AA188" s="605">
        <v>1109.07</v>
      </c>
      <c r="AB188" s="605">
        <v>1109.07</v>
      </c>
      <c r="AC188" s="605">
        <v>1109.07</v>
      </c>
      <c r="AD188" s="605">
        <v>1109.07</v>
      </c>
      <c r="AE188" s="605">
        <v>1109.07</v>
      </c>
      <c r="AF188" s="605">
        <v>1109.07</v>
      </c>
      <c r="AG188" s="605">
        <v>984.2</v>
      </c>
      <c r="AH188" s="605" t="s">
        <v>1036</v>
      </c>
      <c r="AI188" s="605" t="s">
        <v>1034</v>
      </c>
      <c r="AJ188" s="605" t="s">
        <v>1038</v>
      </c>
      <c r="AK188" s="605" t="s">
        <v>1038</v>
      </c>
      <c r="AL188" s="605" t="s">
        <v>1039</v>
      </c>
      <c r="AM188" s="605" t="s">
        <v>1039</v>
      </c>
      <c r="AN188" s="605" t="s">
        <v>1039</v>
      </c>
      <c r="AO188" s="606" t="s">
        <v>1039</v>
      </c>
      <c r="AQ188" s="604" t="s">
        <v>1036</v>
      </c>
      <c r="AR188" s="605" t="s">
        <v>1045</v>
      </c>
      <c r="AS188" s="605" t="s">
        <v>1045</v>
      </c>
      <c r="AT188" s="605">
        <v>2035819.19</v>
      </c>
      <c r="AU188" s="605">
        <v>2035819.19</v>
      </c>
      <c r="AV188" s="605">
        <v>2035819.19</v>
      </c>
      <c r="AW188" s="605">
        <v>2035819.19</v>
      </c>
      <c r="AX188" s="605">
        <v>2035819.19</v>
      </c>
      <c r="AY188" s="605">
        <v>2035819.19</v>
      </c>
      <c r="AZ188" s="605">
        <v>2035819.19</v>
      </c>
      <c r="BA188" s="605">
        <v>2035819.19</v>
      </c>
      <c r="BB188" s="605">
        <v>2035819.19</v>
      </c>
      <c r="BC188" s="605">
        <v>2035819.19</v>
      </c>
      <c r="BD188" s="605">
        <v>2035819.19</v>
      </c>
      <c r="BE188" s="605">
        <v>2035819.19</v>
      </c>
      <c r="BF188" s="605">
        <v>2035819.19</v>
      </c>
      <c r="BG188" s="605">
        <v>2035819.19</v>
      </c>
      <c r="BH188" s="605">
        <v>2035819.19</v>
      </c>
      <c r="BI188" s="605">
        <v>2035819.19</v>
      </c>
      <c r="BJ188" s="605">
        <v>2035819.19</v>
      </c>
      <c r="BK188" s="605">
        <v>2035819.19</v>
      </c>
      <c r="BL188" s="605">
        <v>1924155.82</v>
      </c>
      <c r="BM188" s="605" t="s">
        <v>1045</v>
      </c>
      <c r="BN188" s="605" t="s">
        <v>1045</v>
      </c>
      <c r="BO188" s="605" t="s">
        <v>1045</v>
      </c>
      <c r="BP188" s="605" t="s">
        <v>1045</v>
      </c>
      <c r="BQ188" s="605" t="s">
        <v>1039</v>
      </c>
      <c r="BR188" s="605" t="s">
        <v>1039</v>
      </c>
      <c r="BS188" s="605" t="s">
        <v>1039</v>
      </c>
      <c r="BT188" s="606" t="s">
        <v>1039</v>
      </c>
    </row>
    <row r="189" spans="2:72">
      <c r="B189" s="597" t="s">
        <v>208</v>
      </c>
      <c r="C189" s="597" t="s">
        <v>487</v>
      </c>
      <c r="D189" s="597" t="s">
        <v>1026</v>
      </c>
      <c r="E189" s="597" t="s">
        <v>999</v>
      </c>
      <c r="F189" s="597" t="s">
        <v>487</v>
      </c>
      <c r="G189" s="597" t="s">
        <v>1002</v>
      </c>
      <c r="H189" s="768">
        <v>2014</v>
      </c>
      <c r="I189" s="556" t="s">
        <v>1016</v>
      </c>
      <c r="J189" s="556"/>
      <c r="L189" s="604" t="s">
        <v>1036</v>
      </c>
      <c r="M189" s="605" t="s">
        <v>1036</v>
      </c>
      <c r="N189" s="605" t="s">
        <v>1037</v>
      </c>
      <c r="O189" s="605">
        <v>2486.73</v>
      </c>
      <c r="P189" s="605" t="s">
        <v>1037</v>
      </c>
      <c r="Q189" s="605" t="s">
        <v>1036</v>
      </c>
      <c r="R189" s="605" t="s">
        <v>1036</v>
      </c>
      <c r="S189" s="605" t="s">
        <v>1036</v>
      </c>
      <c r="T189" s="605" t="s">
        <v>1036</v>
      </c>
      <c r="U189" s="605" t="s">
        <v>1036</v>
      </c>
      <c r="V189" s="605" t="s">
        <v>1036</v>
      </c>
      <c r="W189" s="605" t="s">
        <v>1036</v>
      </c>
      <c r="X189" s="605" t="s">
        <v>1036</v>
      </c>
      <c r="Y189" s="605" t="s">
        <v>1036</v>
      </c>
      <c r="Z189" s="605" t="s">
        <v>1036</v>
      </c>
      <c r="AA189" s="605" t="s">
        <v>1036</v>
      </c>
      <c r="AB189" s="605" t="s">
        <v>1036</v>
      </c>
      <c r="AC189" s="605" t="s">
        <v>1036</v>
      </c>
      <c r="AD189" s="605" t="s">
        <v>1036</v>
      </c>
      <c r="AE189" s="605" t="s">
        <v>1036</v>
      </c>
      <c r="AF189" s="605" t="s">
        <v>1036</v>
      </c>
      <c r="AG189" s="605" t="s">
        <v>1036</v>
      </c>
      <c r="AH189" s="605" t="s">
        <v>1036</v>
      </c>
      <c r="AI189" s="605" t="s">
        <v>1034</v>
      </c>
      <c r="AJ189" s="605" t="s">
        <v>1038</v>
      </c>
      <c r="AK189" s="605" t="s">
        <v>1038</v>
      </c>
      <c r="AL189" s="605" t="s">
        <v>1039</v>
      </c>
      <c r="AM189" s="605" t="s">
        <v>1039</v>
      </c>
      <c r="AN189" s="605" t="s">
        <v>1039</v>
      </c>
      <c r="AO189" s="606" t="s">
        <v>1039</v>
      </c>
      <c r="AQ189" s="604" t="s">
        <v>1036</v>
      </c>
      <c r="AR189" s="605" t="s">
        <v>1045</v>
      </c>
      <c r="AS189" s="605" t="s">
        <v>1045</v>
      </c>
      <c r="AT189" s="605" t="s">
        <v>1046</v>
      </c>
      <c r="AU189" s="605" t="s">
        <v>1046</v>
      </c>
      <c r="AV189" s="605" t="s">
        <v>1046</v>
      </c>
      <c r="AW189" s="605" t="s">
        <v>1046</v>
      </c>
      <c r="AX189" s="605" t="s">
        <v>1046</v>
      </c>
      <c r="AY189" s="605" t="s">
        <v>1046</v>
      </c>
      <c r="AZ189" s="605" t="s">
        <v>1046</v>
      </c>
      <c r="BA189" s="605" t="s">
        <v>1046</v>
      </c>
      <c r="BB189" s="605" t="s">
        <v>1046</v>
      </c>
      <c r="BC189" s="605" t="s">
        <v>1046</v>
      </c>
      <c r="BD189" s="605" t="s">
        <v>1046</v>
      </c>
      <c r="BE189" s="605" t="s">
        <v>1046</v>
      </c>
      <c r="BF189" s="605" t="s">
        <v>1045</v>
      </c>
      <c r="BG189" s="605" t="s">
        <v>1045</v>
      </c>
      <c r="BH189" s="605" t="s">
        <v>1045</v>
      </c>
      <c r="BI189" s="605" t="s">
        <v>1045</v>
      </c>
      <c r="BJ189" s="605" t="s">
        <v>1045</v>
      </c>
      <c r="BK189" s="605" t="s">
        <v>1045</v>
      </c>
      <c r="BL189" s="605" t="s">
        <v>1045</v>
      </c>
      <c r="BM189" s="605" t="s">
        <v>1045</v>
      </c>
      <c r="BN189" s="605" t="s">
        <v>1045</v>
      </c>
      <c r="BO189" s="605" t="s">
        <v>1045</v>
      </c>
      <c r="BP189" s="605" t="s">
        <v>1045</v>
      </c>
      <c r="BQ189" s="605" t="s">
        <v>1039</v>
      </c>
      <c r="BR189" s="605" t="s">
        <v>1039</v>
      </c>
      <c r="BS189" s="605" t="s">
        <v>1039</v>
      </c>
      <c r="BT189" s="606" t="s">
        <v>1039</v>
      </c>
    </row>
    <row r="190" spans="2:72">
      <c r="B190" s="597" t="s">
        <v>208</v>
      </c>
      <c r="C190" s="597" t="s">
        <v>1008</v>
      </c>
      <c r="D190" s="597" t="s">
        <v>17</v>
      </c>
      <c r="E190" s="597" t="s">
        <v>999</v>
      </c>
      <c r="F190" s="597" t="s">
        <v>1025</v>
      </c>
      <c r="G190" s="597" t="s">
        <v>1000</v>
      </c>
      <c r="H190" s="768">
        <v>2012</v>
      </c>
      <c r="I190" s="556" t="s">
        <v>1016</v>
      </c>
      <c r="J190" s="556"/>
      <c r="L190" s="604" t="s">
        <v>1036</v>
      </c>
      <c r="M190" s="605">
        <v>296</v>
      </c>
      <c r="N190" s="605">
        <v>296</v>
      </c>
      <c r="O190" s="605">
        <v>296</v>
      </c>
      <c r="P190" s="605">
        <v>296</v>
      </c>
      <c r="Q190" s="605">
        <v>296</v>
      </c>
      <c r="R190" s="605">
        <v>296</v>
      </c>
      <c r="S190" s="605">
        <v>296</v>
      </c>
      <c r="T190" s="605">
        <v>296</v>
      </c>
      <c r="U190" s="605">
        <v>296</v>
      </c>
      <c r="V190" s="605">
        <v>296</v>
      </c>
      <c r="W190" s="605">
        <v>296</v>
      </c>
      <c r="X190" s="605">
        <v>296</v>
      </c>
      <c r="Y190" s="605">
        <v>296</v>
      </c>
      <c r="Z190" s="605">
        <v>296</v>
      </c>
      <c r="AA190" s="605">
        <v>296</v>
      </c>
      <c r="AB190" s="605">
        <v>296</v>
      </c>
      <c r="AC190" s="605">
        <v>296</v>
      </c>
      <c r="AD190" s="605">
        <v>296</v>
      </c>
      <c r="AE190" s="605">
        <v>296</v>
      </c>
      <c r="AF190" s="605">
        <v>296</v>
      </c>
      <c r="AG190" s="605">
        <v>296</v>
      </c>
      <c r="AH190" s="605">
        <v>296</v>
      </c>
      <c r="AI190" s="605">
        <v>296</v>
      </c>
      <c r="AJ190" s="605">
        <v>296</v>
      </c>
      <c r="AK190" s="605">
        <v>296</v>
      </c>
      <c r="AL190" s="605" t="s">
        <v>1039</v>
      </c>
      <c r="AM190" s="605" t="s">
        <v>1039</v>
      </c>
      <c r="AN190" s="605" t="s">
        <v>1039</v>
      </c>
      <c r="AO190" s="606" t="s">
        <v>1039</v>
      </c>
      <c r="AQ190" s="604" t="s">
        <v>1036</v>
      </c>
      <c r="AR190" s="605">
        <v>2639393.5</v>
      </c>
      <c r="AS190" s="605">
        <v>2639393.5</v>
      </c>
      <c r="AT190" s="605">
        <v>2639393.5</v>
      </c>
      <c r="AU190" s="605">
        <v>2639393.5</v>
      </c>
      <c r="AV190" s="605">
        <v>2639393.5</v>
      </c>
      <c r="AW190" s="605">
        <v>2639393.5</v>
      </c>
      <c r="AX190" s="605">
        <v>2639393.5</v>
      </c>
      <c r="AY190" s="605">
        <v>2639393.5</v>
      </c>
      <c r="AZ190" s="605">
        <v>2639393.5</v>
      </c>
      <c r="BA190" s="605">
        <v>2639393.5</v>
      </c>
      <c r="BB190" s="605">
        <v>2639393.5</v>
      </c>
      <c r="BC190" s="605">
        <v>2639393.5</v>
      </c>
      <c r="BD190" s="605">
        <v>2639393.5</v>
      </c>
      <c r="BE190" s="605">
        <v>2639393.5</v>
      </c>
      <c r="BF190" s="605">
        <v>2639393.5</v>
      </c>
      <c r="BG190" s="605">
        <v>2639393.5</v>
      </c>
      <c r="BH190" s="605">
        <v>2639393.5</v>
      </c>
      <c r="BI190" s="605">
        <v>2639393.5</v>
      </c>
      <c r="BJ190" s="605">
        <v>2639393.5</v>
      </c>
      <c r="BK190" s="605">
        <v>2639393.5</v>
      </c>
      <c r="BL190" s="605">
        <v>2639393.5</v>
      </c>
      <c r="BM190" s="605">
        <v>2639393.5</v>
      </c>
      <c r="BN190" s="605">
        <v>2639393.5</v>
      </c>
      <c r="BO190" s="605">
        <v>2639393.5</v>
      </c>
      <c r="BP190" s="605">
        <v>2639393.5</v>
      </c>
      <c r="BQ190" s="605" t="s">
        <v>1039</v>
      </c>
      <c r="BR190" s="605" t="s">
        <v>1039</v>
      </c>
      <c r="BS190" s="605" t="s">
        <v>1039</v>
      </c>
      <c r="BT190" s="606" t="s">
        <v>1039</v>
      </c>
    </row>
    <row r="191" spans="2:72">
      <c r="B191" s="597" t="s">
        <v>1027</v>
      </c>
      <c r="C191" s="597" t="s">
        <v>1003</v>
      </c>
      <c r="D191" s="597" t="s">
        <v>1028</v>
      </c>
      <c r="E191" s="597" t="s">
        <v>999</v>
      </c>
      <c r="F191" s="597" t="s">
        <v>1025</v>
      </c>
      <c r="G191" s="597" t="s">
        <v>1002</v>
      </c>
      <c r="H191" s="768">
        <v>2007</v>
      </c>
      <c r="I191" s="556" t="s">
        <v>1016</v>
      </c>
      <c r="J191" s="556"/>
      <c r="L191" s="604" t="s">
        <v>1036</v>
      </c>
      <c r="M191" s="605" t="s">
        <v>1036</v>
      </c>
      <c r="N191" s="605" t="s">
        <v>1037</v>
      </c>
      <c r="O191" s="605">
        <v>40.880000000000003</v>
      </c>
      <c r="P191" s="605" t="s">
        <v>1037</v>
      </c>
      <c r="Q191" s="605" t="s">
        <v>1036</v>
      </c>
      <c r="R191" s="605" t="s">
        <v>1036</v>
      </c>
      <c r="S191" s="605" t="s">
        <v>1036</v>
      </c>
      <c r="T191" s="605" t="s">
        <v>1036</v>
      </c>
      <c r="U191" s="605" t="s">
        <v>1036</v>
      </c>
      <c r="V191" s="605" t="s">
        <v>1036</v>
      </c>
      <c r="W191" s="605" t="s">
        <v>1036</v>
      </c>
      <c r="X191" s="605" t="s">
        <v>1036</v>
      </c>
      <c r="Y191" s="605" t="s">
        <v>1036</v>
      </c>
      <c r="Z191" s="605" t="s">
        <v>1036</v>
      </c>
      <c r="AA191" s="605" t="s">
        <v>1036</v>
      </c>
      <c r="AB191" s="605" t="s">
        <v>1036</v>
      </c>
      <c r="AC191" s="605" t="s">
        <v>1036</v>
      </c>
      <c r="AD191" s="605" t="s">
        <v>1036</v>
      </c>
      <c r="AE191" s="605" t="s">
        <v>1036</v>
      </c>
      <c r="AF191" s="605" t="s">
        <v>1036</v>
      </c>
      <c r="AG191" s="605" t="s">
        <v>1036</v>
      </c>
      <c r="AH191" s="605" t="s">
        <v>1036</v>
      </c>
      <c r="AI191" s="605" t="s">
        <v>1034</v>
      </c>
      <c r="AJ191" s="605" t="s">
        <v>1038</v>
      </c>
      <c r="AK191" s="605" t="s">
        <v>1038</v>
      </c>
      <c r="AL191" s="605" t="s">
        <v>1039</v>
      </c>
      <c r="AM191" s="605" t="s">
        <v>1039</v>
      </c>
      <c r="AN191" s="605" t="s">
        <v>1039</v>
      </c>
      <c r="AO191" s="606" t="s">
        <v>1039</v>
      </c>
      <c r="AQ191" s="604" t="s">
        <v>1036</v>
      </c>
      <c r="AR191" s="605" t="s">
        <v>1045</v>
      </c>
      <c r="AS191" s="605" t="s">
        <v>1045</v>
      </c>
      <c r="AT191" s="605" t="s">
        <v>1046</v>
      </c>
      <c r="AU191" s="605" t="s">
        <v>1046</v>
      </c>
      <c r="AV191" s="605" t="s">
        <v>1046</v>
      </c>
      <c r="AW191" s="605" t="s">
        <v>1046</v>
      </c>
      <c r="AX191" s="605" t="s">
        <v>1046</v>
      </c>
      <c r="AY191" s="605" t="s">
        <v>1046</v>
      </c>
      <c r="AZ191" s="605" t="s">
        <v>1046</v>
      </c>
      <c r="BA191" s="605" t="s">
        <v>1046</v>
      </c>
      <c r="BB191" s="605" t="s">
        <v>1046</v>
      </c>
      <c r="BC191" s="605" t="s">
        <v>1046</v>
      </c>
      <c r="BD191" s="605" t="s">
        <v>1046</v>
      </c>
      <c r="BE191" s="605" t="s">
        <v>1046</v>
      </c>
      <c r="BF191" s="605" t="s">
        <v>1045</v>
      </c>
      <c r="BG191" s="605" t="s">
        <v>1045</v>
      </c>
      <c r="BH191" s="605" t="s">
        <v>1045</v>
      </c>
      <c r="BI191" s="605" t="s">
        <v>1045</v>
      </c>
      <c r="BJ191" s="605" t="s">
        <v>1045</v>
      </c>
      <c r="BK191" s="605" t="s">
        <v>1045</v>
      </c>
      <c r="BL191" s="605" t="s">
        <v>1045</v>
      </c>
      <c r="BM191" s="605" t="s">
        <v>1045</v>
      </c>
      <c r="BN191" s="605" t="s">
        <v>1045</v>
      </c>
      <c r="BO191" s="605" t="s">
        <v>1045</v>
      </c>
      <c r="BP191" s="605" t="s">
        <v>1045</v>
      </c>
      <c r="BQ191" s="605" t="s">
        <v>1039</v>
      </c>
      <c r="BR191" s="605" t="s">
        <v>1039</v>
      </c>
      <c r="BS191" s="605" t="s">
        <v>1039</v>
      </c>
      <c r="BT191" s="606" t="s">
        <v>1039</v>
      </c>
    </row>
    <row r="192" spans="2:72">
      <c r="B192" s="597" t="s">
        <v>1027</v>
      </c>
      <c r="C192" s="597" t="s">
        <v>1003</v>
      </c>
      <c r="D192" s="597" t="s">
        <v>1028</v>
      </c>
      <c r="E192" s="597" t="s">
        <v>999</v>
      </c>
      <c r="F192" s="597" t="s">
        <v>1025</v>
      </c>
      <c r="G192" s="597" t="s">
        <v>1002</v>
      </c>
      <c r="H192" s="768">
        <v>2008</v>
      </c>
      <c r="I192" s="556" t="s">
        <v>1016</v>
      </c>
      <c r="J192" s="556"/>
      <c r="L192" s="604" t="s">
        <v>1036</v>
      </c>
      <c r="M192" s="605" t="s">
        <v>1036</v>
      </c>
      <c r="N192" s="605" t="s">
        <v>1037</v>
      </c>
      <c r="O192" s="605">
        <v>1.1200000000000001</v>
      </c>
      <c r="P192" s="605" t="s">
        <v>1037</v>
      </c>
      <c r="Q192" s="605" t="s">
        <v>1036</v>
      </c>
      <c r="R192" s="605" t="s">
        <v>1036</v>
      </c>
      <c r="S192" s="605" t="s">
        <v>1036</v>
      </c>
      <c r="T192" s="605" t="s">
        <v>1036</v>
      </c>
      <c r="U192" s="605" t="s">
        <v>1036</v>
      </c>
      <c r="V192" s="605" t="s">
        <v>1036</v>
      </c>
      <c r="W192" s="605" t="s">
        <v>1036</v>
      </c>
      <c r="X192" s="605" t="s">
        <v>1036</v>
      </c>
      <c r="Y192" s="605" t="s">
        <v>1036</v>
      </c>
      <c r="Z192" s="605" t="s">
        <v>1036</v>
      </c>
      <c r="AA192" s="605" t="s">
        <v>1036</v>
      </c>
      <c r="AB192" s="605" t="s">
        <v>1036</v>
      </c>
      <c r="AC192" s="605" t="s">
        <v>1036</v>
      </c>
      <c r="AD192" s="605" t="s">
        <v>1036</v>
      </c>
      <c r="AE192" s="605" t="s">
        <v>1036</v>
      </c>
      <c r="AF192" s="605" t="s">
        <v>1036</v>
      </c>
      <c r="AG192" s="605" t="s">
        <v>1036</v>
      </c>
      <c r="AH192" s="605" t="s">
        <v>1036</v>
      </c>
      <c r="AI192" s="605" t="s">
        <v>1034</v>
      </c>
      <c r="AJ192" s="605" t="s">
        <v>1038</v>
      </c>
      <c r="AK192" s="605" t="s">
        <v>1038</v>
      </c>
      <c r="AL192" s="605" t="s">
        <v>1039</v>
      </c>
      <c r="AM192" s="605" t="s">
        <v>1039</v>
      </c>
      <c r="AN192" s="605" t="s">
        <v>1039</v>
      </c>
      <c r="AO192" s="606" t="s">
        <v>1039</v>
      </c>
      <c r="AQ192" s="604" t="s">
        <v>1036</v>
      </c>
      <c r="AR192" s="605" t="s">
        <v>1045</v>
      </c>
      <c r="AS192" s="605" t="s">
        <v>1045</v>
      </c>
      <c r="AT192" s="605" t="s">
        <v>1046</v>
      </c>
      <c r="AU192" s="605" t="s">
        <v>1046</v>
      </c>
      <c r="AV192" s="605" t="s">
        <v>1046</v>
      </c>
      <c r="AW192" s="605" t="s">
        <v>1046</v>
      </c>
      <c r="AX192" s="605" t="s">
        <v>1046</v>
      </c>
      <c r="AY192" s="605" t="s">
        <v>1046</v>
      </c>
      <c r="AZ192" s="605" t="s">
        <v>1046</v>
      </c>
      <c r="BA192" s="605" t="s">
        <v>1046</v>
      </c>
      <c r="BB192" s="605" t="s">
        <v>1046</v>
      </c>
      <c r="BC192" s="605" t="s">
        <v>1046</v>
      </c>
      <c r="BD192" s="605" t="s">
        <v>1046</v>
      </c>
      <c r="BE192" s="605" t="s">
        <v>1046</v>
      </c>
      <c r="BF192" s="605" t="s">
        <v>1045</v>
      </c>
      <c r="BG192" s="605" t="s">
        <v>1045</v>
      </c>
      <c r="BH192" s="605" t="s">
        <v>1045</v>
      </c>
      <c r="BI192" s="605" t="s">
        <v>1045</v>
      </c>
      <c r="BJ192" s="605" t="s">
        <v>1045</v>
      </c>
      <c r="BK192" s="605" t="s">
        <v>1045</v>
      </c>
      <c r="BL192" s="605" t="s">
        <v>1045</v>
      </c>
      <c r="BM192" s="605" t="s">
        <v>1045</v>
      </c>
      <c r="BN192" s="605" t="s">
        <v>1045</v>
      </c>
      <c r="BO192" s="605" t="s">
        <v>1045</v>
      </c>
      <c r="BP192" s="605" t="s">
        <v>1045</v>
      </c>
      <c r="BQ192" s="605" t="s">
        <v>1039</v>
      </c>
      <c r="BR192" s="605" t="s">
        <v>1039</v>
      </c>
      <c r="BS192" s="605" t="s">
        <v>1039</v>
      </c>
      <c r="BT192" s="606" t="s">
        <v>1039</v>
      </c>
    </row>
    <row r="193" spans="2:72">
      <c r="B193" s="597" t="s">
        <v>1027</v>
      </c>
      <c r="C193" s="597" t="s">
        <v>1003</v>
      </c>
      <c r="D193" s="597" t="s">
        <v>1028</v>
      </c>
      <c r="E193" s="597" t="s">
        <v>999</v>
      </c>
      <c r="F193" s="597" t="s">
        <v>1025</v>
      </c>
      <c r="G193" s="597" t="s">
        <v>1002</v>
      </c>
      <c r="H193" s="768">
        <v>2009</v>
      </c>
      <c r="I193" s="556" t="s">
        <v>1016</v>
      </c>
      <c r="J193" s="556"/>
      <c r="L193" s="604" t="s">
        <v>1036</v>
      </c>
      <c r="M193" s="605" t="s">
        <v>1036</v>
      </c>
      <c r="N193" s="605" t="s">
        <v>1037</v>
      </c>
      <c r="O193" s="605">
        <v>6.7</v>
      </c>
      <c r="P193" s="605" t="s">
        <v>1037</v>
      </c>
      <c r="Q193" s="605" t="s">
        <v>1036</v>
      </c>
      <c r="R193" s="605" t="s">
        <v>1036</v>
      </c>
      <c r="S193" s="605" t="s">
        <v>1036</v>
      </c>
      <c r="T193" s="605" t="s">
        <v>1036</v>
      </c>
      <c r="U193" s="605" t="s">
        <v>1036</v>
      </c>
      <c r="V193" s="605" t="s">
        <v>1036</v>
      </c>
      <c r="W193" s="605" t="s">
        <v>1036</v>
      </c>
      <c r="X193" s="605" t="s">
        <v>1036</v>
      </c>
      <c r="Y193" s="605" t="s">
        <v>1036</v>
      </c>
      <c r="Z193" s="605" t="s">
        <v>1036</v>
      </c>
      <c r="AA193" s="605" t="s">
        <v>1036</v>
      </c>
      <c r="AB193" s="605" t="s">
        <v>1036</v>
      </c>
      <c r="AC193" s="605" t="s">
        <v>1036</v>
      </c>
      <c r="AD193" s="605" t="s">
        <v>1036</v>
      </c>
      <c r="AE193" s="605" t="s">
        <v>1036</v>
      </c>
      <c r="AF193" s="605" t="s">
        <v>1036</v>
      </c>
      <c r="AG193" s="605" t="s">
        <v>1036</v>
      </c>
      <c r="AH193" s="605" t="s">
        <v>1036</v>
      </c>
      <c r="AI193" s="605" t="s">
        <v>1034</v>
      </c>
      <c r="AJ193" s="605" t="s">
        <v>1038</v>
      </c>
      <c r="AK193" s="605" t="s">
        <v>1038</v>
      </c>
      <c r="AL193" s="605" t="s">
        <v>1039</v>
      </c>
      <c r="AM193" s="605" t="s">
        <v>1039</v>
      </c>
      <c r="AN193" s="605" t="s">
        <v>1039</v>
      </c>
      <c r="AO193" s="606" t="s">
        <v>1039</v>
      </c>
      <c r="AQ193" s="604" t="s">
        <v>1036</v>
      </c>
      <c r="AR193" s="605" t="s">
        <v>1045</v>
      </c>
      <c r="AS193" s="605" t="s">
        <v>1045</v>
      </c>
      <c r="AT193" s="605" t="s">
        <v>1046</v>
      </c>
      <c r="AU193" s="605" t="s">
        <v>1046</v>
      </c>
      <c r="AV193" s="605" t="s">
        <v>1046</v>
      </c>
      <c r="AW193" s="605" t="s">
        <v>1046</v>
      </c>
      <c r="AX193" s="605" t="s">
        <v>1046</v>
      </c>
      <c r="AY193" s="605" t="s">
        <v>1046</v>
      </c>
      <c r="AZ193" s="605" t="s">
        <v>1046</v>
      </c>
      <c r="BA193" s="605" t="s">
        <v>1046</v>
      </c>
      <c r="BB193" s="605" t="s">
        <v>1046</v>
      </c>
      <c r="BC193" s="605" t="s">
        <v>1046</v>
      </c>
      <c r="BD193" s="605" t="s">
        <v>1046</v>
      </c>
      <c r="BE193" s="605" t="s">
        <v>1046</v>
      </c>
      <c r="BF193" s="605" t="s">
        <v>1045</v>
      </c>
      <c r="BG193" s="605" t="s">
        <v>1045</v>
      </c>
      <c r="BH193" s="605" t="s">
        <v>1045</v>
      </c>
      <c r="BI193" s="605" t="s">
        <v>1045</v>
      </c>
      <c r="BJ193" s="605" t="s">
        <v>1045</v>
      </c>
      <c r="BK193" s="605" t="s">
        <v>1045</v>
      </c>
      <c r="BL193" s="605" t="s">
        <v>1045</v>
      </c>
      <c r="BM193" s="605" t="s">
        <v>1045</v>
      </c>
      <c r="BN193" s="605" t="s">
        <v>1045</v>
      </c>
      <c r="BO193" s="605" t="s">
        <v>1045</v>
      </c>
      <c r="BP193" s="605" t="s">
        <v>1045</v>
      </c>
      <c r="BQ193" s="605" t="s">
        <v>1039</v>
      </c>
      <c r="BR193" s="605" t="s">
        <v>1039</v>
      </c>
      <c r="BS193" s="605" t="s">
        <v>1039</v>
      </c>
      <c r="BT193" s="606" t="s">
        <v>1039</v>
      </c>
    </row>
    <row r="194" spans="2:72">
      <c r="B194" s="597" t="s">
        <v>1027</v>
      </c>
      <c r="C194" s="597" t="s">
        <v>998</v>
      </c>
      <c r="D194" s="597" t="s">
        <v>42</v>
      </c>
      <c r="E194" s="597" t="s">
        <v>999</v>
      </c>
      <c r="F194" s="597" t="s">
        <v>29</v>
      </c>
      <c r="G194" s="597" t="s">
        <v>1002</v>
      </c>
      <c r="H194" s="768">
        <v>2006</v>
      </c>
      <c r="I194" s="556" t="s">
        <v>1016</v>
      </c>
      <c r="J194" s="556"/>
      <c r="L194" s="604" t="s">
        <v>1036</v>
      </c>
      <c r="M194" s="605" t="s">
        <v>1036</v>
      </c>
      <c r="N194" s="605" t="s">
        <v>1037</v>
      </c>
      <c r="O194" s="605">
        <v>204.22</v>
      </c>
      <c r="P194" s="605" t="s">
        <v>1037</v>
      </c>
      <c r="Q194" s="605" t="s">
        <v>1036</v>
      </c>
      <c r="R194" s="605" t="s">
        <v>1036</v>
      </c>
      <c r="S194" s="605" t="s">
        <v>1036</v>
      </c>
      <c r="T194" s="605" t="s">
        <v>1036</v>
      </c>
      <c r="U194" s="605" t="s">
        <v>1036</v>
      </c>
      <c r="V194" s="605" t="s">
        <v>1036</v>
      </c>
      <c r="W194" s="605" t="s">
        <v>1036</v>
      </c>
      <c r="X194" s="605" t="s">
        <v>1036</v>
      </c>
      <c r="Y194" s="605" t="s">
        <v>1036</v>
      </c>
      <c r="Z194" s="605" t="s">
        <v>1036</v>
      </c>
      <c r="AA194" s="605" t="s">
        <v>1036</v>
      </c>
      <c r="AB194" s="605" t="s">
        <v>1036</v>
      </c>
      <c r="AC194" s="605" t="s">
        <v>1036</v>
      </c>
      <c r="AD194" s="605" t="s">
        <v>1036</v>
      </c>
      <c r="AE194" s="605" t="s">
        <v>1036</v>
      </c>
      <c r="AF194" s="605" t="s">
        <v>1036</v>
      </c>
      <c r="AG194" s="605" t="s">
        <v>1036</v>
      </c>
      <c r="AH194" s="605" t="s">
        <v>1036</v>
      </c>
      <c r="AI194" s="605" t="s">
        <v>1034</v>
      </c>
      <c r="AJ194" s="605" t="s">
        <v>1038</v>
      </c>
      <c r="AK194" s="605" t="s">
        <v>1038</v>
      </c>
      <c r="AL194" s="605" t="s">
        <v>1039</v>
      </c>
      <c r="AM194" s="605" t="s">
        <v>1039</v>
      </c>
      <c r="AN194" s="605" t="s">
        <v>1039</v>
      </c>
      <c r="AO194" s="606" t="s">
        <v>1039</v>
      </c>
      <c r="AQ194" s="604" t="s">
        <v>1036</v>
      </c>
      <c r="AR194" s="605" t="s">
        <v>1045</v>
      </c>
      <c r="AS194" s="605" t="s">
        <v>1045</v>
      </c>
      <c r="AT194" s="605">
        <v>60.68</v>
      </c>
      <c r="AU194" s="605" t="s">
        <v>1046</v>
      </c>
      <c r="AV194" s="605" t="s">
        <v>1046</v>
      </c>
      <c r="AW194" s="605" t="s">
        <v>1046</v>
      </c>
      <c r="AX194" s="605" t="s">
        <v>1046</v>
      </c>
      <c r="AY194" s="605" t="s">
        <v>1046</v>
      </c>
      <c r="AZ194" s="605" t="s">
        <v>1046</v>
      </c>
      <c r="BA194" s="605" t="s">
        <v>1046</v>
      </c>
      <c r="BB194" s="605" t="s">
        <v>1046</v>
      </c>
      <c r="BC194" s="605" t="s">
        <v>1046</v>
      </c>
      <c r="BD194" s="605" t="s">
        <v>1046</v>
      </c>
      <c r="BE194" s="605" t="s">
        <v>1046</v>
      </c>
      <c r="BF194" s="605" t="s">
        <v>1045</v>
      </c>
      <c r="BG194" s="605" t="s">
        <v>1045</v>
      </c>
      <c r="BH194" s="605" t="s">
        <v>1045</v>
      </c>
      <c r="BI194" s="605" t="s">
        <v>1045</v>
      </c>
      <c r="BJ194" s="605" t="s">
        <v>1045</v>
      </c>
      <c r="BK194" s="605" t="s">
        <v>1045</v>
      </c>
      <c r="BL194" s="605" t="s">
        <v>1045</v>
      </c>
      <c r="BM194" s="605" t="s">
        <v>1045</v>
      </c>
      <c r="BN194" s="605" t="s">
        <v>1045</v>
      </c>
      <c r="BO194" s="605" t="s">
        <v>1045</v>
      </c>
      <c r="BP194" s="605" t="s">
        <v>1045</v>
      </c>
      <c r="BQ194" s="605" t="s">
        <v>1039</v>
      </c>
      <c r="BR194" s="605" t="s">
        <v>1039</v>
      </c>
      <c r="BS194" s="605" t="s">
        <v>1039</v>
      </c>
      <c r="BT194" s="606" t="s">
        <v>1039</v>
      </c>
    </row>
    <row r="195" spans="2:72">
      <c r="B195" s="597" t="s">
        <v>1027</v>
      </c>
      <c r="C195" s="597" t="s">
        <v>998</v>
      </c>
      <c r="D195" s="597" t="s">
        <v>42</v>
      </c>
      <c r="E195" s="597" t="s">
        <v>999</v>
      </c>
      <c r="F195" s="597" t="s">
        <v>29</v>
      </c>
      <c r="G195" s="597" t="s">
        <v>1002</v>
      </c>
      <c r="H195" s="768">
        <v>2007</v>
      </c>
      <c r="I195" s="556" t="s">
        <v>1016</v>
      </c>
      <c r="J195" s="556"/>
      <c r="L195" s="604" t="s">
        <v>1036</v>
      </c>
      <c r="M195" s="605" t="s">
        <v>1036</v>
      </c>
      <c r="N195" s="605" t="s">
        <v>1037</v>
      </c>
      <c r="O195" s="605">
        <v>338.95</v>
      </c>
      <c r="P195" s="605" t="s">
        <v>1037</v>
      </c>
      <c r="Q195" s="605" t="s">
        <v>1036</v>
      </c>
      <c r="R195" s="605" t="s">
        <v>1036</v>
      </c>
      <c r="S195" s="605" t="s">
        <v>1036</v>
      </c>
      <c r="T195" s="605" t="s">
        <v>1036</v>
      </c>
      <c r="U195" s="605" t="s">
        <v>1036</v>
      </c>
      <c r="V195" s="605" t="s">
        <v>1036</v>
      </c>
      <c r="W195" s="605" t="s">
        <v>1036</v>
      </c>
      <c r="X195" s="605" t="s">
        <v>1036</v>
      </c>
      <c r="Y195" s="605" t="s">
        <v>1036</v>
      </c>
      <c r="Z195" s="605" t="s">
        <v>1036</v>
      </c>
      <c r="AA195" s="605" t="s">
        <v>1036</v>
      </c>
      <c r="AB195" s="605" t="s">
        <v>1036</v>
      </c>
      <c r="AC195" s="605" t="s">
        <v>1036</v>
      </c>
      <c r="AD195" s="605" t="s">
        <v>1036</v>
      </c>
      <c r="AE195" s="605" t="s">
        <v>1036</v>
      </c>
      <c r="AF195" s="605" t="s">
        <v>1036</v>
      </c>
      <c r="AG195" s="605" t="s">
        <v>1036</v>
      </c>
      <c r="AH195" s="605" t="s">
        <v>1036</v>
      </c>
      <c r="AI195" s="605" t="s">
        <v>1034</v>
      </c>
      <c r="AJ195" s="605" t="s">
        <v>1038</v>
      </c>
      <c r="AK195" s="605" t="s">
        <v>1038</v>
      </c>
      <c r="AL195" s="605" t="s">
        <v>1039</v>
      </c>
      <c r="AM195" s="605" t="s">
        <v>1039</v>
      </c>
      <c r="AN195" s="605" t="s">
        <v>1039</v>
      </c>
      <c r="AO195" s="606" t="s">
        <v>1039</v>
      </c>
      <c r="AQ195" s="604" t="s">
        <v>1036</v>
      </c>
      <c r="AR195" s="605" t="s">
        <v>1045</v>
      </c>
      <c r="AS195" s="605" t="s">
        <v>1045</v>
      </c>
      <c r="AT195" s="605">
        <v>139.15</v>
      </c>
      <c r="AU195" s="605" t="s">
        <v>1046</v>
      </c>
      <c r="AV195" s="605" t="s">
        <v>1046</v>
      </c>
      <c r="AW195" s="605" t="s">
        <v>1046</v>
      </c>
      <c r="AX195" s="605" t="s">
        <v>1046</v>
      </c>
      <c r="AY195" s="605" t="s">
        <v>1046</v>
      </c>
      <c r="AZ195" s="605" t="s">
        <v>1046</v>
      </c>
      <c r="BA195" s="605" t="s">
        <v>1046</v>
      </c>
      <c r="BB195" s="605" t="s">
        <v>1046</v>
      </c>
      <c r="BC195" s="605" t="s">
        <v>1046</v>
      </c>
      <c r="BD195" s="605" t="s">
        <v>1046</v>
      </c>
      <c r="BE195" s="605" t="s">
        <v>1046</v>
      </c>
      <c r="BF195" s="605" t="s">
        <v>1045</v>
      </c>
      <c r="BG195" s="605" t="s">
        <v>1045</v>
      </c>
      <c r="BH195" s="605" t="s">
        <v>1045</v>
      </c>
      <c r="BI195" s="605" t="s">
        <v>1045</v>
      </c>
      <c r="BJ195" s="605" t="s">
        <v>1045</v>
      </c>
      <c r="BK195" s="605" t="s">
        <v>1045</v>
      </c>
      <c r="BL195" s="605" t="s">
        <v>1045</v>
      </c>
      <c r="BM195" s="605" t="s">
        <v>1045</v>
      </c>
      <c r="BN195" s="605" t="s">
        <v>1045</v>
      </c>
      <c r="BO195" s="605" t="s">
        <v>1045</v>
      </c>
      <c r="BP195" s="605" t="s">
        <v>1045</v>
      </c>
      <c r="BQ195" s="605" t="s">
        <v>1039</v>
      </c>
      <c r="BR195" s="605" t="s">
        <v>1039</v>
      </c>
      <c r="BS195" s="605" t="s">
        <v>1039</v>
      </c>
      <c r="BT195" s="606" t="s">
        <v>1039</v>
      </c>
    </row>
    <row r="196" spans="2:72">
      <c r="B196" s="597" t="s">
        <v>1027</v>
      </c>
      <c r="C196" s="597" t="s">
        <v>998</v>
      </c>
      <c r="D196" s="597" t="s">
        <v>42</v>
      </c>
      <c r="E196" s="597" t="s">
        <v>999</v>
      </c>
      <c r="F196" s="597" t="s">
        <v>29</v>
      </c>
      <c r="G196" s="597" t="s">
        <v>1002</v>
      </c>
      <c r="H196" s="768">
        <v>2008</v>
      </c>
      <c r="I196" s="556" t="s">
        <v>1016</v>
      </c>
      <c r="J196" s="556"/>
      <c r="L196" s="604" t="s">
        <v>1036</v>
      </c>
      <c r="M196" s="605" t="s">
        <v>1036</v>
      </c>
      <c r="N196" s="605" t="s">
        <v>1037</v>
      </c>
      <c r="O196" s="605">
        <v>474.95</v>
      </c>
      <c r="P196" s="605" t="s">
        <v>1037</v>
      </c>
      <c r="Q196" s="605" t="s">
        <v>1036</v>
      </c>
      <c r="R196" s="605" t="s">
        <v>1036</v>
      </c>
      <c r="S196" s="605" t="s">
        <v>1036</v>
      </c>
      <c r="T196" s="605" t="s">
        <v>1036</v>
      </c>
      <c r="U196" s="605" t="s">
        <v>1036</v>
      </c>
      <c r="V196" s="605" t="s">
        <v>1036</v>
      </c>
      <c r="W196" s="605" t="s">
        <v>1036</v>
      </c>
      <c r="X196" s="605" t="s">
        <v>1036</v>
      </c>
      <c r="Y196" s="605" t="s">
        <v>1036</v>
      </c>
      <c r="Z196" s="605" t="s">
        <v>1036</v>
      </c>
      <c r="AA196" s="605" t="s">
        <v>1036</v>
      </c>
      <c r="AB196" s="605" t="s">
        <v>1036</v>
      </c>
      <c r="AC196" s="605" t="s">
        <v>1036</v>
      </c>
      <c r="AD196" s="605" t="s">
        <v>1036</v>
      </c>
      <c r="AE196" s="605" t="s">
        <v>1036</v>
      </c>
      <c r="AF196" s="605" t="s">
        <v>1036</v>
      </c>
      <c r="AG196" s="605" t="s">
        <v>1036</v>
      </c>
      <c r="AH196" s="605" t="s">
        <v>1036</v>
      </c>
      <c r="AI196" s="605" t="s">
        <v>1034</v>
      </c>
      <c r="AJ196" s="605" t="s">
        <v>1038</v>
      </c>
      <c r="AK196" s="605" t="s">
        <v>1038</v>
      </c>
      <c r="AL196" s="605" t="s">
        <v>1039</v>
      </c>
      <c r="AM196" s="605" t="s">
        <v>1039</v>
      </c>
      <c r="AN196" s="605" t="s">
        <v>1039</v>
      </c>
      <c r="AO196" s="606" t="s">
        <v>1039</v>
      </c>
      <c r="AQ196" s="604" t="s">
        <v>1036</v>
      </c>
      <c r="AR196" s="605" t="s">
        <v>1045</v>
      </c>
      <c r="AS196" s="605" t="s">
        <v>1045</v>
      </c>
      <c r="AT196" s="605">
        <v>155.11000000000001</v>
      </c>
      <c r="AU196" s="605" t="s">
        <v>1046</v>
      </c>
      <c r="AV196" s="605" t="s">
        <v>1046</v>
      </c>
      <c r="AW196" s="605" t="s">
        <v>1046</v>
      </c>
      <c r="AX196" s="605" t="s">
        <v>1046</v>
      </c>
      <c r="AY196" s="605" t="s">
        <v>1046</v>
      </c>
      <c r="AZ196" s="605" t="s">
        <v>1046</v>
      </c>
      <c r="BA196" s="605" t="s">
        <v>1046</v>
      </c>
      <c r="BB196" s="605" t="s">
        <v>1046</v>
      </c>
      <c r="BC196" s="605" t="s">
        <v>1046</v>
      </c>
      <c r="BD196" s="605" t="s">
        <v>1046</v>
      </c>
      <c r="BE196" s="605" t="s">
        <v>1046</v>
      </c>
      <c r="BF196" s="605" t="s">
        <v>1045</v>
      </c>
      <c r="BG196" s="605" t="s">
        <v>1045</v>
      </c>
      <c r="BH196" s="605" t="s">
        <v>1045</v>
      </c>
      <c r="BI196" s="605" t="s">
        <v>1045</v>
      </c>
      <c r="BJ196" s="605" t="s">
        <v>1045</v>
      </c>
      <c r="BK196" s="605" t="s">
        <v>1045</v>
      </c>
      <c r="BL196" s="605" t="s">
        <v>1045</v>
      </c>
      <c r="BM196" s="605" t="s">
        <v>1045</v>
      </c>
      <c r="BN196" s="605" t="s">
        <v>1045</v>
      </c>
      <c r="BO196" s="605" t="s">
        <v>1045</v>
      </c>
      <c r="BP196" s="605" t="s">
        <v>1045</v>
      </c>
      <c r="BQ196" s="605" t="s">
        <v>1039</v>
      </c>
      <c r="BR196" s="605" t="s">
        <v>1039</v>
      </c>
      <c r="BS196" s="605" t="s">
        <v>1039</v>
      </c>
      <c r="BT196" s="606" t="s">
        <v>1039</v>
      </c>
    </row>
    <row r="197" spans="2:72">
      <c r="B197" s="597" t="s">
        <v>1027</v>
      </c>
      <c r="C197" s="597" t="s">
        <v>998</v>
      </c>
      <c r="D197" s="597" t="s">
        <v>42</v>
      </c>
      <c r="E197" s="597" t="s">
        <v>999</v>
      </c>
      <c r="F197" s="597" t="s">
        <v>29</v>
      </c>
      <c r="G197" s="597" t="s">
        <v>1002</v>
      </c>
      <c r="H197" s="768">
        <v>2009</v>
      </c>
      <c r="I197" s="556" t="s">
        <v>1016</v>
      </c>
      <c r="J197" s="556"/>
      <c r="L197" s="604" t="s">
        <v>1036</v>
      </c>
      <c r="M197" s="605" t="s">
        <v>1036</v>
      </c>
      <c r="N197" s="605" t="s">
        <v>1037</v>
      </c>
      <c r="O197" s="605">
        <v>636.09</v>
      </c>
      <c r="P197" s="605" t="s">
        <v>1037</v>
      </c>
      <c r="Q197" s="605" t="s">
        <v>1036</v>
      </c>
      <c r="R197" s="605" t="s">
        <v>1036</v>
      </c>
      <c r="S197" s="605" t="s">
        <v>1036</v>
      </c>
      <c r="T197" s="605" t="s">
        <v>1036</v>
      </c>
      <c r="U197" s="605" t="s">
        <v>1036</v>
      </c>
      <c r="V197" s="605" t="s">
        <v>1036</v>
      </c>
      <c r="W197" s="605" t="s">
        <v>1036</v>
      </c>
      <c r="X197" s="605" t="s">
        <v>1036</v>
      </c>
      <c r="Y197" s="605" t="s">
        <v>1036</v>
      </c>
      <c r="Z197" s="605" t="s">
        <v>1036</v>
      </c>
      <c r="AA197" s="605" t="s">
        <v>1036</v>
      </c>
      <c r="AB197" s="605" t="s">
        <v>1036</v>
      </c>
      <c r="AC197" s="605" t="s">
        <v>1036</v>
      </c>
      <c r="AD197" s="605" t="s">
        <v>1036</v>
      </c>
      <c r="AE197" s="605" t="s">
        <v>1036</v>
      </c>
      <c r="AF197" s="605" t="s">
        <v>1036</v>
      </c>
      <c r="AG197" s="605" t="s">
        <v>1036</v>
      </c>
      <c r="AH197" s="605" t="s">
        <v>1036</v>
      </c>
      <c r="AI197" s="605" t="s">
        <v>1034</v>
      </c>
      <c r="AJ197" s="605" t="s">
        <v>1038</v>
      </c>
      <c r="AK197" s="605" t="s">
        <v>1038</v>
      </c>
      <c r="AL197" s="605" t="s">
        <v>1039</v>
      </c>
      <c r="AM197" s="605" t="s">
        <v>1039</v>
      </c>
      <c r="AN197" s="605" t="s">
        <v>1039</v>
      </c>
      <c r="AO197" s="606" t="s">
        <v>1039</v>
      </c>
      <c r="AQ197" s="604" t="s">
        <v>1036</v>
      </c>
      <c r="AR197" s="605" t="s">
        <v>1045</v>
      </c>
      <c r="AS197" s="605" t="s">
        <v>1045</v>
      </c>
      <c r="AT197" s="605">
        <v>251.72</v>
      </c>
      <c r="AU197" s="605" t="s">
        <v>1046</v>
      </c>
      <c r="AV197" s="605" t="s">
        <v>1046</v>
      </c>
      <c r="AW197" s="605" t="s">
        <v>1046</v>
      </c>
      <c r="AX197" s="605" t="s">
        <v>1046</v>
      </c>
      <c r="AY197" s="605" t="s">
        <v>1046</v>
      </c>
      <c r="AZ197" s="605" t="s">
        <v>1046</v>
      </c>
      <c r="BA197" s="605" t="s">
        <v>1046</v>
      </c>
      <c r="BB197" s="605" t="s">
        <v>1046</v>
      </c>
      <c r="BC197" s="605" t="s">
        <v>1046</v>
      </c>
      <c r="BD197" s="605" t="s">
        <v>1046</v>
      </c>
      <c r="BE197" s="605" t="s">
        <v>1046</v>
      </c>
      <c r="BF197" s="605" t="s">
        <v>1045</v>
      </c>
      <c r="BG197" s="605" t="s">
        <v>1045</v>
      </c>
      <c r="BH197" s="605" t="s">
        <v>1045</v>
      </c>
      <c r="BI197" s="605" t="s">
        <v>1045</v>
      </c>
      <c r="BJ197" s="605" t="s">
        <v>1045</v>
      </c>
      <c r="BK197" s="605" t="s">
        <v>1045</v>
      </c>
      <c r="BL197" s="605" t="s">
        <v>1045</v>
      </c>
      <c r="BM197" s="605" t="s">
        <v>1045</v>
      </c>
      <c r="BN197" s="605" t="s">
        <v>1045</v>
      </c>
      <c r="BO197" s="605" t="s">
        <v>1045</v>
      </c>
      <c r="BP197" s="605" t="s">
        <v>1045</v>
      </c>
      <c r="BQ197" s="605" t="s">
        <v>1039</v>
      </c>
      <c r="BR197" s="605" t="s">
        <v>1039</v>
      </c>
      <c r="BS197" s="605" t="s">
        <v>1039</v>
      </c>
      <c r="BT197" s="606" t="s">
        <v>1039</v>
      </c>
    </row>
    <row r="198" spans="2:72">
      <c r="B198" s="597" t="s">
        <v>1027</v>
      </c>
      <c r="C198" s="597" t="s">
        <v>998</v>
      </c>
      <c r="D198" s="597" t="s">
        <v>42</v>
      </c>
      <c r="E198" s="597" t="s">
        <v>999</v>
      </c>
      <c r="F198" s="597" t="s">
        <v>29</v>
      </c>
      <c r="G198" s="597" t="s">
        <v>1002</v>
      </c>
      <c r="H198" s="768">
        <v>2010</v>
      </c>
      <c r="I198" s="556" t="s">
        <v>1016</v>
      </c>
      <c r="J198" s="556"/>
      <c r="L198" s="604" t="s">
        <v>1036</v>
      </c>
      <c r="M198" s="605" t="s">
        <v>1036</v>
      </c>
      <c r="N198" s="605" t="s">
        <v>1037</v>
      </c>
      <c r="O198" s="605">
        <v>406.45</v>
      </c>
      <c r="P198" s="605" t="s">
        <v>1037</v>
      </c>
      <c r="Q198" s="605" t="s">
        <v>1036</v>
      </c>
      <c r="R198" s="605" t="s">
        <v>1036</v>
      </c>
      <c r="S198" s="605" t="s">
        <v>1036</v>
      </c>
      <c r="T198" s="605" t="s">
        <v>1036</v>
      </c>
      <c r="U198" s="605" t="s">
        <v>1036</v>
      </c>
      <c r="V198" s="605" t="s">
        <v>1036</v>
      </c>
      <c r="W198" s="605" t="s">
        <v>1036</v>
      </c>
      <c r="X198" s="605" t="s">
        <v>1036</v>
      </c>
      <c r="Y198" s="605" t="s">
        <v>1036</v>
      </c>
      <c r="Z198" s="605" t="s">
        <v>1036</v>
      </c>
      <c r="AA198" s="605" t="s">
        <v>1036</v>
      </c>
      <c r="AB198" s="605" t="s">
        <v>1036</v>
      </c>
      <c r="AC198" s="605" t="s">
        <v>1036</v>
      </c>
      <c r="AD198" s="605" t="s">
        <v>1036</v>
      </c>
      <c r="AE198" s="605" t="s">
        <v>1036</v>
      </c>
      <c r="AF198" s="605" t="s">
        <v>1036</v>
      </c>
      <c r="AG198" s="605" t="s">
        <v>1036</v>
      </c>
      <c r="AH198" s="605" t="s">
        <v>1036</v>
      </c>
      <c r="AI198" s="605" t="s">
        <v>1034</v>
      </c>
      <c r="AJ198" s="605" t="s">
        <v>1038</v>
      </c>
      <c r="AK198" s="605" t="s">
        <v>1038</v>
      </c>
      <c r="AL198" s="605" t="s">
        <v>1039</v>
      </c>
      <c r="AM198" s="605" t="s">
        <v>1039</v>
      </c>
      <c r="AN198" s="605" t="s">
        <v>1039</v>
      </c>
      <c r="AO198" s="606" t="s">
        <v>1039</v>
      </c>
      <c r="AQ198" s="604" t="s">
        <v>1036</v>
      </c>
      <c r="AR198" s="605" t="s">
        <v>1045</v>
      </c>
      <c r="AS198" s="605" t="s">
        <v>1045</v>
      </c>
      <c r="AT198" s="605">
        <v>133.43</v>
      </c>
      <c r="AU198" s="605" t="s">
        <v>1046</v>
      </c>
      <c r="AV198" s="605" t="s">
        <v>1046</v>
      </c>
      <c r="AW198" s="605" t="s">
        <v>1046</v>
      </c>
      <c r="AX198" s="605" t="s">
        <v>1046</v>
      </c>
      <c r="AY198" s="605" t="s">
        <v>1046</v>
      </c>
      <c r="AZ198" s="605" t="s">
        <v>1046</v>
      </c>
      <c r="BA198" s="605" t="s">
        <v>1046</v>
      </c>
      <c r="BB198" s="605" t="s">
        <v>1046</v>
      </c>
      <c r="BC198" s="605" t="s">
        <v>1046</v>
      </c>
      <c r="BD198" s="605" t="s">
        <v>1046</v>
      </c>
      <c r="BE198" s="605" t="s">
        <v>1046</v>
      </c>
      <c r="BF198" s="605" t="s">
        <v>1045</v>
      </c>
      <c r="BG198" s="605" t="s">
        <v>1045</v>
      </c>
      <c r="BH198" s="605" t="s">
        <v>1045</v>
      </c>
      <c r="BI198" s="605" t="s">
        <v>1045</v>
      </c>
      <c r="BJ198" s="605" t="s">
        <v>1045</v>
      </c>
      <c r="BK198" s="605" t="s">
        <v>1045</v>
      </c>
      <c r="BL198" s="605" t="s">
        <v>1045</v>
      </c>
      <c r="BM198" s="605" t="s">
        <v>1045</v>
      </c>
      <c r="BN198" s="605" t="s">
        <v>1045</v>
      </c>
      <c r="BO198" s="605" t="s">
        <v>1045</v>
      </c>
      <c r="BP198" s="605" t="s">
        <v>1045</v>
      </c>
      <c r="BQ198" s="605" t="s">
        <v>1039</v>
      </c>
      <c r="BR198" s="605" t="s">
        <v>1039</v>
      </c>
      <c r="BS198" s="605" t="s">
        <v>1039</v>
      </c>
      <c r="BT198" s="606" t="s">
        <v>1039</v>
      </c>
    </row>
    <row r="199" spans="2:72">
      <c r="B199" s="597" t="s">
        <v>1027</v>
      </c>
      <c r="C199" s="597" t="s">
        <v>1007</v>
      </c>
      <c r="D199" s="597" t="s">
        <v>9</v>
      </c>
      <c r="E199" s="597" t="s">
        <v>999</v>
      </c>
      <c r="F199" s="597" t="s">
        <v>1007</v>
      </c>
      <c r="G199" s="597" t="s">
        <v>1002</v>
      </c>
      <c r="H199" s="768">
        <v>2014</v>
      </c>
      <c r="I199" s="556" t="s">
        <v>1016</v>
      </c>
      <c r="J199" s="556"/>
      <c r="L199" s="604" t="s">
        <v>1036</v>
      </c>
      <c r="M199" s="605" t="s">
        <v>1036</v>
      </c>
      <c r="N199" s="605" t="s">
        <v>1037</v>
      </c>
      <c r="O199" s="605">
        <v>2737.61</v>
      </c>
      <c r="P199" s="605" t="s">
        <v>1037</v>
      </c>
      <c r="Q199" s="605" t="s">
        <v>1036</v>
      </c>
      <c r="R199" s="605" t="s">
        <v>1036</v>
      </c>
      <c r="S199" s="605" t="s">
        <v>1036</v>
      </c>
      <c r="T199" s="605" t="s">
        <v>1036</v>
      </c>
      <c r="U199" s="605" t="s">
        <v>1036</v>
      </c>
      <c r="V199" s="605" t="s">
        <v>1036</v>
      </c>
      <c r="W199" s="605" t="s">
        <v>1036</v>
      </c>
      <c r="X199" s="605" t="s">
        <v>1036</v>
      </c>
      <c r="Y199" s="605" t="s">
        <v>1036</v>
      </c>
      <c r="Z199" s="605" t="s">
        <v>1036</v>
      </c>
      <c r="AA199" s="605" t="s">
        <v>1036</v>
      </c>
      <c r="AB199" s="605" t="s">
        <v>1036</v>
      </c>
      <c r="AC199" s="605" t="s">
        <v>1036</v>
      </c>
      <c r="AD199" s="605" t="s">
        <v>1036</v>
      </c>
      <c r="AE199" s="605" t="s">
        <v>1036</v>
      </c>
      <c r="AF199" s="605" t="s">
        <v>1036</v>
      </c>
      <c r="AG199" s="605" t="s">
        <v>1036</v>
      </c>
      <c r="AH199" s="605" t="s">
        <v>1036</v>
      </c>
      <c r="AI199" s="605" t="s">
        <v>1034</v>
      </c>
      <c r="AJ199" s="605" t="s">
        <v>1038</v>
      </c>
      <c r="AK199" s="605" t="s">
        <v>1038</v>
      </c>
      <c r="AL199" s="605" t="s">
        <v>1039</v>
      </c>
      <c r="AM199" s="605" t="s">
        <v>1039</v>
      </c>
      <c r="AN199" s="605" t="s">
        <v>1039</v>
      </c>
      <c r="AO199" s="606" t="s">
        <v>1039</v>
      </c>
      <c r="AQ199" s="604" t="s">
        <v>1036</v>
      </c>
      <c r="AR199" s="605" t="s">
        <v>1045</v>
      </c>
      <c r="AS199" s="605" t="s">
        <v>1045</v>
      </c>
      <c r="AT199" s="605" t="s">
        <v>1046</v>
      </c>
      <c r="AU199" s="605" t="s">
        <v>1046</v>
      </c>
      <c r="AV199" s="605" t="s">
        <v>1046</v>
      </c>
      <c r="AW199" s="605" t="s">
        <v>1046</v>
      </c>
      <c r="AX199" s="605" t="s">
        <v>1046</v>
      </c>
      <c r="AY199" s="605" t="s">
        <v>1046</v>
      </c>
      <c r="AZ199" s="605" t="s">
        <v>1046</v>
      </c>
      <c r="BA199" s="605" t="s">
        <v>1046</v>
      </c>
      <c r="BB199" s="605" t="s">
        <v>1046</v>
      </c>
      <c r="BC199" s="605" t="s">
        <v>1046</v>
      </c>
      <c r="BD199" s="605" t="s">
        <v>1046</v>
      </c>
      <c r="BE199" s="605" t="s">
        <v>1046</v>
      </c>
      <c r="BF199" s="605" t="s">
        <v>1045</v>
      </c>
      <c r="BG199" s="605" t="s">
        <v>1045</v>
      </c>
      <c r="BH199" s="605" t="s">
        <v>1045</v>
      </c>
      <c r="BI199" s="605" t="s">
        <v>1045</v>
      </c>
      <c r="BJ199" s="605" t="s">
        <v>1045</v>
      </c>
      <c r="BK199" s="605" t="s">
        <v>1045</v>
      </c>
      <c r="BL199" s="605" t="s">
        <v>1045</v>
      </c>
      <c r="BM199" s="605" t="s">
        <v>1045</v>
      </c>
      <c r="BN199" s="605" t="s">
        <v>1045</v>
      </c>
      <c r="BO199" s="605" t="s">
        <v>1045</v>
      </c>
      <c r="BP199" s="605" t="s">
        <v>1045</v>
      </c>
      <c r="BQ199" s="605" t="s">
        <v>1039</v>
      </c>
      <c r="BR199" s="605" t="s">
        <v>1039</v>
      </c>
      <c r="BS199" s="605" t="s">
        <v>1039</v>
      </c>
      <c r="BT199" s="606" t="s">
        <v>1039</v>
      </c>
    </row>
    <row r="200" spans="2:72">
      <c r="B200" s="597" t="s">
        <v>997</v>
      </c>
      <c r="C200" s="597" t="s">
        <v>1003</v>
      </c>
      <c r="D200" s="597" t="s">
        <v>1029</v>
      </c>
      <c r="E200" s="597" t="s">
        <v>999</v>
      </c>
      <c r="F200" s="597" t="s">
        <v>1025</v>
      </c>
      <c r="G200" s="597" t="s">
        <v>1002</v>
      </c>
      <c r="H200" s="768">
        <v>2014</v>
      </c>
      <c r="I200" s="556" t="s">
        <v>1016</v>
      </c>
      <c r="J200" s="556"/>
      <c r="L200" s="604" t="s">
        <v>1036</v>
      </c>
      <c r="M200" s="605" t="s">
        <v>1036</v>
      </c>
      <c r="N200" s="605" t="s">
        <v>1037</v>
      </c>
      <c r="O200" s="605">
        <v>594.79999999999995</v>
      </c>
      <c r="P200" s="605" t="s">
        <v>1037</v>
      </c>
      <c r="Q200" s="605" t="s">
        <v>1036</v>
      </c>
      <c r="R200" s="605" t="s">
        <v>1036</v>
      </c>
      <c r="S200" s="605" t="s">
        <v>1036</v>
      </c>
      <c r="T200" s="605" t="s">
        <v>1036</v>
      </c>
      <c r="U200" s="605" t="s">
        <v>1036</v>
      </c>
      <c r="V200" s="605" t="s">
        <v>1036</v>
      </c>
      <c r="W200" s="605" t="s">
        <v>1036</v>
      </c>
      <c r="X200" s="605" t="s">
        <v>1036</v>
      </c>
      <c r="Y200" s="605" t="s">
        <v>1036</v>
      </c>
      <c r="Z200" s="605" t="s">
        <v>1036</v>
      </c>
      <c r="AA200" s="605" t="s">
        <v>1036</v>
      </c>
      <c r="AB200" s="605" t="s">
        <v>1036</v>
      </c>
      <c r="AC200" s="605" t="s">
        <v>1036</v>
      </c>
      <c r="AD200" s="605" t="s">
        <v>1036</v>
      </c>
      <c r="AE200" s="605" t="s">
        <v>1036</v>
      </c>
      <c r="AF200" s="605" t="s">
        <v>1036</v>
      </c>
      <c r="AG200" s="605" t="s">
        <v>1036</v>
      </c>
      <c r="AH200" s="605" t="s">
        <v>1036</v>
      </c>
      <c r="AI200" s="605" t="s">
        <v>1034</v>
      </c>
      <c r="AJ200" s="605" t="s">
        <v>1038</v>
      </c>
      <c r="AK200" s="605" t="s">
        <v>1038</v>
      </c>
      <c r="AL200" s="605" t="s">
        <v>1039</v>
      </c>
      <c r="AM200" s="605" t="s">
        <v>1039</v>
      </c>
      <c r="AN200" s="605" t="s">
        <v>1039</v>
      </c>
      <c r="AO200" s="606" t="s">
        <v>1039</v>
      </c>
      <c r="AQ200" s="604" t="s">
        <v>1036</v>
      </c>
      <c r="AR200" s="605" t="s">
        <v>1045</v>
      </c>
      <c r="AS200" s="605" t="s">
        <v>1045</v>
      </c>
      <c r="AT200" s="605" t="s">
        <v>1046</v>
      </c>
      <c r="AU200" s="605" t="s">
        <v>1046</v>
      </c>
      <c r="AV200" s="605" t="s">
        <v>1046</v>
      </c>
      <c r="AW200" s="605" t="s">
        <v>1046</v>
      </c>
      <c r="AX200" s="605" t="s">
        <v>1046</v>
      </c>
      <c r="AY200" s="605" t="s">
        <v>1046</v>
      </c>
      <c r="AZ200" s="605" t="s">
        <v>1046</v>
      </c>
      <c r="BA200" s="605" t="s">
        <v>1046</v>
      </c>
      <c r="BB200" s="605" t="s">
        <v>1046</v>
      </c>
      <c r="BC200" s="605" t="s">
        <v>1046</v>
      </c>
      <c r="BD200" s="605" t="s">
        <v>1046</v>
      </c>
      <c r="BE200" s="605" t="s">
        <v>1046</v>
      </c>
      <c r="BF200" s="605" t="s">
        <v>1045</v>
      </c>
      <c r="BG200" s="605" t="s">
        <v>1045</v>
      </c>
      <c r="BH200" s="605" t="s">
        <v>1045</v>
      </c>
      <c r="BI200" s="605" t="s">
        <v>1045</v>
      </c>
      <c r="BJ200" s="605" t="s">
        <v>1045</v>
      </c>
      <c r="BK200" s="605" t="s">
        <v>1045</v>
      </c>
      <c r="BL200" s="605" t="s">
        <v>1045</v>
      </c>
      <c r="BM200" s="605" t="s">
        <v>1045</v>
      </c>
      <c r="BN200" s="605" t="s">
        <v>1045</v>
      </c>
      <c r="BO200" s="605" t="s">
        <v>1045</v>
      </c>
      <c r="BP200" s="605" t="s">
        <v>1045</v>
      </c>
      <c r="BQ200" s="605" t="s">
        <v>1039</v>
      </c>
      <c r="BR200" s="605" t="s">
        <v>1039</v>
      </c>
      <c r="BS200" s="605" t="s">
        <v>1039</v>
      </c>
      <c r="BT200" s="606" t="s">
        <v>1039</v>
      </c>
    </row>
    <row r="201" spans="2:72">
      <c r="B201" s="597" t="s">
        <v>997</v>
      </c>
      <c r="C201" s="597" t="s">
        <v>1003</v>
      </c>
      <c r="D201" s="597" t="s">
        <v>1028</v>
      </c>
      <c r="E201" s="597" t="s">
        <v>999</v>
      </c>
      <c r="F201" s="597" t="s">
        <v>1025</v>
      </c>
      <c r="G201" s="597" t="s">
        <v>1002</v>
      </c>
      <c r="H201" s="768">
        <v>2007</v>
      </c>
      <c r="I201" s="556" t="s">
        <v>1016</v>
      </c>
      <c r="J201" s="556"/>
      <c r="L201" s="604" t="s">
        <v>1036</v>
      </c>
      <c r="M201" s="605" t="s">
        <v>1036</v>
      </c>
      <c r="N201" s="605" t="s">
        <v>1037</v>
      </c>
      <c r="O201" s="605">
        <v>1.1200000000000001</v>
      </c>
      <c r="P201" s="605" t="s">
        <v>1037</v>
      </c>
      <c r="Q201" s="605" t="s">
        <v>1036</v>
      </c>
      <c r="R201" s="605" t="s">
        <v>1036</v>
      </c>
      <c r="S201" s="605" t="s">
        <v>1036</v>
      </c>
      <c r="T201" s="605" t="s">
        <v>1036</v>
      </c>
      <c r="U201" s="605" t="s">
        <v>1036</v>
      </c>
      <c r="V201" s="605" t="s">
        <v>1036</v>
      </c>
      <c r="W201" s="605" t="s">
        <v>1036</v>
      </c>
      <c r="X201" s="605" t="s">
        <v>1036</v>
      </c>
      <c r="Y201" s="605" t="s">
        <v>1036</v>
      </c>
      <c r="Z201" s="605" t="s">
        <v>1036</v>
      </c>
      <c r="AA201" s="605" t="s">
        <v>1036</v>
      </c>
      <c r="AB201" s="605" t="s">
        <v>1036</v>
      </c>
      <c r="AC201" s="605" t="s">
        <v>1036</v>
      </c>
      <c r="AD201" s="605" t="s">
        <v>1036</v>
      </c>
      <c r="AE201" s="605" t="s">
        <v>1036</v>
      </c>
      <c r="AF201" s="605" t="s">
        <v>1036</v>
      </c>
      <c r="AG201" s="605" t="s">
        <v>1036</v>
      </c>
      <c r="AH201" s="605" t="s">
        <v>1036</v>
      </c>
      <c r="AI201" s="605" t="s">
        <v>1034</v>
      </c>
      <c r="AJ201" s="605" t="s">
        <v>1038</v>
      </c>
      <c r="AK201" s="605" t="s">
        <v>1038</v>
      </c>
      <c r="AL201" s="605" t="s">
        <v>1039</v>
      </c>
      <c r="AM201" s="605" t="s">
        <v>1039</v>
      </c>
      <c r="AN201" s="605" t="s">
        <v>1039</v>
      </c>
      <c r="AO201" s="606" t="s">
        <v>1039</v>
      </c>
      <c r="AQ201" s="604" t="s">
        <v>1036</v>
      </c>
      <c r="AR201" s="605" t="s">
        <v>1045</v>
      </c>
      <c r="AS201" s="605" t="s">
        <v>1045</v>
      </c>
      <c r="AT201" s="605" t="s">
        <v>1046</v>
      </c>
      <c r="AU201" s="605" t="s">
        <v>1046</v>
      </c>
      <c r="AV201" s="605" t="s">
        <v>1046</v>
      </c>
      <c r="AW201" s="605" t="s">
        <v>1046</v>
      </c>
      <c r="AX201" s="605" t="s">
        <v>1046</v>
      </c>
      <c r="AY201" s="605" t="s">
        <v>1046</v>
      </c>
      <c r="AZ201" s="605" t="s">
        <v>1046</v>
      </c>
      <c r="BA201" s="605" t="s">
        <v>1046</v>
      </c>
      <c r="BB201" s="605" t="s">
        <v>1046</v>
      </c>
      <c r="BC201" s="605" t="s">
        <v>1046</v>
      </c>
      <c r="BD201" s="605" t="s">
        <v>1046</v>
      </c>
      <c r="BE201" s="605" t="s">
        <v>1046</v>
      </c>
      <c r="BF201" s="605" t="s">
        <v>1045</v>
      </c>
      <c r="BG201" s="605" t="s">
        <v>1045</v>
      </c>
      <c r="BH201" s="605" t="s">
        <v>1045</v>
      </c>
      <c r="BI201" s="605" t="s">
        <v>1045</v>
      </c>
      <c r="BJ201" s="605" t="s">
        <v>1045</v>
      </c>
      <c r="BK201" s="605" t="s">
        <v>1045</v>
      </c>
      <c r="BL201" s="605" t="s">
        <v>1045</v>
      </c>
      <c r="BM201" s="605" t="s">
        <v>1045</v>
      </c>
      <c r="BN201" s="605" t="s">
        <v>1045</v>
      </c>
      <c r="BO201" s="605" t="s">
        <v>1045</v>
      </c>
      <c r="BP201" s="605" t="s">
        <v>1045</v>
      </c>
      <c r="BQ201" s="605" t="s">
        <v>1039</v>
      </c>
      <c r="BR201" s="605" t="s">
        <v>1039</v>
      </c>
      <c r="BS201" s="605" t="s">
        <v>1039</v>
      </c>
      <c r="BT201" s="606" t="s">
        <v>1039</v>
      </c>
    </row>
    <row r="202" spans="2:72">
      <c r="B202" s="597" t="s">
        <v>997</v>
      </c>
      <c r="C202" s="597" t="s">
        <v>1003</v>
      </c>
      <c r="D202" s="597" t="s">
        <v>1028</v>
      </c>
      <c r="E202" s="597" t="s">
        <v>999</v>
      </c>
      <c r="F202" s="597" t="s">
        <v>1025</v>
      </c>
      <c r="G202" s="597" t="s">
        <v>1002</v>
      </c>
      <c r="H202" s="768">
        <v>2009</v>
      </c>
      <c r="I202" s="556" t="s">
        <v>1016</v>
      </c>
      <c r="J202" s="556"/>
      <c r="L202" s="604" t="s">
        <v>1036</v>
      </c>
      <c r="M202" s="605" t="s">
        <v>1036</v>
      </c>
      <c r="N202" s="605" t="s">
        <v>1037</v>
      </c>
      <c r="O202" s="605">
        <v>1.68</v>
      </c>
      <c r="P202" s="605" t="s">
        <v>1037</v>
      </c>
      <c r="Q202" s="605" t="s">
        <v>1036</v>
      </c>
      <c r="R202" s="605" t="s">
        <v>1036</v>
      </c>
      <c r="S202" s="605" t="s">
        <v>1036</v>
      </c>
      <c r="T202" s="605" t="s">
        <v>1036</v>
      </c>
      <c r="U202" s="605" t="s">
        <v>1036</v>
      </c>
      <c r="V202" s="605" t="s">
        <v>1036</v>
      </c>
      <c r="W202" s="605" t="s">
        <v>1036</v>
      </c>
      <c r="X202" s="605" t="s">
        <v>1036</v>
      </c>
      <c r="Y202" s="605" t="s">
        <v>1036</v>
      </c>
      <c r="Z202" s="605" t="s">
        <v>1036</v>
      </c>
      <c r="AA202" s="605" t="s">
        <v>1036</v>
      </c>
      <c r="AB202" s="605" t="s">
        <v>1036</v>
      </c>
      <c r="AC202" s="605" t="s">
        <v>1036</v>
      </c>
      <c r="AD202" s="605" t="s">
        <v>1036</v>
      </c>
      <c r="AE202" s="605" t="s">
        <v>1036</v>
      </c>
      <c r="AF202" s="605" t="s">
        <v>1036</v>
      </c>
      <c r="AG202" s="605" t="s">
        <v>1036</v>
      </c>
      <c r="AH202" s="605" t="s">
        <v>1036</v>
      </c>
      <c r="AI202" s="605" t="s">
        <v>1034</v>
      </c>
      <c r="AJ202" s="605" t="s">
        <v>1038</v>
      </c>
      <c r="AK202" s="605" t="s">
        <v>1038</v>
      </c>
      <c r="AL202" s="605" t="s">
        <v>1039</v>
      </c>
      <c r="AM202" s="605" t="s">
        <v>1039</v>
      </c>
      <c r="AN202" s="605" t="s">
        <v>1039</v>
      </c>
      <c r="AO202" s="606" t="s">
        <v>1039</v>
      </c>
      <c r="AQ202" s="604" t="s">
        <v>1036</v>
      </c>
      <c r="AR202" s="605" t="s">
        <v>1045</v>
      </c>
      <c r="AS202" s="605" t="s">
        <v>1045</v>
      </c>
      <c r="AT202" s="605" t="s">
        <v>1046</v>
      </c>
      <c r="AU202" s="605" t="s">
        <v>1046</v>
      </c>
      <c r="AV202" s="605" t="s">
        <v>1046</v>
      </c>
      <c r="AW202" s="605" t="s">
        <v>1046</v>
      </c>
      <c r="AX202" s="605" t="s">
        <v>1046</v>
      </c>
      <c r="AY202" s="605" t="s">
        <v>1046</v>
      </c>
      <c r="AZ202" s="605" t="s">
        <v>1046</v>
      </c>
      <c r="BA202" s="605" t="s">
        <v>1046</v>
      </c>
      <c r="BB202" s="605" t="s">
        <v>1046</v>
      </c>
      <c r="BC202" s="605" t="s">
        <v>1046</v>
      </c>
      <c r="BD202" s="605" t="s">
        <v>1046</v>
      </c>
      <c r="BE202" s="605" t="s">
        <v>1046</v>
      </c>
      <c r="BF202" s="605" t="s">
        <v>1045</v>
      </c>
      <c r="BG202" s="605" t="s">
        <v>1045</v>
      </c>
      <c r="BH202" s="605" t="s">
        <v>1045</v>
      </c>
      <c r="BI202" s="605" t="s">
        <v>1045</v>
      </c>
      <c r="BJ202" s="605" t="s">
        <v>1045</v>
      </c>
      <c r="BK202" s="605" t="s">
        <v>1045</v>
      </c>
      <c r="BL202" s="605" t="s">
        <v>1045</v>
      </c>
      <c r="BM202" s="605" t="s">
        <v>1045</v>
      </c>
      <c r="BN202" s="605" t="s">
        <v>1045</v>
      </c>
      <c r="BO202" s="605" t="s">
        <v>1045</v>
      </c>
      <c r="BP202" s="605" t="s">
        <v>1045</v>
      </c>
      <c r="BQ202" s="605" t="s">
        <v>1039</v>
      </c>
      <c r="BR202" s="605" t="s">
        <v>1039</v>
      </c>
      <c r="BS202" s="605" t="s">
        <v>1039</v>
      </c>
      <c r="BT202" s="606" t="s">
        <v>1039</v>
      </c>
    </row>
    <row r="203" spans="2:72">
      <c r="B203" s="597" t="s">
        <v>997</v>
      </c>
      <c r="C203" s="597" t="s">
        <v>1003</v>
      </c>
      <c r="D203" s="597" t="s">
        <v>1028</v>
      </c>
      <c r="E203" s="597" t="s">
        <v>999</v>
      </c>
      <c r="F203" s="597" t="s">
        <v>1025</v>
      </c>
      <c r="G203" s="597" t="s">
        <v>1002</v>
      </c>
      <c r="H203" s="768">
        <v>2011</v>
      </c>
      <c r="I203" s="556" t="s">
        <v>1016</v>
      </c>
      <c r="J203" s="556"/>
      <c r="L203" s="604" t="s">
        <v>1036</v>
      </c>
      <c r="M203" s="605" t="s">
        <v>1036</v>
      </c>
      <c r="N203" s="605" t="s">
        <v>1037</v>
      </c>
      <c r="O203" s="605">
        <v>1.1100000000000001</v>
      </c>
      <c r="P203" s="605" t="s">
        <v>1037</v>
      </c>
      <c r="Q203" s="605" t="s">
        <v>1036</v>
      </c>
      <c r="R203" s="605" t="s">
        <v>1036</v>
      </c>
      <c r="S203" s="605" t="s">
        <v>1036</v>
      </c>
      <c r="T203" s="605" t="s">
        <v>1036</v>
      </c>
      <c r="U203" s="605" t="s">
        <v>1036</v>
      </c>
      <c r="V203" s="605" t="s">
        <v>1036</v>
      </c>
      <c r="W203" s="605" t="s">
        <v>1036</v>
      </c>
      <c r="X203" s="605" t="s">
        <v>1036</v>
      </c>
      <c r="Y203" s="605" t="s">
        <v>1036</v>
      </c>
      <c r="Z203" s="605" t="s">
        <v>1036</v>
      </c>
      <c r="AA203" s="605" t="s">
        <v>1036</v>
      </c>
      <c r="AB203" s="605" t="s">
        <v>1036</v>
      </c>
      <c r="AC203" s="605" t="s">
        <v>1036</v>
      </c>
      <c r="AD203" s="605" t="s">
        <v>1036</v>
      </c>
      <c r="AE203" s="605" t="s">
        <v>1036</v>
      </c>
      <c r="AF203" s="605" t="s">
        <v>1036</v>
      </c>
      <c r="AG203" s="605" t="s">
        <v>1036</v>
      </c>
      <c r="AH203" s="605" t="s">
        <v>1036</v>
      </c>
      <c r="AI203" s="605" t="s">
        <v>1034</v>
      </c>
      <c r="AJ203" s="605" t="s">
        <v>1038</v>
      </c>
      <c r="AK203" s="605" t="s">
        <v>1038</v>
      </c>
      <c r="AL203" s="605" t="s">
        <v>1039</v>
      </c>
      <c r="AM203" s="605" t="s">
        <v>1039</v>
      </c>
      <c r="AN203" s="605" t="s">
        <v>1039</v>
      </c>
      <c r="AO203" s="606" t="s">
        <v>1039</v>
      </c>
      <c r="AQ203" s="604" t="s">
        <v>1036</v>
      </c>
      <c r="AR203" s="605" t="s">
        <v>1045</v>
      </c>
      <c r="AS203" s="605" t="s">
        <v>1045</v>
      </c>
      <c r="AT203" s="605" t="s">
        <v>1046</v>
      </c>
      <c r="AU203" s="605" t="s">
        <v>1046</v>
      </c>
      <c r="AV203" s="605" t="s">
        <v>1046</v>
      </c>
      <c r="AW203" s="605" t="s">
        <v>1046</v>
      </c>
      <c r="AX203" s="605" t="s">
        <v>1046</v>
      </c>
      <c r="AY203" s="605" t="s">
        <v>1046</v>
      </c>
      <c r="AZ203" s="605" t="s">
        <v>1046</v>
      </c>
      <c r="BA203" s="605" t="s">
        <v>1046</v>
      </c>
      <c r="BB203" s="605" t="s">
        <v>1046</v>
      </c>
      <c r="BC203" s="605" t="s">
        <v>1046</v>
      </c>
      <c r="BD203" s="605" t="s">
        <v>1046</v>
      </c>
      <c r="BE203" s="605" t="s">
        <v>1046</v>
      </c>
      <c r="BF203" s="605" t="s">
        <v>1045</v>
      </c>
      <c r="BG203" s="605" t="s">
        <v>1045</v>
      </c>
      <c r="BH203" s="605" t="s">
        <v>1045</v>
      </c>
      <c r="BI203" s="605" t="s">
        <v>1045</v>
      </c>
      <c r="BJ203" s="605" t="s">
        <v>1045</v>
      </c>
      <c r="BK203" s="605" t="s">
        <v>1045</v>
      </c>
      <c r="BL203" s="605" t="s">
        <v>1045</v>
      </c>
      <c r="BM203" s="605" t="s">
        <v>1045</v>
      </c>
      <c r="BN203" s="605" t="s">
        <v>1045</v>
      </c>
      <c r="BO203" s="605" t="s">
        <v>1045</v>
      </c>
      <c r="BP203" s="605" t="s">
        <v>1045</v>
      </c>
      <c r="BQ203" s="605" t="s">
        <v>1039</v>
      </c>
      <c r="BR203" s="605" t="s">
        <v>1039</v>
      </c>
      <c r="BS203" s="605" t="s">
        <v>1039</v>
      </c>
      <c r="BT203" s="606" t="s">
        <v>1039</v>
      </c>
    </row>
    <row r="204" spans="2:72">
      <c r="B204" s="597" t="s">
        <v>997</v>
      </c>
      <c r="C204" s="597" t="s">
        <v>1003</v>
      </c>
      <c r="D204" s="597" t="s">
        <v>1028</v>
      </c>
      <c r="E204" s="597" t="s">
        <v>999</v>
      </c>
      <c r="F204" s="597" t="s">
        <v>1025</v>
      </c>
      <c r="G204" s="597" t="s">
        <v>1002</v>
      </c>
      <c r="H204" s="768">
        <v>2012</v>
      </c>
      <c r="I204" s="556" t="s">
        <v>1016</v>
      </c>
      <c r="J204" s="556"/>
      <c r="L204" s="604" t="s">
        <v>1036</v>
      </c>
      <c r="M204" s="605" t="s">
        <v>1036</v>
      </c>
      <c r="N204" s="605" t="s">
        <v>1037</v>
      </c>
      <c r="O204" s="605">
        <v>6.73</v>
      </c>
      <c r="P204" s="605" t="s">
        <v>1037</v>
      </c>
      <c r="Q204" s="605" t="s">
        <v>1036</v>
      </c>
      <c r="R204" s="605" t="s">
        <v>1036</v>
      </c>
      <c r="S204" s="605" t="s">
        <v>1036</v>
      </c>
      <c r="T204" s="605" t="s">
        <v>1036</v>
      </c>
      <c r="U204" s="605" t="s">
        <v>1036</v>
      </c>
      <c r="V204" s="605" t="s">
        <v>1036</v>
      </c>
      <c r="W204" s="605" t="s">
        <v>1036</v>
      </c>
      <c r="X204" s="605" t="s">
        <v>1036</v>
      </c>
      <c r="Y204" s="605" t="s">
        <v>1036</v>
      </c>
      <c r="Z204" s="605" t="s">
        <v>1036</v>
      </c>
      <c r="AA204" s="605" t="s">
        <v>1036</v>
      </c>
      <c r="AB204" s="605" t="s">
        <v>1036</v>
      </c>
      <c r="AC204" s="605" t="s">
        <v>1036</v>
      </c>
      <c r="AD204" s="605" t="s">
        <v>1036</v>
      </c>
      <c r="AE204" s="605" t="s">
        <v>1036</v>
      </c>
      <c r="AF204" s="605" t="s">
        <v>1036</v>
      </c>
      <c r="AG204" s="605" t="s">
        <v>1036</v>
      </c>
      <c r="AH204" s="605" t="s">
        <v>1036</v>
      </c>
      <c r="AI204" s="605" t="s">
        <v>1034</v>
      </c>
      <c r="AJ204" s="605" t="s">
        <v>1038</v>
      </c>
      <c r="AK204" s="605" t="s">
        <v>1038</v>
      </c>
      <c r="AL204" s="605" t="s">
        <v>1039</v>
      </c>
      <c r="AM204" s="605" t="s">
        <v>1039</v>
      </c>
      <c r="AN204" s="605" t="s">
        <v>1039</v>
      </c>
      <c r="AO204" s="606" t="s">
        <v>1039</v>
      </c>
      <c r="AQ204" s="604" t="s">
        <v>1036</v>
      </c>
      <c r="AR204" s="605" t="s">
        <v>1045</v>
      </c>
      <c r="AS204" s="605" t="s">
        <v>1045</v>
      </c>
      <c r="AT204" s="605" t="s">
        <v>1046</v>
      </c>
      <c r="AU204" s="605" t="s">
        <v>1046</v>
      </c>
      <c r="AV204" s="605" t="s">
        <v>1046</v>
      </c>
      <c r="AW204" s="605" t="s">
        <v>1046</v>
      </c>
      <c r="AX204" s="605" t="s">
        <v>1046</v>
      </c>
      <c r="AY204" s="605" t="s">
        <v>1046</v>
      </c>
      <c r="AZ204" s="605" t="s">
        <v>1046</v>
      </c>
      <c r="BA204" s="605" t="s">
        <v>1046</v>
      </c>
      <c r="BB204" s="605" t="s">
        <v>1046</v>
      </c>
      <c r="BC204" s="605" t="s">
        <v>1046</v>
      </c>
      <c r="BD204" s="605" t="s">
        <v>1046</v>
      </c>
      <c r="BE204" s="605" t="s">
        <v>1046</v>
      </c>
      <c r="BF204" s="605" t="s">
        <v>1045</v>
      </c>
      <c r="BG204" s="605" t="s">
        <v>1045</v>
      </c>
      <c r="BH204" s="605" t="s">
        <v>1045</v>
      </c>
      <c r="BI204" s="605" t="s">
        <v>1045</v>
      </c>
      <c r="BJ204" s="605" t="s">
        <v>1045</v>
      </c>
      <c r="BK204" s="605" t="s">
        <v>1045</v>
      </c>
      <c r="BL204" s="605" t="s">
        <v>1045</v>
      </c>
      <c r="BM204" s="605" t="s">
        <v>1045</v>
      </c>
      <c r="BN204" s="605" t="s">
        <v>1045</v>
      </c>
      <c r="BO204" s="605" t="s">
        <v>1045</v>
      </c>
      <c r="BP204" s="605" t="s">
        <v>1045</v>
      </c>
      <c r="BQ204" s="605" t="s">
        <v>1039</v>
      </c>
      <c r="BR204" s="605" t="s">
        <v>1039</v>
      </c>
      <c r="BS204" s="605" t="s">
        <v>1039</v>
      </c>
      <c r="BT204" s="606" t="s">
        <v>1039</v>
      </c>
    </row>
    <row r="205" spans="2:72">
      <c r="B205" s="597" t="s">
        <v>997</v>
      </c>
      <c r="C205" s="597" t="s">
        <v>1003</v>
      </c>
      <c r="D205" s="597" t="s">
        <v>1028</v>
      </c>
      <c r="E205" s="597" t="s">
        <v>999</v>
      </c>
      <c r="F205" s="597" t="s">
        <v>1025</v>
      </c>
      <c r="G205" s="597" t="s">
        <v>1002</v>
      </c>
      <c r="H205" s="768">
        <v>2013</v>
      </c>
      <c r="I205" s="556" t="s">
        <v>1016</v>
      </c>
      <c r="J205" s="556"/>
      <c r="L205" s="604" t="s">
        <v>1036</v>
      </c>
      <c r="M205" s="605" t="s">
        <v>1036</v>
      </c>
      <c r="N205" s="605" t="s">
        <v>1037</v>
      </c>
      <c r="O205" s="605">
        <v>1.1200000000000001</v>
      </c>
      <c r="P205" s="605" t="s">
        <v>1037</v>
      </c>
      <c r="Q205" s="605" t="s">
        <v>1036</v>
      </c>
      <c r="R205" s="605" t="s">
        <v>1036</v>
      </c>
      <c r="S205" s="605" t="s">
        <v>1036</v>
      </c>
      <c r="T205" s="605" t="s">
        <v>1036</v>
      </c>
      <c r="U205" s="605" t="s">
        <v>1036</v>
      </c>
      <c r="V205" s="605" t="s">
        <v>1036</v>
      </c>
      <c r="W205" s="605" t="s">
        <v>1036</v>
      </c>
      <c r="X205" s="605" t="s">
        <v>1036</v>
      </c>
      <c r="Y205" s="605" t="s">
        <v>1036</v>
      </c>
      <c r="Z205" s="605" t="s">
        <v>1036</v>
      </c>
      <c r="AA205" s="605" t="s">
        <v>1036</v>
      </c>
      <c r="AB205" s="605" t="s">
        <v>1036</v>
      </c>
      <c r="AC205" s="605" t="s">
        <v>1036</v>
      </c>
      <c r="AD205" s="605" t="s">
        <v>1036</v>
      </c>
      <c r="AE205" s="605" t="s">
        <v>1036</v>
      </c>
      <c r="AF205" s="605" t="s">
        <v>1036</v>
      </c>
      <c r="AG205" s="605" t="s">
        <v>1036</v>
      </c>
      <c r="AH205" s="605" t="s">
        <v>1036</v>
      </c>
      <c r="AI205" s="605" t="s">
        <v>1034</v>
      </c>
      <c r="AJ205" s="605" t="s">
        <v>1038</v>
      </c>
      <c r="AK205" s="605" t="s">
        <v>1038</v>
      </c>
      <c r="AL205" s="605" t="s">
        <v>1039</v>
      </c>
      <c r="AM205" s="605" t="s">
        <v>1039</v>
      </c>
      <c r="AN205" s="605" t="s">
        <v>1039</v>
      </c>
      <c r="AO205" s="606" t="s">
        <v>1039</v>
      </c>
      <c r="AQ205" s="604" t="s">
        <v>1036</v>
      </c>
      <c r="AR205" s="605" t="s">
        <v>1045</v>
      </c>
      <c r="AS205" s="605" t="s">
        <v>1045</v>
      </c>
      <c r="AT205" s="605" t="s">
        <v>1046</v>
      </c>
      <c r="AU205" s="605" t="s">
        <v>1046</v>
      </c>
      <c r="AV205" s="605" t="s">
        <v>1046</v>
      </c>
      <c r="AW205" s="605" t="s">
        <v>1046</v>
      </c>
      <c r="AX205" s="605" t="s">
        <v>1046</v>
      </c>
      <c r="AY205" s="605" t="s">
        <v>1046</v>
      </c>
      <c r="AZ205" s="605" t="s">
        <v>1046</v>
      </c>
      <c r="BA205" s="605" t="s">
        <v>1046</v>
      </c>
      <c r="BB205" s="605" t="s">
        <v>1046</v>
      </c>
      <c r="BC205" s="605" t="s">
        <v>1046</v>
      </c>
      <c r="BD205" s="605" t="s">
        <v>1046</v>
      </c>
      <c r="BE205" s="605" t="s">
        <v>1046</v>
      </c>
      <c r="BF205" s="605" t="s">
        <v>1045</v>
      </c>
      <c r="BG205" s="605" t="s">
        <v>1045</v>
      </c>
      <c r="BH205" s="605" t="s">
        <v>1045</v>
      </c>
      <c r="BI205" s="605" t="s">
        <v>1045</v>
      </c>
      <c r="BJ205" s="605" t="s">
        <v>1045</v>
      </c>
      <c r="BK205" s="605" t="s">
        <v>1045</v>
      </c>
      <c r="BL205" s="605" t="s">
        <v>1045</v>
      </c>
      <c r="BM205" s="605" t="s">
        <v>1045</v>
      </c>
      <c r="BN205" s="605" t="s">
        <v>1045</v>
      </c>
      <c r="BO205" s="605" t="s">
        <v>1045</v>
      </c>
      <c r="BP205" s="605" t="s">
        <v>1045</v>
      </c>
      <c r="BQ205" s="605" t="s">
        <v>1039</v>
      </c>
      <c r="BR205" s="605" t="s">
        <v>1039</v>
      </c>
      <c r="BS205" s="605" t="s">
        <v>1039</v>
      </c>
      <c r="BT205" s="606" t="s">
        <v>1039</v>
      </c>
    </row>
    <row r="206" spans="2:72">
      <c r="B206" s="597" t="s">
        <v>997</v>
      </c>
      <c r="C206" s="597" t="s">
        <v>1003</v>
      </c>
      <c r="D206" s="597" t="s">
        <v>1028</v>
      </c>
      <c r="E206" s="597" t="s">
        <v>999</v>
      </c>
      <c r="F206" s="597" t="s">
        <v>1025</v>
      </c>
      <c r="G206" s="597" t="s">
        <v>1002</v>
      </c>
      <c r="H206" s="768">
        <v>2014</v>
      </c>
      <c r="I206" s="556" t="s">
        <v>1016</v>
      </c>
      <c r="J206" s="556"/>
      <c r="L206" s="604" t="s">
        <v>1036</v>
      </c>
      <c r="M206" s="605" t="s">
        <v>1036</v>
      </c>
      <c r="N206" s="605" t="s">
        <v>1037</v>
      </c>
      <c r="O206" s="605">
        <v>0.56000000000000005</v>
      </c>
      <c r="P206" s="605" t="s">
        <v>1037</v>
      </c>
      <c r="Q206" s="605" t="s">
        <v>1036</v>
      </c>
      <c r="R206" s="605" t="s">
        <v>1036</v>
      </c>
      <c r="S206" s="605" t="s">
        <v>1036</v>
      </c>
      <c r="T206" s="605" t="s">
        <v>1036</v>
      </c>
      <c r="U206" s="605" t="s">
        <v>1036</v>
      </c>
      <c r="V206" s="605" t="s">
        <v>1036</v>
      </c>
      <c r="W206" s="605" t="s">
        <v>1036</v>
      </c>
      <c r="X206" s="605" t="s">
        <v>1036</v>
      </c>
      <c r="Y206" s="605" t="s">
        <v>1036</v>
      </c>
      <c r="Z206" s="605" t="s">
        <v>1036</v>
      </c>
      <c r="AA206" s="605" t="s">
        <v>1036</v>
      </c>
      <c r="AB206" s="605" t="s">
        <v>1036</v>
      </c>
      <c r="AC206" s="605" t="s">
        <v>1036</v>
      </c>
      <c r="AD206" s="605" t="s">
        <v>1036</v>
      </c>
      <c r="AE206" s="605" t="s">
        <v>1036</v>
      </c>
      <c r="AF206" s="605" t="s">
        <v>1036</v>
      </c>
      <c r="AG206" s="605" t="s">
        <v>1036</v>
      </c>
      <c r="AH206" s="605" t="s">
        <v>1036</v>
      </c>
      <c r="AI206" s="605" t="s">
        <v>1034</v>
      </c>
      <c r="AJ206" s="605" t="s">
        <v>1038</v>
      </c>
      <c r="AK206" s="605" t="s">
        <v>1038</v>
      </c>
      <c r="AL206" s="605" t="s">
        <v>1039</v>
      </c>
      <c r="AM206" s="605" t="s">
        <v>1039</v>
      </c>
      <c r="AN206" s="605" t="s">
        <v>1039</v>
      </c>
      <c r="AO206" s="606" t="s">
        <v>1039</v>
      </c>
      <c r="AQ206" s="604" t="s">
        <v>1036</v>
      </c>
      <c r="AR206" s="605" t="s">
        <v>1045</v>
      </c>
      <c r="AS206" s="605" t="s">
        <v>1045</v>
      </c>
      <c r="AT206" s="605" t="s">
        <v>1046</v>
      </c>
      <c r="AU206" s="605" t="s">
        <v>1046</v>
      </c>
      <c r="AV206" s="605" t="s">
        <v>1046</v>
      </c>
      <c r="AW206" s="605" t="s">
        <v>1046</v>
      </c>
      <c r="AX206" s="605" t="s">
        <v>1046</v>
      </c>
      <c r="AY206" s="605" t="s">
        <v>1046</v>
      </c>
      <c r="AZ206" s="605" t="s">
        <v>1046</v>
      </c>
      <c r="BA206" s="605" t="s">
        <v>1046</v>
      </c>
      <c r="BB206" s="605" t="s">
        <v>1046</v>
      </c>
      <c r="BC206" s="605" t="s">
        <v>1046</v>
      </c>
      <c r="BD206" s="605" t="s">
        <v>1046</v>
      </c>
      <c r="BE206" s="605" t="s">
        <v>1046</v>
      </c>
      <c r="BF206" s="605" t="s">
        <v>1045</v>
      </c>
      <c r="BG206" s="605" t="s">
        <v>1045</v>
      </c>
      <c r="BH206" s="605" t="s">
        <v>1045</v>
      </c>
      <c r="BI206" s="605" t="s">
        <v>1045</v>
      </c>
      <c r="BJ206" s="605" t="s">
        <v>1045</v>
      </c>
      <c r="BK206" s="605" t="s">
        <v>1045</v>
      </c>
      <c r="BL206" s="605" t="s">
        <v>1045</v>
      </c>
      <c r="BM206" s="605" t="s">
        <v>1045</v>
      </c>
      <c r="BN206" s="605" t="s">
        <v>1045</v>
      </c>
      <c r="BO206" s="605" t="s">
        <v>1045</v>
      </c>
      <c r="BP206" s="605" t="s">
        <v>1045</v>
      </c>
      <c r="BQ206" s="605" t="s">
        <v>1039</v>
      </c>
      <c r="BR206" s="605" t="s">
        <v>1039</v>
      </c>
      <c r="BS206" s="605" t="s">
        <v>1039</v>
      </c>
      <c r="BT206" s="606" t="s">
        <v>1039</v>
      </c>
    </row>
    <row r="207" spans="2:72">
      <c r="B207" s="597" t="s">
        <v>997</v>
      </c>
      <c r="C207" s="597" t="s">
        <v>998</v>
      </c>
      <c r="D207" s="597" t="s">
        <v>42</v>
      </c>
      <c r="E207" s="597" t="s">
        <v>999</v>
      </c>
      <c r="F207" s="597" t="s">
        <v>29</v>
      </c>
      <c r="G207" s="597" t="s">
        <v>1002</v>
      </c>
      <c r="H207" s="768">
        <v>2006</v>
      </c>
      <c r="I207" s="556" t="s">
        <v>1016</v>
      </c>
      <c r="J207" s="556"/>
      <c r="L207" s="604" t="s">
        <v>1036</v>
      </c>
      <c r="M207" s="605" t="s">
        <v>1036</v>
      </c>
      <c r="N207" s="605" t="s">
        <v>1037</v>
      </c>
      <c r="O207" s="605">
        <v>53.02</v>
      </c>
      <c r="P207" s="605" t="s">
        <v>1037</v>
      </c>
      <c r="Q207" s="605" t="s">
        <v>1036</v>
      </c>
      <c r="R207" s="605" t="s">
        <v>1036</v>
      </c>
      <c r="S207" s="605" t="s">
        <v>1036</v>
      </c>
      <c r="T207" s="605" t="s">
        <v>1036</v>
      </c>
      <c r="U207" s="605" t="s">
        <v>1036</v>
      </c>
      <c r="V207" s="605" t="s">
        <v>1036</v>
      </c>
      <c r="W207" s="605" t="s">
        <v>1036</v>
      </c>
      <c r="X207" s="605" t="s">
        <v>1036</v>
      </c>
      <c r="Y207" s="605" t="s">
        <v>1036</v>
      </c>
      <c r="Z207" s="605" t="s">
        <v>1036</v>
      </c>
      <c r="AA207" s="605" t="s">
        <v>1036</v>
      </c>
      <c r="AB207" s="605" t="s">
        <v>1036</v>
      </c>
      <c r="AC207" s="605" t="s">
        <v>1036</v>
      </c>
      <c r="AD207" s="605" t="s">
        <v>1036</v>
      </c>
      <c r="AE207" s="605" t="s">
        <v>1036</v>
      </c>
      <c r="AF207" s="605" t="s">
        <v>1036</v>
      </c>
      <c r="AG207" s="605" t="s">
        <v>1036</v>
      </c>
      <c r="AH207" s="605" t="s">
        <v>1036</v>
      </c>
      <c r="AI207" s="605" t="s">
        <v>1034</v>
      </c>
      <c r="AJ207" s="605" t="s">
        <v>1038</v>
      </c>
      <c r="AK207" s="605" t="s">
        <v>1038</v>
      </c>
      <c r="AL207" s="605" t="s">
        <v>1039</v>
      </c>
      <c r="AM207" s="605" t="s">
        <v>1039</v>
      </c>
      <c r="AN207" s="605" t="s">
        <v>1039</v>
      </c>
      <c r="AO207" s="606" t="s">
        <v>1039</v>
      </c>
      <c r="AQ207" s="604" t="s">
        <v>1036</v>
      </c>
      <c r="AR207" s="605" t="s">
        <v>1045</v>
      </c>
      <c r="AS207" s="605" t="s">
        <v>1045</v>
      </c>
      <c r="AT207" s="605">
        <v>31.85</v>
      </c>
      <c r="AU207" s="605" t="s">
        <v>1046</v>
      </c>
      <c r="AV207" s="605" t="s">
        <v>1046</v>
      </c>
      <c r="AW207" s="605" t="s">
        <v>1046</v>
      </c>
      <c r="AX207" s="605" t="s">
        <v>1046</v>
      </c>
      <c r="AY207" s="605" t="s">
        <v>1046</v>
      </c>
      <c r="AZ207" s="605" t="s">
        <v>1046</v>
      </c>
      <c r="BA207" s="605" t="s">
        <v>1046</v>
      </c>
      <c r="BB207" s="605" t="s">
        <v>1046</v>
      </c>
      <c r="BC207" s="605" t="s">
        <v>1046</v>
      </c>
      <c r="BD207" s="605" t="s">
        <v>1046</v>
      </c>
      <c r="BE207" s="605" t="s">
        <v>1046</v>
      </c>
      <c r="BF207" s="605" t="s">
        <v>1045</v>
      </c>
      <c r="BG207" s="605" t="s">
        <v>1045</v>
      </c>
      <c r="BH207" s="605" t="s">
        <v>1045</v>
      </c>
      <c r="BI207" s="605" t="s">
        <v>1045</v>
      </c>
      <c r="BJ207" s="605" t="s">
        <v>1045</v>
      </c>
      <c r="BK207" s="605" t="s">
        <v>1045</v>
      </c>
      <c r="BL207" s="605" t="s">
        <v>1045</v>
      </c>
      <c r="BM207" s="605" t="s">
        <v>1045</v>
      </c>
      <c r="BN207" s="605" t="s">
        <v>1045</v>
      </c>
      <c r="BO207" s="605" t="s">
        <v>1045</v>
      </c>
      <c r="BP207" s="605" t="s">
        <v>1045</v>
      </c>
      <c r="BQ207" s="605" t="s">
        <v>1039</v>
      </c>
      <c r="BR207" s="605" t="s">
        <v>1039</v>
      </c>
      <c r="BS207" s="605" t="s">
        <v>1039</v>
      </c>
      <c r="BT207" s="606" t="s">
        <v>1039</v>
      </c>
    </row>
    <row r="208" spans="2:72">
      <c r="B208" s="597" t="s">
        <v>997</v>
      </c>
      <c r="C208" s="597" t="s">
        <v>998</v>
      </c>
      <c r="D208" s="597" t="s">
        <v>42</v>
      </c>
      <c r="E208" s="597" t="s">
        <v>999</v>
      </c>
      <c r="F208" s="597" t="s">
        <v>29</v>
      </c>
      <c r="G208" s="597" t="s">
        <v>1002</v>
      </c>
      <c r="H208" s="768">
        <v>2007</v>
      </c>
      <c r="I208" s="556" t="s">
        <v>1016</v>
      </c>
      <c r="J208" s="556"/>
      <c r="L208" s="604" t="s">
        <v>1036</v>
      </c>
      <c r="M208" s="605" t="s">
        <v>1036</v>
      </c>
      <c r="N208" s="605" t="s">
        <v>1037</v>
      </c>
      <c r="O208" s="605">
        <v>155.37</v>
      </c>
      <c r="P208" s="605" t="s">
        <v>1037</v>
      </c>
      <c r="Q208" s="605" t="s">
        <v>1036</v>
      </c>
      <c r="R208" s="605" t="s">
        <v>1036</v>
      </c>
      <c r="S208" s="605" t="s">
        <v>1036</v>
      </c>
      <c r="T208" s="605" t="s">
        <v>1036</v>
      </c>
      <c r="U208" s="605" t="s">
        <v>1036</v>
      </c>
      <c r="V208" s="605" t="s">
        <v>1036</v>
      </c>
      <c r="W208" s="605" t="s">
        <v>1036</v>
      </c>
      <c r="X208" s="605" t="s">
        <v>1036</v>
      </c>
      <c r="Y208" s="605" t="s">
        <v>1036</v>
      </c>
      <c r="Z208" s="605" t="s">
        <v>1036</v>
      </c>
      <c r="AA208" s="605" t="s">
        <v>1036</v>
      </c>
      <c r="AB208" s="605" t="s">
        <v>1036</v>
      </c>
      <c r="AC208" s="605" t="s">
        <v>1036</v>
      </c>
      <c r="AD208" s="605" t="s">
        <v>1036</v>
      </c>
      <c r="AE208" s="605" t="s">
        <v>1036</v>
      </c>
      <c r="AF208" s="605" t="s">
        <v>1036</v>
      </c>
      <c r="AG208" s="605" t="s">
        <v>1036</v>
      </c>
      <c r="AH208" s="605" t="s">
        <v>1036</v>
      </c>
      <c r="AI208" s="605" t="s">
        <v>1034</v>
      </c>
      <c r="AJ208" s="605" t="s">
        <v>1038</v>
      </c>
      <c r="AK208" s="605" t="s">
        <v>1038</v>
      </c>
      <c r="AL208" s="605" t="s">
        <v>1039</v>
      </c>
      <c r="AM208" s="605" t="s">
        <v>1039</v>
      </c>
      <c r="AN208" s="605" t="s">
        <v>1039</v>
      </c>
      <c r="AO208" s="606" t="s">
        <v>1039</v>
      </c>
      <c r="AQ208" s="604" t="s">
        <v>1036</v>
      </c>
      <c r="AR208" s="605" t="s">
        <v>1045</v>
      </c>
      <c r="AS208" s="605" t="s">
        <v>1045</v>
      </c>
      <c r="AT208" s="605">
        <v>78.28</v>
      </c>
      <c r="AU208" s="605" t="s">
        <v>1046</v>
      </c>
      <c r="AV208" s="605" t="s">
        <v>1046</v>
      </c>
      <c r="AW208" s="605" t="s">
        <v>1046</v>
      </c>
      <c r="AX208" s="605" t="s">
        <v>1046</v>
      </c>
      <c r="AY208" s="605" t="s">
        <v>1046</v>
      </c>
      <c r="AZ208" s="605" t="s">
        <v>1046</v>
      </c>
      <c r="BA208" s="605" t="s">
        <v>1046</v>
      </c>
      <c r="BB208" s="605" t="s">
        <v>1046</v>
      </c>
      <c r="BC208" s="605" t="s">
        <v>1046</v>
      </c>
      <c r="BD208" s="605" t="s">
        <v>1046</v>
      </c>
      <c r="BE208" s="605" t="s">
        <v>1046</v>
      </c>
      <c r="BF208" s="605" t="s">
        <v>1045</v>
      </c>
      <c r="BG208" s="605" t="s">
        <v>1045</v>
      </c>
      <c r="BH208" s="605" t="s">
        <v>1045</v>
      </c>
      <c r="BI208" s="605" t="s">
        <v>1045</v>
      </c>
      <c r="BJ208" s="605" t="s">
        <v>1045</v>
      </c>
      <c r="BK208" s="605" t="s">
        <v>1045</v>
      </c>
      <c r="BL208" s="605" t="s">
        <v>1045</v>
      </c>
      <c r="BM208" s="605" t="s">
        <v>1045</v>
      </c>
      <c r="BN208" s="605" t="s">
        <v>1045</v>
      </c>
      <c r="BO208" s="605" t="s">
        <v>1045</v>
      </c>
      <c r="BP208" s="605" t="s">
        <v>1045</v>
      </c>
      <c r="BQ208" s="605" t="s">
        <v>1039</v>
      </c>
      <c r="BR208" s="605" t="s">
        <v>1039</v>
      </c>
      <c r="BS208" s="605" t="s">
        <v>1039</v>
      </c>
      <c r="BT208" s="606" t="s">
        <v>1039</v>
      </c>
    </row>
    <row r="209" spans="2:72">
      <c r="B209" s="597" t="s">
        <v>997</v>
      </c>
      <c r="C209" s="597" t="s">
        <v>998</v>
      </c>
      <c r="D209" s="597" t="s">
        <v>42</v>
      </c>
      <c r="E209" s="597" t="s">
        <v>999</v>
      </c>
      <c r="F209" s="597" t="s">
        <v>29</v>
      </c>
      <c r="G209" s="597" t="s">
        <v>1002</v>
      </c>
      <c r="H209" s="768">
        <v>2008</v>
      </c>
      <c r="I209" s="556" t="s">
        <v>1016</v>
      </c>
      <c r="J209" s="556"/>
      <c r="L209" s="604" t="s">
        <v>1036</v>
      </c>
      <c r="M209" s="605" t="s">
        <v>1036</v>
      </c>
      <c r="N209" s="605" t="s">
        <v>1037</v>
      </c>
      <c r="O209" s="605">
        <v>320.01</v>
      </c>
      <c r="P209" s="605" t="s">
        <v>1037</v>
      </c>
      <c r="Q209" s="605" t="s">
        <v>1036</v>
      </c>
      <c r="R209" s="605" t="s">
        <v>1036</v>
      </c>
      <c r="S209" s="605" t="s">
        <v>1036</v>
      </c>
      <c r="T209" s="605" t="s">
        <v>1036</v>
      </c>
      <c r="U209" s="605" t="s">
        <v>1036</v>
      </c>
      <c r="V209" s="605" t="s">
        <v>1036</v>
      </c>
      <c r="W209" s="605" t="s">
        <v>1036</v>
      </c>
      <c r="X209" s="605" t="s">
        <v>1036</v>
      </c>
      <c r="Y209" s="605" t="s">
        <v>1036</v>
      </c>
      <c r="Z209" s="605" t="s">
        <v>1036</v>
      </c>
      <c r="AA209" s="605" t="s">
        <v>1036</v>
      </c>
      <c r="AB209" s="605" t="s">
        <v>1036</v>
      </c>
      <c r="AC209" s="605" t="s">
        <v>1036</v>
      </c>
      <c r="AD209" s="605" t="s">
        <v>1036</v>
      </c>
      <c r="AE209" s="605" t="s">
        <v>1036</v>
      </c>
      <c r="AF209" s="605" t="s">
        <v>1036</v>
      </c>
      <c r="AG209" s="605" t="s">
        <v>1036</v>
      </c>
      <c r="AH209" s="605" t="s">
        <v>1036</v>
      </c>
      <c r="AI209" s="605" t="s">
        <v>1034</v>
      </c>
      <c r="AJ209" s="605" t="s">
        <v>1038</v>
      </c>
      <c r="AK209" s="605" t="s">
        <v>1038</v>
      </c>
      <c r="AL209" s="605" t="s">
        <v>1039</v>
      </c>
      <c r="AM209" s="605" t="s">
        <v>1039</v>
      </c>
      <c r="AN209" s="605" t="s">
        <v>1039</v>
      </c>
      <c r="AO209" s="606" t="s">
        <v>1039</v>
      </c>
      <c r="AQ209" s="604" t="s">
        <v>1036</v>
      </c>
      <c r="AR209" s="605" t="s">
        <v>1045</v>
      </c>
      <c r="AS209" s="605" t="s">
        <v>1045</v>
      </c>
      <c r="AT209" s="605">
        <v>165.03</v>
      </c>
      <c r="AU209" s="605" t="s">
        <v>1046</v>
      </c>
      <c r="AV209" s="605" t="s">
        <v>1046</v>
      </c>
      <c r="AW209" s="605" t="s">
        <v>1046</v>
      </c>
      <c r="AX209" s="605" t="s">
        <v>1046</v>
      </c>
      <c r="AY209" s="605" t="s">
        <v>1046</v>
      </c>
      <c r="AZ209" s="605" t="s">
        <v>1046</v>
      </c>
      <c r="BA209" s="605" t="s">
        <v>1046</v>
      </c>
      <c r="BB209" s="605" t="s">
        <v>1046</v>
      </c>
      <c r="BC209" s="605" t="s">
        <v>1046</v>
      </c>
      <c r="BD209" s="605" t="s">
        <v>1046</v>
      </c>
      <c r="BE209" s="605" t="s">
        <v>1046</v>
      </c>
      <c r="BF209" s="605" t="s">
        <v>1045</v>
      </c>
      <c r="BG209" s="605" t="s">
        <v>1045</v>
      </c>
      <c r="BH209" s="605" t="s">
        <v>1045</v>
      </c>
      <c r="BI209" s="605" t="s">
        <v>1045</v>
      </c>
      <c r="BJ209" s="605" t="s">
        <v>1045</v>
      </c>
      <c r="BK209" s="605" t="s">
        <v>1045</v>
      </c>
      <c r="BL209" s="605" t="s">
        <v>1045</v>
      </c>
      <c r="BM209" s="605" t="s">
        <v>1045</v>
      </c>
      <c r="BN209" s="605" t="s">
        <v>1045</v>
      </c>
      <c r="BO209" s="605" t="s">
        <v>1045</v>
      </c>
      <c r="BP209" s="605" t="s">
        <v>1045</v>
      </c>
      <c r="BQ209" s="605" t="s">
        <v>1039</v>
      </c>
      <c r="BR209" s="605" t="s">
        <v>1039</v>
      </c>
      <c r="BS209" s="605" t="s">
        <v>1039</v>
      </c>
      <c r="BT209" s="606" t="s">
        <v>1039</v>
      </c>
    </row>
    <row r="210" spans="2:72">
      <c r="B210" s="597" t="s">
        <v>997</v>
      </c>
      <c r="C210" s="597" t="s">
        <v>998</v>
      </c>
      <c r="D210" s="597" t="s">
        <v>42</v>
      </c>
      <c r="E210" s="597" t="s">
        <v>999</v>
      </c>
      <c r="F210" s="597" t="s">
        <v>29</v>
      </c>
      <c r="G210" s="597" t="s">
        <v>1002</v>
      </c>
      <c r="H210" s="768">
        <v>2009</v>
      </c>
      <c r="I210" s="556" t="s">
        <v>1016</v>
      </c>
      <c r="J210" s="556"/>
      <c r="L210" s="604" t="s">
        <v>1036</v>
      </c>
      <c r="M210" s="605" t="s">
        <v>1036</v>
      </c>
      <c r="N210" s="605" t="s">
        <v>1037</v>
      </c>
      <c r="O210" s="605">
        <v>524.92999999999995</v>
      </c>
      <c r="P210" s="605" t="s">
        <v>1037</v>
      </c>
      <c r="Q210" s="605" t="s">
        <v>1036</v>
      </c>
      <c r="R210" s="605" t="s">
        <v>1036</v>
      </c>
      <c r="S210" s="605" t="s">
        <v>1036</v>
      </c>
      <c r="T210" s="605" t="s">
        <v>1036</v>
      </c>
      <c r="U210" s="605" t="s">
        <v>1036</v>
      </c>
      <c r="V210" s="605" t="s">
        <v>1036</v>
      </c>
      <c r="W210" s="605" t="s">
        <v>1036</v>
      </c>
      <c r="X210" s="605" t="s">
        <v>1036</v>
      </c>
      <c r="Y210" s="605" t="s">
        <v>1036</v>
      </c>
      <c r="Z210" s="605" t="s">
        <v>1036</v>
      </c>
      <c r="AA210" s="605" t="s">
        <v>1036</v>
      </c>
      <c r="AB210" s="605" t="s">
        <v>1036</v>
      </c>
      <c r="AC210" s="605" t="s">
        <v>1036</v>
      </c>
      <c r="AD210" s="605" t="s">
        <v>1036</v>
      </c>
      <c r="AE210" s="605" t="s">
        <v>1036</v>
      </c>
      <c r="AF210" s="605" t="s">
        <v>1036</v>
      </c>
      <c r="AG210" s="605" t="s">
        <v>1036</v>
      </c>
      <c r="AH210" s="605" t="s">
        <v>1036</v>
      </c>
      <c r="AI210" s="605" t="s">
        <v>1034</v>
      </c>
      <c r="AJ210" s="605" t="s">
        <v>1038</v>
      </c>
      <c r="AK210" s="605" t="s">
        <v>1038</v>
      </c>
      <c r="AL210" s="605" t="s">
        <v>1039</v>
      </c>
      <c r="AM210" s="605" t="s">
        <v>1039</v>
      </c>
      <c r="AN210" s="605" t="s">
        <v>1039</v>
      </c>
      <c r="AO210" s="606" t="s">
        <v>1039</v>
      </c>
      <c r="AQ210" s="604" t="s">
        <v>1036</v>
      </c>
      <c r="AR210" s="605" t="s">
        <v>1045</v>
      </c>
      <c r="AS210" s="605" t="s">
        <v>1045</v>
      </c>
      <c r="AT210" s="605">
        <v>302.58</v>
      </c>
      <c r="AU210" s="605" t="s">
        <v>1046</v>
      </c>
      <c r="AV210" s="605" t="s">
        <v>1046</v>
      </c>
      <c r="AW210" s="605" t="s">
        <v>1046</v>
      </c>
      <c r="AX210" s="605" t="s">
        <v>1046</v>
      </c>
      <c r="AY210" s="605" t="s">
        <v>1046</v>
      </c>
      <c r="AZ210" s="605" t="s">
        <v>1046</v>
      </c>
      <c r="BA210" s="605" t="s">
        <v>1046</v>
      </c>
      <c r="BB210" s="605" t="s">
        <v>1046</v>
      </c>
      <c r="BC210" s="605" t="s">
        <v>1046</v>
      </c>
      <c r="BD210" s="605" t="s">
        <v>1046</v>
      </c>
      <c r="BE210" s="605" t="s">
        <v>1046</v>
      </c>
      <c r="BF210" s="605" t="s">
        <v>1045</v>
      </c>
      <c r="BG210" s="605" t="s">
        <v>1045</v>
      </c>
      <c r="BH210" s="605" t="s">
        <v>1045</v>
      </c>
      <c r="BI210" s="605" t="s">
        <v>1045</v>
      </c>
      <c r="BJ210" s="605" t="s">
        <v>1045</v>
      </c>
      <c r="BK210" s="605" t="s">
        <v>1045</v>
      </c>
      <c r="BL210" s="605" t="s">
        <v>1045</v>
      </c>
      <c r="BM210" s="605" t="s">
        <v>1045</v>
      </c>
      <c r="BN210" s="605" t="s">
        <v>1045</v>
      </c>
      <c r="BO210" s="605" t="s">
        <v>1045</v>
      </c>
      <c r="BP210" s="605" t="s">
        <v>1045</v>
      </c>
      <c r="BQ210" s="605" t="s">
        <v>1039</v>
      </c>
      <c r="BR210" s="605" t="s">
        <v>1039</v>
      </c>
      <c r="BS210" s="605" t="s">
        <v>1039</v>
      </c>
      <c r="BT210" s="606" t="s">
        <v>1039</v>
      </c>
    </row>
    <row r="211" spans="2:72">
      <c r="B211" s="597" t="s">
        <v>997</v>
      </c>
      <c r="C211" s="597" t="s">
        <v>998</v>
      </c>
      <c r="D211" s="597" t="s">
        <v>42</v>
      </c>
      <c r="E211" s="597" t="s">
        <v>999</v>
      </c>
      <c r="F211" s="597" t="s">
        <v>29</v>
      </c>
      <c r="G211" s="597" t="s">
        <v>1002</v>
      </c>
      <c r="H211" s="768">
        <v>2010</v>
      </c>
      <c r="I211" s="556" t="s">
        <v>1016</v>
      </c>
      <c r="J211" s="556"/>
      <c r="L211" s="604" t="s">
        <v>1036</v>
      </c>
      <c r="M211" s="605" t="s">
        <v>1036</v>
      </c>
      <c r="N211" s="605" t="s">
        <v>1037</v>
      </c>
      <c r="O211" s="605">
        <v>385.65</v>
      </c>
      <c r="P211" s="605" t="s">
        <v>1037</v>
      </c>
      <c r="Q211" s="605" t="s">
        <v>1036</v>
      </c>
      <c r="R211" s="605" t="s">
        <v>1036</v>
      </c>
      <c r="S211" s="605" t="s">
        <v>1036</v>
      </c>
      <c r="T211" s="605" t="s">
        <v>1036</v>
      </c>
      <c r="U211" s="605" t="s">
        <v>1036</v>
      </c>
      <c r="V211" s="605" t="s">
        <v>1036</v>
      </c>
      <c r="W211" s="605" t="s">
        <v>1036</v>
      </c>
      <c r="X211" s="605" t="s">
        <v>1036</v>
      </c>
      <c r="Y211" s="605" t="s">
        <v>1036</v>
      </c>
      <c r="Z211" s="605" t="s">
        <v>1036</v>
      </c>
      <c r="AA211" s="605" t="s">
        <v>1036</v>
      </c>
      <c r="AB211" s="605" t="s">
        <v>1036</v>
      </c>
      <c r="AC211" s="605" t="s">
        <v>1036</v>
      </c>
      <c r="AD211" s="605" t="s">
        <v>1036</v>
      </c>
      <c r="AE211" s="605" t="s">
        <v>1036</v>
      </c>
      <c r="AF211" s="605" t="s">
        <v>1036</v>
      </c>
      <c r="AG211" s="605" t="s">
        <v>1036</v>
      </c>
      <c r="AH211" s="605" t="s">
        <v>1036</v>
      </c>
      <c r="AI211" s="605" t="s">
        <v>1034</v>
      </c>
      <c r="AJ211" s="605" t="s">
        <v>1038</v>
      </c>
      <c r="AK211" s="605" t="s">
        <v>1038</v>
      </c>
      <c r="AL211" s="605" t="s">
        <v>1039</v>
      </c>
      <c r="AM211" s="605" t="s">
        <v>1039</v>
      </c>
      <c r="AN211" s="605" t="s">
        <v>1039</v>
      </c>
      <c r="AO211" s="606" t="s">
        <v>1039</v>
      </c>
      <c r="AQ211" s="604" t="s">
        <v>1036</v>
      </c>
      <c r="AR211" s="605" t="s">
        <v>1045</v>
      </c>
      <c r="AS211" s="605" t="s">
        <v>1045</v>
      </c>
      <c r="AT211" s="605">
        <v>187.69</v>
      </c>
      <c r="AU211" s="605" t="s">
        <v>1046</v>
      </c>
      <c r="AV211" s="605" t="s">
        <v>1046</v>
      </c>
      <c r="AW211" s="605" t="s">
        <v>1046</v>
      </c>
      <c r="AX211" s="605" t="s">
        <v>1046</v>
      </c>
      <c r="AY211" s="605" t="s">
        <v>1046</v>
      </c>
      <c r="AZ211" s="605" t="s">
        <v>1046</v>
      </c>
      <c r="BA211" s="605" t="s">
        <v>1046</v>
      </c>
      <c r="BB211" s="605" t="s">
        <v>1046</v>
      </c>
      <c r="BC211" s="605" t="s">
        <v>1046</v>
      </c>
      <c r="BD211" s="605" t="s">
        <v>1046</v>
      </c>
      <c r="BE211" s="605" t="s">
        <v>1046</v>
      </c>
      <c r="BF211" s="605" t="s">
        <v>1045</v>
      </c>
      <c r="BG211" s="605" t="s">
        <v>1045</v>
      </c>
      <c r="BH211" s="605" t="s">
        <v>1045</v>
      </c>
      <c r="BI211" s="605" t="s">
        <v>1045</v>
      </c>
      <c r="BJ211" s="605" t="s">
        <v>1045</v>
      </c>
      <c r="BK211" s="605" t="s">
        <v>1045</v>
      </c>
      <c r="BL211" s="605" t="s">
        <v>1045</v>
      </c>
      <c r="BM211" s="605" t="s">
        <v>1045</v>
      </c>
      <c r="BN211" s="605" t="s">
        <v>1045</v>
      </c>
      <c r="BO211" s="605" t="s">
        <v>1045</v>
      </c>
      <c r="BP211" s="605" t="s">
        <v>1045</v>
      </c>
      <c r="BQ211" s="605" t="s">
        <v>1039</v>
      </c>
      <c r="BR211" s="605" t="s">
        <v>1039</v>
      </c>
      <c r="BS211" s="605" t="s">
        <v>1039</v>
      </c>
      <c r="BT211" s="606" t="s">
        <v>1039</v>
      </c>
    </row>
    <row r="212" spans="2:72">
      <c r="B212" s="597" t="s">
        <v>997</v>
      </c>
      <c r="C212" s="597" t="s">
        <v>998</v>
      </c>
      <c r="D212" s="597" t="s">
        <v>42</v>
      </c>
      <c r="E212" s="597" t="s">
        <v>999</v>
      </c>
      <c r="F212" s="597" t="s">
        <v>29</v>
      </c>
      <c r="G212" s="597" t="s">
        <v>1002</v>
      </c>
      <c r="H212" s="768">
        <v>2011</v>
      </c>
      <c r="I212" s="556" t="s">
        <v>1016</v>
      </c>
      <c r="J212" s="556"/>
      <c r="L212" s="604" t="s">
        <v>1036</v>
      </c>
      <c r="M212" s="605" t="s">
        <v>1036</v>
      </c>
      <c r="N212" s="605" t="s">
        <v>1037</v>
      </c>
      <c r="O212" s="605">
        <v>672.25</v>
      </c>
      <c r="P212" s="605" t="s">
        <v>1037</v>
      </c>
      <c r="Q212" s="605" t="s">
        <v>1036</v>
      </c>
      <c r="R212" s="605" t="s">
        <v>1036</v>
      </c>
      <c r="S212" s="605" t="s">
        <v>1036</v>
      </c>
      <c r="T212" s="605" t="s">
        <v>1036</v>
      </c>
      <c r="U212" s="605" t="s">
        <v>1036</v>
      </c>
      <c r="V212" s="605" t="s">
        <v>1036</v>
      </c>
      <c r="W212" s="605" t="s">
        <v>1036</v>
      </c>
      <c r="X212" s="605" t="s">
        <v>1036</v>
      </c>
      <c r="Y212" s="605" t="s">
        <v>1036</v>
      </c>
      <c r="Z212" s="605" t="s">
        <v>1036</v>
      </c>
      <c r="AA212" s="605" t="s">
        <v>1036</v>
      </c>
      <c r="AB212" s="605" t="s">
        <v>1036</v>
      </c>
      <c r="AC212" s="605" t="s">
        <v>1036</v>
      </c>
      <c r="AD212" s="605" t="s">
        <v>1036</v>
      </c>
      <c r="AE212" s="605" t="s">
        <v>1036</v>
      </c>
      <c r="AF212" s="605" t="s">
        <v>1036</v>
      </c>
      <c r="AG212" s="605" t="s">
        <v>1036</v>
      </c>
      <c r="AH212" s="605" t="s">
        <v>1036</v>
      </c>
      <c r="AI212" s="605" t="s">
        <v>1034</v>
      </c>
      <c r="AJ212" s="605" t="s">
        <v>1038</v>
      </c>
      <c r="AK212" s="605" t="s">
        <v>1038</v>
      </c>
      <c r="AL212" s="605" t="s">
        <v>1039</v>
      </c>
      <c r="AM212" s="605" t="s">
        <v>1039</v>
      </c>
      <c r="AN212" s="605" t="s">
        <v>1039</v>
      </c>
      <c r="AO212" s="606" t="s">
        <v>1039</v>
      </c>
      <c r="AQ212" s="604" t="s">
        <v>1036</v>
      </c>
      <c r="AR212" s="605" t="s">
        <v>1045</v>
      </c>
      <c r="AS212" s="605" t="s">
        <v>1045</v>
      </c>
      <c r="AT212" s="605">
        <v>332.3</v>
      </c>
      <c r="AU212" s="605" t="s">
        <v>1046</v>
      </c>
      <c r="AV212" s="605" t="s">
        <v>1046</v>
      </c>
      <c r="AW212" s="605" t="s">
        <v>1046</v>
      </c>
      <c r="AX212" s="605" t="s">
        <v>1046</v>
      </c>
      <c r="AY212" s="605" t="s">
        <v>1046</v>
      </c>
      <c r="AZ212" s="605" t="s">
        <v>1046</v>
      </c>
      <c r="BA212" s="605" t="s">
        <v>1046</v>
      </c>
      <c r="BB212" s="605" t="s">
        <v>1046</v>
      </c>
      <c r="BC212" s="605" t="s">
        <v>1046</v>
      </c>
      <c r="BD212" s="605" t="s">
        <v>1046</v>
      </c>
      <c r="BE212" s="605" t="s">
        <v>1046</v>
      </c>
      <c r="BF212" s="605" t="s">
        <v>1045</v>
      </c>
      <c r="BG212" s="605" t="s">
        <v>1045</v>
      </c>
      <c r="BH212" s="605" t="s">
        <v>1045</v>
      </c>
      <c r="BI212" s="605" t="s">
        <v>1045</v>
      </c>
      <c r="BJ212" s="605" t="s">
        <v>1045</v>
      </c>
      <c r="BK212" s="605" t="s">
        <v>1045</v>
      </c>
      <c r="BL212" s="605" t="s">
        <v>1045</v>
      </c>
      <c r="BM212" s="605" t="s">
        <v>1045</v>
      </c>
      <c r="BN212" s="605" t="s">
        <v>1045</v>
      </c>
      <c r="BO212" s="605" t="s">
        <v>1045</v>
      </c>
      <c r="BP212" s="605" t="s">
        <v>1045</v>
      </c>
      <c r="BQ212" s="605" t="s">
        <v>1039</v>
      </c>
      <c r="BR212" s="605" t="s">
        <v>1039</v>
      </c>
      <c r="BS212" s="605" t="s">
        <v>1039</v>
      </c>
      <c r="BT212" s="606" t="s">
        <v>1039</v>
      </c>
    </row>
    <row r="213" spans="2:72">
      <c r="B213" s="597" t="s">
        <v>997</v>
      </c>
      <c r="C213" s="597" t="s">
        <v>998</v>
      </c>
      <c r="D213" s="597" t="s">
        <v>42</v>
      </c>
      <c r="E213" s="597" t="s">
        <v>999</v>
      </c>
      <c r="F213" s="597" t="s">
        <v>29</v>
      </c>
      <c r="G213" s="597" t="s">
        <v>1002</v>
      </c>
      <c r="H213" s="768">
        <v>2012</v>
      </c>
      <c r="I213" s="556" t="s">
        <v>1016</v>
      </c>
      <c r="J213" s="556"/>
      <c r="L213" s="604" t="s">
        <v>1036</v>
      </c>
      <c r="M213" s="605" t="s">
        <v>1036</v>
      </c>
      <c r="N213" s="605" t="s">
        <v>1037</v>
      </c>
      <c r="O213" s="605">
        <v>557.86</v>
      </c>
      <c r="P213" s="605" t="s">
        <v>1037</v>
      </c>
      <c r="Q213" s="605" t="s">
        <v>1036</v>
      </c>
      <c r="R213" s="605" t="s">
        <v>1036</v>
      </c>
      <c r="S213" s="605" t="s">
        <v>1036</v>
      </c>
      <c r="T213" s="605" t="s">
        <v>1036</v>
      </c>
      <c r="U213" s="605" t="s">
        <v>1036</v>
      </c>
      <c r="V213" s="605" t="s">
        <v>1036</v>
      </c>
      <c r="W213" s="605" t="s">
        <v>1036</v>
      </c>
      <c r="X213" s="605" t="s">
        <v>1036</v>
      </c>
      <c r="Y213" s="605" t="s">
        <v>1036</v>
      </c>
      <c r="Z213" s="605" t="s">
        <v>1036</v>
      </c>
      <c r="AA213" s="605" t="s">
        <v>1036</v>
      </c>
      <c r="AB213" s="605" t="s">
        <v>1036</v>
      </c>
      <c r="AC213" s="605" t="s">
        <v>1036</v>
      </c>
      <c r="AD213" s="605" t="s">
        <v>1036</v>
      </c>
      <c r="AE213" s="605" t="s">
        <v>1036</v>
      </c>
      <c r="AF213" s="605" t="s">
        <v>1036</v>
      </c>
      <c r="AG213" s="605" t="s">
        <v>1036</v>
      </c>
      <c r="AH213" s="605" t="s">
        <v>1036</v>
      </c>
      <c r="AI213" s="605" t="s">
        <v>1034</v>
      </c>
      <c r="AJ213" s="605" t="s">
        <v>1038</v>
      </c>
      <c r="AK213" s="605" t="s">
        <v>1038</v>
      </c>
      <c r="AL213" s="605" t="s">
        <v>1039</v>
      </c>
      <c r="AM213" s="605" t="s">
        <v>1039</v>
      </c>
      <c r="AN213" s="605" t="s">
        <v>1039</v>
      </c>
      <c r="AO213" s="606" t="s">
        <v>1039</v>
      </c>
      <c r="AQ213" s="604" t="s">
        <v>1036</v>
      </c>
      <c r="AR213" s="605" t="s">
        <v>1045</v>
      </c>
      <c r="AS213" s="605" t="s">
        <v>1045</v>
      </c>
      <c r="AT213" s="605">
        <v>238.11</v>
      </c>
      <c r="AU213" s="605" t="s">
        <v>1046</v>
      </c>
      <c r="AV213" s="605" t="s">
        <v>1046</v>
      </c>
      <c r="AW213" s="605" t="s">
        <v>1046</v>
      </c>
      <c r="AX213" s="605" t="s">
        <v>1046</v>
      </c>
      <c r="AY213" s="605" t="s">
        <v>1046</v>
      </c>
      <c r="AZ213" s="605" t="s">
        <v>1046</v>
      </c>
      <c r="BA213" s="605" t="s">
        <v>1046</v>
      </c>
      <c r="BB213" s="605" t="s">
        <v>1046</v>
      </c>
      <c r="BC213" s="605" t="s">
        <v>1046</v>
      </c>
      <c r="BD213" s="605" t="s">
        <v>1046</v>
      </c>
      <c r="BE213" s="605" t="s">
        <v>1046</v>
      </c>
      <c r="BF213" s="605" t="s">
        <v>1045</v>
      </c>
      <c r="BG213" s="605" t="s">
        <v>1045</v>
      </c>
      <c r="BH213" s="605" t="s">
        <v>1045</v>
      </c>
      <c r="BI213" s="605" t="s">
        <v>1045</v>
      </c>
      <c r="BJ213" s="605" t="s">
        <v>1045</v>
      </c>
      <c r="BK213" s="605" t="s">
        <v>1045</v>
      </c>
      <c r="BL213" s="605" t="s">
        <v>1045</v>
      </c>
      <c r="BM213" s="605" t="s">
        <v>1045</v>
      </c>
      <c r="BN213" s="605" t="s">
        <v>1045</v>
      </c>
      <c r="BO213" s="605" t="s">
        <v>1045</v>
      </c>
      <c r="BP213" s="605" t="s">
        <v>1045</v>
      </c>
      <c r="BQ213" s="605" t="s">
        <v>1039</v>
      </c>
      <c r="BR213" s="605" t="s">
        <v>1039</v>
      </c>
      <c r="BS213" s="605" t="s">
        <v>1039</v>
      </c>
      <c r="BT213" s="606" t="s">
        <v>1039</v>
      </c>
    </row>
    <row r="214" spans="2:72">
      <c r="B214" s="597" t="s">
        <v>997</v>
      </c>
      <c r="C214" s="597" t="s">
        <v>998</v>
      </c>
      <c r="D214" s="597" t="s">
        <v>42</v>
      </c>
      <c r="E214" s="597" t="s">
        <v>999</v>
      </c>
      <c r="F214" s="597" t="s">
        <v>29</v>
      </c>
      <c r="G214" s="597" t="s">
        <v>1002</v>
      </c>
      <c r="H214" s="768">
        <v>2013</v>
      </c>
      <c r="I214" s="556" t="s">
        <v>1016</v>
      </c>
      <c r="J214" s="556"/>
      <c r="L214" s="604" t="s">
        <v>1036</v>
      </c>
      <c r="M214" s="605" t="s">
        <v>1036</v>
      </c>
      <c r="N214" s="605" t="s">
        <v>1037</v>
      </c>
      <c r="O214" s="605">
        <v>771.41</v>
      </c>
      <c r="P214" s="605" t="s">
        <v>1037</v>
      </c>
      <c r="Q214" s="605" t="s">
        <v>1036</v>
      </c>
      <c r="R214" s="605" t="s">
        <v>1036</v>
      </c>
      <c r="S214" s="605" t="s">
        <v>1036</v>
      </c>
      <c r="T214" s="605" t="s">
        <v>1036</v>
      </c>
      <c r="U214" s="605" t="s">
        <v>1036</v>
      </c>
      <c r="V214" s="605" t="s">
        <v>1036</v>
      </c>
      <c r="W214" s="605" t="s">
        <v>1036</v>
      </c>
      <c r="X214" s="605" t="s">
        <v>1036</v>
      </c>
      <c r="Y214" s="605" t="s">
        <v>1036</v>
      </c>
      <c r="Z214" s="605" t="s">
        <v>1036</v>
      </c>
      <c r="AA214" s="605" t="s">
        <v>1036</v>
      </c>
      <c r="AB214" s="605" t="s">
        <v>1036</v>
      </c>
      <c r="AC214" s="605" t="s">
        <v>1036</v>
      </c>
      <c r="AD214" s="605" t="s">
        <v>1036</v>
      </c>
      <c r="AE214" s="605" t="s">
        <v>1036</v>
      </c>
      <c r="AF214" s="605" t="s">
        <v>1036</v>
      </c>
      <c r="AG214" s="605" t="s">
        <v>1036</v>
      </c>
      <c r="AH214" s="605" t="s">
        <v>1036</v>
      </c>
      <c r="AI214" s="605" t="s">
        <v>1034</v>
      </c>
      <c r="AJ214" s="605" t="s">
        <v>1038</v>
      </c>
      <c r="AK214" s="605" t="s">
        <v>1038</v>
      </c>
      <c r="AL214" s="605" t="s">
        <v>1039</v>
      </c>
      <c r="AM214" s="605" t="s">
        <v>1039</v>
      </c>
      <c r="AN214" s="605" t="s">
        <v>1039</v>
      </c>
      <c r="AO214" s="606" t="s">
        <v>1039</v>
      </c>
      <c r="AQ214" s="604" t="s">
        <v>1036</v>
      </c>
      <c r="AR214" s="605" t="s">
        <v>1045</v>
      </c>
      <c r="AS214" s="605" t="s">
        <v>1045</v>
      </c>
      <c r="AT214" s="605">
        <v>174.51</v>
      </c>
      <c r="AU214" s="605" t="s">
        <v>1046</v>
      </c>
      <c r="AV214" s="605" t="s">
        <v>1046</v>
      </c>
      <c r="AW214" s="605" t="s">
        <v>1046</v>
      </c>
      <c r="AX214" s="605" t="s">
        <v>1046</v>
      </c>
      <c r="AY214" s="605" t="s">
        <v>1046</v>
      </c>
      <c r="AZ214" s="605" t="s">
        <v>1046</v>
      </c>
      <c r="BA214" s="605" t="s">
        <v>1046</v>
      </c>
      <c r="BB214" s="605" t="s">
        <v>1046</v>
      </c>
      <c r="BC214" s="605" t="s">
        <v>1046</v>
      </c>
      <c r="BD214" s="605" t="s">
        <v>1046</v>
      </c>
      <c r="BE214" s="605" t="s">
        <v>1046</v>
      </c>
      <c r="BF214" s="605" t="s">
        <v>1045</v>
      </c>
      <c r="BG214" s="605" t="s">
        <v>1045</v>
      </c>
      <c r="BH214" s="605" t="s">
        <v>1045</v>
      </c>
      <c r="BI214" s="605" t="s">
        <v>1045</v>
      </c>
      <c r="BJ214" s="605" t="s">
        <v>1045</v>
      </c>
      <c r="BK214" s="605" t="s">
        <v>1045</v>
      </c>
      <c r="BL214" s="605" t="s">
        <v>1045</v>
      </c>
      <c r="BM214" s="605" t="s">
        <v>1045</v>
      </c>
      <c r="BN214" s="605" t="s">
        <v>1045</v>
      </c>
      <c r="BO214" s="605" t="s">
        <v>1045</v>
      </c>
      <c r="BP214" s="605" t="s">
        <v>1045</v>
      </c>
      <c r="BQ214" s="605" t="s">
        <v>1039</v>
      </c>
      <c r="BR214" s="605" t="s">
        <v>1039</v>
      </c>
      <c r="BS214" s="605" t="s">
        <v>1039</v>
      </c>
      <c r="BT214" s="606" t="s">
        <v>1039</v>
      </c>
    </row>
    <row r="215" spans="2:72">
      <c r="B215" s="597" t="s">
        <v>997</v>
      </c>
      <c r="C215" s="597" t="s">
        <v>998</v>
      </c>
      <c r="D215" s="597" t="s">
        <v>42</v>
      </c>
      <c r="E215" s="597" t="s">
        <v>999</v>
      </c>
      <c r="F215" s="597" t="s">
        <v>29</v>
      </c>
      <c r="G215" s="597" t="s">
        <v>1002</v>
      </c>
      <c r="H215" s="768">
        <v>2014</v>
      </c>
      <c r="I215" s="556" t="s">
        <v>1016</v>
      </c>
      <c r="J215" s="556"/>
      <c r="L215" s="604" t="s">
        <v>1036</v>
      </c>
      <c r="M215" s="605" t="s">
        <v>1036</v>
      </c>
      <c r="N215" s="605" t="s">
        <v>1037</v>
      </c>
      <c r="O215" s="605">
        <v>1016.17</v>
      </c>
      <c r="P215" s="605" t="s">
        <v>1037</v>
      </c>
      <c r="Q215" s="605" t="s">
        <v>1036</v>
      </c>
      <c r="R215" s="605" t="s">
        <v>1036</v>
      </c>
      <c r="S215" s="605" t="s">
        <v>1036</v>
      </c>
      <c r="T215" s="605" t="s">
        <v>1036</v>
      </c>
      <c r="U215" s="605" t="s">
        <v>1036</v>
      </c>
      <c r="V215" s="605" t="s">
        <v>1036</v>
      </c>
      <c r="W215" s="605" t="s">
        <v>1036</v>
      </c>
      <c r="X215" s="605" t="s">
        <v>1036</v>
      </c>
      <c r="Y215" s="605" t="s">
        <v>1036</v>
      </c>
      <c r="Z215" s="605" t="s">
        <v>1036</v>
      </c>
      <c r="AA215" s="605" t="s">
        <v>1036</v>
      </c>
      <c r="AB215" s="605" t="s">
        <v>1036</v>
      </c>
      <c r="AC215" s="605" t="s">
        <v>1036</v>
      </c>
      <c r="AD215" s="605" t="s">
        <v>1036</v>
      </c>
      <c r="AE215" s="605" t="s">
        <v>1036</v>
      </c>
      <c r="AF215" s="605" t="s">
        <v>1036</v>
      </c>
      <c r="AG215" s="605" t="s">
        <v>1036</v>
      </c>
      <c r="AH215" s="605" t="s">
        <v>1036</v>
      </c>
      <c r="AI215" s="605" t="s">
        <v>1034</v>
      </c>
      <c r="AJ215" s="605" t="s">
        <v>1038</v>
      </c>
      <c r="AK215" s="605" t="s">
        <v>1038</v>
      </c>
      <c r="AL215" s="605" t="s">
        <v>1039</v>
      </c>
      <c r="AM215" s="605" t="s">
        <v>1039</v>
      </c>
      <c r="AN215" s="605" t="s">
        <v>1039</v>
      </c>
      <c r="AO215" s="606" t="s">
        <v>1039</v>
      </c>
      <c r="AQ215" s="604" t="s">
        <v>1036</v>
      </c>
      <c r="AR215" s="605" t="s">
        <v>1045</v>
      </c>
      <c r="AS215" s="605" t="s">
        <v>1045</v>
      </c>
      <c r="AT215" s="605" t="s">
        <v>1046</v>
      </c>
      <c r="AU215" s="605" t="s">
        <v>1046</v>
      </c>
      <c r="AV215" s="605" t="s">
        <v>1046</v>
      </c>
      <c r="AW215" s="605" t="s">
        <v>1046</v>
      </c>
      <c r="AX215" s="605" t="s">
        <v>1046</v>
      </c>
      <c r="AY215" s="605" t="s">
        <v>1046</v>
      </c>
      <c r="AZ215" s="605" t="s">
        <v>1046</v>
      </c>
      <c r="BA215" s="605" t="s">
        <v>1046</v>
      </c>
      <c r="BB215" s="605" t="s">
        <v>1046</v>
      </c>
      <c r="BC215" s="605" t="s">
        <v>1046</v>
      </c>
      <c r="BD215" s="605" t="s">
        <v>1046</v>
      </c>
      <c r="BE215" s="605" t="s">
        <v>1046</v>
      </c>
      <c r="BF215" s="605" t="s">
        <v>1045</v>
      </c>
      <c r="BG215" s="605" t="s">
        <v>1045</v>
      </c>
      <c r="BH215" s="605" t="s">
        <v>1045</v>
      </c>
      <c r="BI215" s="605" t="s">
        <v>1045</v>
      </c>
      <c r="BJ215" s="605" t="s">
        <v>1045</v>
      </c>
      <c r="BK215" s="605" t="s">
        <v>1045</v>
      </c>
      <c r="BL215" s="605" t="s">
        <v>1045</v>
      </c>
      <c r="BM215" s="605" t="s">
        <v>1045</v>
      </c>
      <c r="BN215" s="605" t="s">
        <v>1045</v>
      </c>
      <c r="BO215" s="605" t="s">
        <v>1045</v>
      </c>
      <c r="BP215" s="605" t="s">
        <v>1045</v>
      </c>
      <c r="BQ215" s="605" t="s">
        <v>1039</v>
      </c>
      <c r="BR215" s="605" t="s">
        <v>1039</v>
      </c>
      <c r="BS215" s="605" t="s">
        <v>1039</v>
      </c>
      <c r="BT215" s="606" t="s">
        <v>1039</v>
      </c>
    </row>
    <row r="216" spans="2:72">
      <c r="B216" s="597" t="s">
        <v>997</v>
      </c>
      <c r="C216" s="597" t="s">
        <v>1007</v>
      </c>
      <c r="D216" s="597" t="s">
        <v>9</v>
      </c>
      <c r="E216" s="597" t="s">
        <v>999</v>
      </c>
      <c r="F216" s="597" t="s">
        <v>1007</v>
      </c>
      <c r="G216" s="597" t="s">
        <v>1002</v>
      </c>
      <c r="H216" s="768">
        <v>2014</v>
      </c>
      <c r="I216" s="556" t="s">
        <v>1016</v>
      </c>
      <c r="J216" s="556"/>
      <c r="L216" s="604" t="s">
        <v>1036</v>
      </c>
      <c r="M216" s="605" t="s">
        <v>1036</v>
      </c>
      <c r="N216" s="605" t="s">
        <v>1037</v>
      </c>
      <c r="O216" s="605">
        <v>17093.41</v>
      </c>
      <c r="P216" s="605" t="s">
        <v>1037</v>
      </c>
      <c r="Q216" s="605" t="s">
        <v>1036</v>
      </c>
      <c r="R216" s="605" t="s">
        <v>1036</v>
      </c>
      <c r="S216" s="605" t="s">
        <v>1036</v>
      </c>
      <c r="T216" s="605" t="s">
        <v>1036</v>
      </c>
      <c r="U216" s="605" t="s">
        <v>1036</v>
      </c>
      <c r="V216" s="605" t="s">
        <v>1036</v>
      </c>
      <c r="W216" s="605" t="s">
        <v>1036</v>
      </c>
      <c r="X216" s="605" t="s">
        <v>1036</v>
      </c>
      <c r="Y216" s="605" t="s">
        <v>1036</v>
      </c>
      <c r="Z216" s="605" t="s">
        <v>1036</v>
      </c>
      <c r="AA216" s="605" t="s">
        <v>1036</v>
      </c>
      <c r="AB216" s="605" t="s">
        <v>1036</v>
      </c>
      <c r="AC216" s="605" t="s">
        <v>1036</v>
      </c>
      <c r="AD216" s="605" t="s">
        <v>1036</v>
      </c>
      <c r="AE216" s="605" t="s">
        <v>1036</v>
      </c>
      <c r="AF216" s="605" t="s">
        <v>1036</v>
      </c>
      <c r="AG216" s="605" t="s">
        <v>1036</v>
      </c>
      <c r="AH216" s="605" t="s">
        <v>1036</v>
      </c>
      <c r="AI216" s="605" t="s">
        <v>1034</v>
      </c>
      <c r="AJ216" s="605" t="s">
        <v>1038</v>
      </c>
      <c r="AK216" s="605" t="s">
        <v>1038</v>
      </c>
      <c r="AL216" s="605" t="s">
        <v>1039</v>
      </c>
      <c r="AM216" s="605" t="s">
        <v>1039</v>
      </c>
      <c r="AN216" s="605" t="s">
        <v>1039</v>
      </c>
      <c r="AO216" s="606" t="s">
        <v>1039</v>
      </c>
      <c r="AQ216" s="604" t="s">
        <v>1036</v>
      </c>
      <c r="AR216" s="605" t="s">
        <v>1045</v>
      </c>
      <c r="AS216" s="605" t="s">
        <v>1045</v>
      </c>
      <c r="AT216" s="605" t="s">
        <v>1046</v>
      </c>
      <c r="AU216" s="605" t="s">
        <v>1046</v>
      </c>
      <c r="AV216" s="605" t="s">
        <v>1046</v>
      </c>
      <c r="AW216" s="605" t="s">
        <v>1046</v>
      </c>
      <c r="AX216" s="605" t="s">
        <v>1046</v>
      </c>
      <c r="AY216" s="605" t="s">
        <v>1046</v>
      </c>
      <c r="AZ216" s="605" t="s">
        <v>1046</v>
      </c>
      <c r="BA216" s="605" t="s">
        <v>1046</v>
      </c>
      <c r="BB216" s="605" t="s">
        <v>1046</v>
      </c>
      <c r="BC216" s="605" t="s">
        <v>1046</v>
      </c>
      <c r="BD216" s="605" t="s">
        <v>1046</v>
      </c>
      <c r="BE216" s="605" t="s">
        <v>1046</v>
      </c>
      <c r="BF216" s="605" t="s">
        <v>1045</v>
      </c>
      <c r="BG216" s="605" t="s">
        <v>1045</v>
      </c>
      <c r="BH216" s="605" t="s">
        <v>1045</v>
      </c>
      <c r="BI216" s="605" t="s">
        <v>1045</v>
      </c>
      <c r="BJ216" s="605" t="s">
        <v>1045</v>
      </c>
      <c r="BK216" s="605" t="s">
        <v>1045</v>
      </c>
      <c r="BL216" s="605" t="s">
        <v>1045</v>
      </c>
      <c r="BM216" s="605" t="s">
        <v>1045</v>
      </c>
      <c r="BN216" s="605" t="s">
        <v>1045</v>
      </c>
      <c r="BO216" s="605" t="s">
        <v>1045</v>
      </c>
      <c r="BP216" s="605" t="s">
        <v>1045</v>
      </c>
      <c r="BQ216" s="605" t="s">
        <v>1039</v>
      </c>
      <c r="BR216" s="605" t="s">
        <v>1039</v>
      </c>
      <c r="BS216" s="605" t="s">
        <v>1039</v>
      </c>
      <c r="BT216" s="606" t="s">
        <v>1039</v>
      </c>
    </row>
    <row r="217" spans="2:72">
      <c r="B217" s="597" t="s">
        <v>997</v>
      </c>
      <c r="C217" s="597" t="s">
        <v>1007</v>
      </c>
      <c r="D217" s="597" t="s">
        <v>1030</v>
      </c>
      <c r="E217" s="597" t="s">
        <v>999</v>
      </c>
      <c r="F217" s="597" t="s">
        <v>1007</v>
      </c>
      <c r="G217" s="597" t="s">
        <v>1000</v>
      </c>
      <c r="H217" s="768">
        <v>2012</v>
      </c>
      <c r="I217" s="556" t="s">
        <v>1016</v>
      </c>
      <c r="J217" s="556"/>
      <c r="L217" s="604" t="s">
        <v>1036</v>
      </c>
      <c r="M217" s="605">
        <v>6.65</v>
      </c>
      <c r="N217" s="605">
        <v>5.87</v>
      </c>
      <c r="O217" s="605">
        <v>5.87</v>
      </c>
      <c r="P217" s="605">
        <v>5.87</v>
      </c>
      <c r="Q217" s="605">
        <v>5.87</v>
      </c>
      <c r="R217" s="605">
        <v>5.87</v>
      </c>
      <c r="S217" s="605">
        <v>6.65</v>
      </c>
      <c r="T217" s="605">
        <v>6.65</v>
      </c>
      <c r="U217" s="605">
        <v>6.65</v>
      </c>
      <c r="V217" s="605">
        <v>6.65</v>
      </c>
      <c r="W217" s="605">
        <v>2.41</v>
      </c>
      <c r="X217" s="605">
        <v>2.41</v>
      </c>
      <c r="Y217" s="605">
        <v>2.41</v>
      </c>
      <c r="Z217" s="605">
        <v>2.41</v>
      </c>
      <c r="AA217" s="605">
        <v>2.41</v>
      </c>
      <c r="AB217" s="605" t="s">
        <v>1036</v>
      </c>
      <c r="AC217" s="605" t="s">
        <v>1036</v>
      </c>
      <c r="AD217" s="605" t="s">
        <v>1036</v>
      </c>
      <c r="AE217" s="605" t="s">
        <v>1036</v>
      </c>
      <c r="AF217" s="605" t="s">
        <v>1036</v>
      </c>
      <c r="AG217" s="605" t="s">
        <v>1036</v>
      </c>
      <c r="AH217" s="605" t="s">
        <v>1036</v>
      </c>
      <c r="AI217" s="605" t="s">
        <v>1034</v>
      </c>
      <c r="AJ217" s="605" t="s">
        <v>1038</v>
      </c>
      <c r="AK217" s="605" t="s">
        <v>1038</v>
      </c>
      <c r="AL217" s="605" t="s">
        <v>1039</v>
      </c>
      <c r="AM217" s="605" t="s">
        <v>1039</v>
      </c>
      <c r="AN217" s="605" t="s">
        <v>1039</v>
      </c>
      <c r="AO217" s="606" t="s">
        <v>1039</v>
      </c>
      <c r="AQ217" s="604" t="s">
        <v>1036</v>
      </c>
      <c r="AR217" s="605">
        <v>5452.46</v>
      </c>
      <c r="AS217" s="605">
        <v>3877.82</v>
      </c>
      <c r="AT217" s="605">
        <v>3877.82</v>
      </c>
      <c r="AU217" s="605">
        <v>3877.82</v>
      </c>
      <c r="AV217" s="605">
        <v>3877.82</v>
      </c>
      <c r="AW217" s="605">
        <v>3877.82</v>
      </c>
      <c r="AX217" s="605">
        <v>5452.46</v>
      </c>
      <c r="AY217" s="605">
        <v>5452.46</v>
      </c>
      <c r="AZ217" s="605">
        <v>5452.46</v>
      </c>
      <c r="BA217" s="605">
        <v>5452.46</v>
      </c>
      <c r="BB217" s="605">
        <v>2543.21</v>
      </c>
      <c r="BC217" s="605">
        <v>2543.21</v>
      </c>
      <c r="BD217" s="605">
        <v>2543.21</v>
      </c>
      <c r="BE217" s="605">
        <v>2543.21</v>
      </c>
      <c r="BF217" s="605">
        <v>2543.21</v>
      </c>
      <c r="BG217" s="605" t="s">
        <v>1045</v>
      </c>
      <c r="BH217" s="605" t="s">
        <v>1045</v>
      </c>
      <c r="BI217" s="605" t="s">
        <v>1045</v>
      </c>
      <c r="BJ217" s="605" t="s">
        <v>1045</v>
      </c>
      <c r="BK217" s="605" t="s">
        <v>1045</v>
      </c>
      <c r="BL217" s="605" t="s">
        <v>1045</v>
      </c>
      <c r="BM217" s="605" t="s">
        <v>1045</v>
      </c>
      <c r="BN217" s="605" t="s">
        <v>1045</v>
      </c>
      <c r="BO217" s="605" t="s">
        <v>1045</v>
      </c>
      <c r="BP217" s="605" t="s">
        <v>1045</v>
      </c>
      <c r="BQ217" s="605" t="s">
        <v>1039</v>
      </c>
      <c r="BR217" s="605" t="s">
        <v>1039</v>
      </c>
      <c r="BS217" s="605" t="s">
        <v>1039</v>
      </c>
      <c r="BT217" s="606" t="s">
        <v>1039</v>
      </c>
    </row>
    <row r="218" spans="2:72">
      <c r="B218" s="597" t="s">
        <v>997</v>
      </c>
      <c r="C218" s="597" t="s">
        <v>1007</v>
      </c>
      <c r="D218" s="597" t="s">
        <v>1030</v>
      </c>
      <c r="E218" s="597" t="s">
        <v>999</v>
      </c>
      <c r="F218" s="597" t="s">
        <v>1007</v>
      </c>
      <c r="G218" s="597" t="s">
        <v>1000</v>
      </c>
      <c r="H218" s="768">
        <v>2013</v>
      </c>
      <c r="I218" s="556" t="s">
        <v>1016</v>
      </c>
      <c r="J218" s="556"/>
      <c r="L218" s="604" t="s">
        <v>1036</v>
      </c>
      <c r="M218" s="605" t="s">
        <v>1036</v>
      </c>
      <c r="N218" s="605">
        <v>-20.56</v>
      </c>
      <c r="O218" s="605">
        <v>-14.52</v>
      </c>
      <c r="P218" s="605">
        <v>-14.52</v>
      </c>
      <c r="Q218" s="605">
        <v>-14.7</v>
      </c>
      <c r="R218" s="605">
        <v>-8.65</v>
      </c>
      <c r="S218" s="605">
        <v>3.39</v>
      </c>
      <c r="T218" s="605">
        <v>3.39</v>
      </c>
      <c r="U218" s="605">
        <v>3.39</v>
      </c>
      <c r="V218" s="605">
        <v>3.39</v>
      </c>
      <c r="W218" s="605">
        <v>3.39</v>
      </c>
      <c r="X218" s="605">
        <v>3.39</v>
      </c>
      <c r="Y218" s="605">
        <v>3.39</v>
      </c>
      <c r="Z218" s="605">
        <v>3.39</v>
      </c>
      <c r="AA218" s="605">
        <v>3.39</v>
      </c>
      <c r="AB218" s="605">
        <v>3.39</v>
      </c>
      <c r="AC218" s="605" t="s">
        <v>1036</v>
      </c>
      <c r="AD218" s="605" t="s">
        <v>1036</v>
      </c>
      <c r="AE218" s="605" t="s">
        <v>1036</v>
      </c>
      <c r="AF218" s="605" t="s">
        <v>1036</v>
      </c>
      <c r="AG218" s="605" t="s">
        <v>1036</v>
      </c>
      <c r="AH218" s="605" t="s">
        <v>1036</v>
      </c>
      <c r="AI218" s="605" t="s">
        <v>1034</v>
      </c>
      <c r="AJ218" s="605" t="s">
        <v>1038</v>
      </c>
      <c r="AK218" s="605" t="s">
        <v>1038</v>
      </c>
      <c r="AL218" s="605" t="s">
        <v>1039</v>
      </c>
      <c r="AM218" s="605" t="s">
        <v>1039</v>
      </c>
      <c r="AN218" s="605" t="s">
        <v>1039</v>
      </c>
      <c r="AO218" s="606" t="s">
        <v>1039</v>
      </c>
      <c r="AQ218" s="604" t="s">
        <v>1036</v>
      </c>
      <c r="AR218" s="605" t="s">
        <v>1045</v>
      </c>
      <c r="AS218" s="605">
        <v>-153585.60000000001</v>
      </c>
      <c r="AT218" s="605">
        <v>-101619.24</v>
      </c>
      <c r="AU218" s="605">
        <v>-101619.24</v>
      </c>
      <c r="AV218" s="605">
        <v>-112086.93</v>
      </c>
      <c r="AW218" s="605">
        <v>-60120.57</v>
      </c>
      <c r="AX218" s="605">
        <v>12574.8</v>
      </c>
      <c r="AY218" s="605">
        <v>12574.8</v>
      </c>
      <c r="AZ218" s="605">
        <v>12574.8</v>
      </c>
      <c r="BA218" s="605">
        <v>12574.8</v>
      </c>
      <c r="BB218" s="605">
        <v>12574.8</v>
      </c>
      <c r="BC218" s="605">
        <v>12574.8</v>
      </c>
      <c r="BD218" s="605">
        <v>12574.8</v>
      </c>
      <c r="BE218" s="605">
        <v>12574.8</v>
      </c>
      <c r="BF218" s="605">
        <v>12574.8</v>
      </c>
      <c r="BG218" s="605">
        <v>12574.8</v>
      </c>
      <c r="BH218" s="605" t="s">
        <v>1045</v>
      </c>
      <c r="BI218" s="605" t="s">
        <v>1045</v>
      </c>
      <c r="BJ218" s="605" t="s">
        <v>1045</v>
      </c>
      <c r="BK218" s="605" t="s">
        <v>1045</v>
      </c>
      <c r="BL218" s="605" t="s">
        <v>1045</v>
      </c>
      <c r="BM218" s="605" t="s">
        <v>1045</v>
      </c>
      <c r="BN218" s="605" t="s">
        <v>1045</v>
      </c>
      <c r="BO218" s="605" t="s">
        <v>1045</v>
      </c>
      <c r="BP218" s="605" t="s">
        <v>1045</v>
      </c>
      <c r="BQ218" s="605" t="s">
        <v>1039</v>
      </c>
      <c r="BR218" s="605" t="s">
        <v>1039</v>
      </c>
      <c r="BS218" s="605" t="s">
        <v>1039</v>
      </c>
      <c r="BT218" s="606" t="s">
        <v>1039</v>
      </c>
    </row>
    <row r="219" spans="2:72">
      <c r="B219" s="597" t="s">
        <v>997</v>
      </c>
      <c r="C219" s="597" t="s">
        <v>1007</v>
      </c>
      <c r="D219" s="597" t="s">
        <v>1030</v>
      </c>
      <c r="E219" s="597" t="s">
        <v>999</v>
      </c>
      <c r="F219" s="597" t="s">
        <v>1007</v>
      </c>
      <c r="G219" s="597" t="s">
        <v>1000</v>
      </c>
      <c r="H219" s="768">
        <v>2014</v>
      </c>
      <c r="I219" s="556" t="s">
        <v>1016</v>
      </c>
      <c r="J219" s="556"/>
      <c r="L219" s="604" t="s">
        <v>1036</v>
      </c>
      <c r="M219" s="605" t="s">
        <v>1036</v>
      </c>
      <c r="N219" s="605" t="s">
        <v>1037</v>
      </c>
      <c r="O219" s="605">
        <v>41.09</v>
      </c>
      <c r="P219" s="605">
        <v>41.09</v>
      </c>
      <c r="Q219" s="605">
        <v>40.76</v>
      </c>
      <c r="R219" s="605">
        <v>40.76</v>
      </c>
      <c r="S219" s="605">
        <v>40.76</v>
      </c>
      <c r="T219" s="605">
        <v>40.76</v>
      </c>
      <c r="U219" s="605">
        <v>40.76</v>
      </c>
      <c r="V219" s="605">
        <v>40.76</v>
      </c>
      <c r="W219" s="605">
        <v>40.76</v>
      </c>
      <c r="X219" s="605">
        <v>40.76</v>
      </c>
      <c r="Y219" s="605">
        <v>40.76</v>
      </c>
      <c r="Z219" s="605">
        <v>38.520000000000003</v>
      </c>
      <c r="AA219" s="605">
        <v>25</v>
      </c>
      <c r="AB219" s="605">
        <v>25</v>
      </c>
      <c r="AC219" s="605">
        <v>25</v>
      </c>
      <c r="AD219" s="605" t="s">
        <v>1036</v>
      </c>
      <c r="AE219" s="605" t="s">
        <v>1036</v>
      </c>
      <c r="AF219" s="605" t="s">
        <v>1036</v>
      </c>
      <c r="AG219" s="605" t="s">
        <v>1036</v>
      </c>
      <c r="AH219" s="605" t="s">
        <v>1036</v>
      </c>
      <c r="AI219" s="605" t="s">
        <v>1034</v>
      </c>
      <c r="AJ219" s="605" t="s">
        <v>1038</v>
      </c>
      <c r="AK219" s="605" t="s">
        <v>1038</v>
      </c>
      <c r="AL219" s="605" t="s">
        <v>1039</v>
      </c>
      <c r="AM219" s="605" t="s">
        <v>1039</v>
      </c>
      <c r="AN219" s="605" t="s">
        <v>1039</v>
      </c>
      <c r="AO219" s="606" t="s">
        <v>1039</v>
      </c>
      <c r="AQ219" s="604" t="s">
        <v>1036</v>
      </c>
      <c r="AR219" s="605" t="s">
        <v>1045</v>
      </c>
      <c r="AS219" s="605" t="s">
        <v>1045</v>
      </c>
      <c r="AT219" s="605">
        <v>1056691.7</v>
      </c>
      <c r="AU219" s="605">
        <v>1056691.7</v>
      </c>
      <c r="AV219" s="605">
        <v>1055204.76</v>
      </c>
      <c r="AW219" s="605">
        <v>1055204.76</v>
      </c>
      <c r="AX219" s="605">
        <v>1055204.76</v>
      </c>
      <c r="AY219" s="605">
        <v>1055204.76</v>
      </c>
      <c r="AZ219" s="605">
        <v>1055204.76</v>
      </c>
      <c r="BA219" s="605">
        <v>1055204.76</v>
      </c>
      <c r="BB219" s="605">
        <v>1055204.76</v>
      </c>
      <c r="BC219" s="605">
        <v>1055204.76</v>
      </c>
      <c r="BD219" s="605">
        <v>1055204.76</v>
      </c>
      <c r="BE219" s="605">
        <v>1042262.9</v>
      </c>
      <c r="BF219" s="605">
        <v>635665.36</v>
      </c>
      <c r="BG219" s="605">
        <v>635665.36</v>
      </c>
      <c r="BH219" s="605">
        <v>635665.36</v>
      </c>
      <c r="BI219" s="605" t="s">
        <v>1045</v>
      </c>
      <c r="BJ219" s="605" t="s">
        <v>1045</v>
      </c>
      <c r="BK219" s="605" t="s">
        <v>1045</v>
      </c>
      <c r="BL219" s="605" t="s">
        <v>1045</v>
      </c>
      <c r="BM219" s="605" t="s">
        <v>1045</v>
      </c>
      <c r="BN219" s="605" t="s">
        <v>1045</v>
      </c>
      <c r="BO219" s="605" t="s">
        <v>1045</v>
      </c>
      <c r="BP219" s="605" t="s">
        <v>1045</v>
      </c>
      <c r="BQ219" s="605" t="s">
        <v>1039</v>
      </c>
      <c r="BR219" s="605" t="s">
        <v>1039</v>
      </c>
      <c r="BS219" s="605" t="s">
        <v>1039</v>
      </c>
      <c r="BT219" s="606" t="s">
        <v>1039</v>
      </c>
    </row>
    <row r="220" spans="2:72">
      <c r="B220" s="597"/>
      <c r="C220" s="597" t="s">
        <v>95</v>
      </c>
      <c r="D220" s="597"/>
      <c r="E220" s="597"/>
      <c r="F220" s="597"/>
      <c r="G220" s="597"/>
      <c r="H220" s="597"/>
      <c r="I220" s="556"/>
      <c r="J220" s="556"/>
      <c r="L220" s="604"/>
      <c r="M220" s="605"/>
      <c r="N220" s="605"/>
      <c r="O220" s="605"/>
      <c r="P220" s="605">
        <v>38</v>
      </c>
      <c r="Q220" s="605">
        <v>37</v>
      </c>
      <c r="R220" s="605">
        <v>37</v>
      </c>
      <c r="S220" s="605">
        <v>37</v>
      </c>
      <c r="T220" s="605">
        <v>37</v>
      </c>
      <c r="U220" s="605">
        <v>37</v>
      </c>
      <c r="V220" s="605">
        <v>37</v>
      </c>
      <c r="W220" s="605">
        <v>37</v>
      </c>
      <c r="X220" s="605">
        <v>37</v>
      </c>
      <c r="Y220" s="605">
        <v>37</v>
      </c>
      <c r="Z220" s="605">
        <v>32</v>
      </c>
      <c r="AA220" s="605">
        <v>32</v>
      </c>
      <c r="AB220" s="605">
        <v>32</v>
      </c>
      <c r="AC220" s="605">
        <v>32</v>
      </c>
      <c r="AD220" s="605">
        <v>32</v>
      </c>
      <c r="AE220" s="605">
        <v>32</v>
      </c>
      <c r="AF220" s="605">
        <v>13</v>
      </c>
      <c r="AG220" s="605">
        <v>13</v>
      </c>
      <c r="AH220" s="605">
        <v>13</v>
      </c>
      <c r="AI220" s="605">
        <v>13</v>
      </c>
      <c r="AJ220" s="605">
        <v>0</v>
      </c>
      <c r="AK220" s="605">
        <v>0</v>
      </c>
      <c r="AL220" s="605">
        <v>0</v>
      </c>
      <c r="AM220" s="605">
        <v>0</v>
      </c>
      <c r="AN220" s="605">
        <v>0</v>
      </c>
      <c r="AO220" s="606">
        <v>0</v>
      </c>
      <c r="AQ220" s="604"/>
      <c r="AR220" s="605"/>
      <c r="AS220" s="605"/>
      <c r="AT220" s="605"/>
      <c r="AU220" s="605">
        <v>585232</v>
      </c>
      <c r="AV220" s="605">
        <v>580190</v>
      </c>
      <c r="AW220" s="605">
        <v>580190</v>
      </c>
      <c r="AX220" s="605">
        <v>580190</v>
      </c>
      <c r="AY220" s="605">
        <v>580190</v>
      </c>
      <c r="AZ220" s="605">
        <v>580190</v>
      </c>
      <c r="BA220" s="605">
        <v>580190</v>
      </c>
      <c r="BB220" s="605">
        <v>580033</v>
      </c>
      <c r="BC220" s="605">
        <v>580033</v>
      </c>
      <c r="BD220" s="605">
        <v>580033</v>
      </c>
      <c r="BE220" s="605">
        <v>518769</v>
      </c>
      <c r="BF220" s="605">
        <v>516204</v>
      </c>
      <c r="BG220" s="605">
        <v>516204</v>
      </c>
      <c r="BH220" s="605">
        <v>515276</v>
      </c>
      <c r="BI220" s="605">
        <v>515276</v>
      </c>
      <c r="BJ220" s="605">
        <v>515003</v>
      </c>
      <c r="BK220" s="605">
        <v>202745</v>
      </c>
      <c r="BL220" s="605">
        <v>202745</v>
      </c>
      <c r="BM220" s="605">
        <v>202745</v>
      </c>
      <c r="BN220" s="605">
        <v>202745</v>
      </c>
      <c r="BO220" s="605">
        <v>0</v>
      </c>
      <c r="BP220" s="605">
        <v>0</v>
      </c>
      <c r="BQ220" s="605">
        <v>0</v>
      </c>
      <c r="BR220" s="605">
        <v>0</v>
      </c>
      <c r="BS220" s="605">
        <v>0</v>
      </c>
      <c r="BT220" s="606">
        <v>0</v>
      </c>
    </row>
    <row r="221" spans="2:72">
      <c r="B221" s="597"/>
      <c r="C221" s="597" t="s">
        <v>96</v>
      </c>
      <c r="D221" s="597"/>
      <c r="E221" s="597"/>
      <c r="F221" s="597"/>
      <c r="G221" s="597"/>
      <c r="H221" s="597"/>
      <c r="I221" s="556"/>
      <c r="J221" s="556"/>
      <c r="L221" s="604"/>
      <c r="M221" s="605"/>
      <c r="N221" s="605"/>
      <c r="O221" s="605"/>
      <c r="P221" s="605">
        <v>102</v>
      </c>
      <c r="Q221" s="605">
        <v>99</v>
      </c>
      <c r="R221" s="605">
        <v>99</v>
      </c>
      <c r="S221" s="605">
        <v>99</v>
      </c>
      <c r="T221" s="605">
        <v>99</v>
      </c>
      <c r="U221" s="605">
        <v>99</v>
      </c>
      <c r="V221" s="605">
        <v>99</v>
      </c>
      <c r="W221" s="605">
        <v>99</v>
      </c>
      <c r="X221" s="605">
        <v>99</v>
      </c>
      <c r="Y221" s="605">
        <v>99</v>
      </c>
      <c r="Z221" s="605">
        <v>74</v>
      </c>
      <c r="AA221" s="605">
        <v>64</v>
      </c>
      <c r="AB221" s="605">
        <v>64</v>
      </c>
      <c r="AC221" s="605">
        <v>64</v>
      </c>
      <c r="AD221" s="605">
        <v>64</v>
      </c>
      <c r="AE221" s="605">
        <v>64</v>
      </c>
      <c r="AF221" s="605">
        <v>43</v>
      </c>
      <c r="AG221" s="605">
        <v>43</v>
      </c>
      <c r="AH221" s="605">
        <v>43</v>
      </c>
      <c r="AI221" s="605">
        <v>43</v>
      </c>
      <c r="AJ221" s="605">
        <v>0</v>
      </c>
      <c r="AK221" s="605">
        <v>0</v>
      </c>
      <c r="AL221" s="605">
        <v>0</v>
      </c>
      <c r="AM221" s="605">
        <v>0</v>
      </c>
      <c r="AN221" s="605">
        <v>0</v>
      </c>
      <c r="AO221" s="606">
        <v>0</v>
      </c>
      <c r="AQ221" s="604"/>
      <c r="AR221" s="605"/>
      <c r="AS221" s="605"/>
      <c r="AT221" s="605"/>
      <c r="AU221" s="605">
        <v>1375807</v>
      </c>
      <c r="AV221" s="605">
        <v>1328446</v>
      </c>
      <c r="AW221" s="605">
        <v>1328446</v>
      </c>
      <c r="AX221" s="605">
        <v>1328446</v>
      </c>
      <c r="AY221" s="605">
        <v>1328446</v>
      </c>
      <c r="AZ221" s="605">
        <v>1328446</v>
      </c>
      <c r="BA221" s="605">
        <v>1328446</v>
      </c>
      <c r="BB221" s="605">
        <v>1328446</v>
      </c>
      <c r="BC221" s="605">
        <v>1328446</v>
      </c>
      <c r="BD221" s="605">
        <v>1328446</v>
      </c>
      <c r="BE221" s="605">
        <v>1178266</v>
      </c>
      <c r="BF221" s="605">
        <v>1018592</v>
      </c>
      <c r="BG221" s="605">
        <v>1018592</v>
      </c>
      <c r="BH221" s="605">
        <v>1018592</v>
      </c>
      <c r="BI221" s="605">
        <v>1018592</v>
      </c>
      <c r="BJ221" s="605">
        <v>1018592</v>
      </c>
      <c r="BK221" s="605">
        <v>686140</v>
      </c>
      <c r="BL221" s="605">
        <v>686140</v>
      </c>
      <c r="BM221" s="605">
        <v>686140</v>
      </c>
      <c r="BN221" s="605">
        <v>686140</v>
      </c>
      <c r="BO221" s="605">
        <v>0</v>
      </c>
      <c r="BP221" s="605">
        <v>0</v>
      </c>
      <c r="BQ221" s="605">
        <v>0</v>
      </c>
      <c r="BR221" s="605">
        <v>0</v>
      </c>
      <c r="BS221" s="605">
        <v>0</v>
      </c>
      <c r="BT221" s="606">
        <v>0</v>
      </c>
    </row>
    <row r="222" spans="2:72">
      <c r="B222" s="597"/>
      <c r="C222" s="597" t="s">
        <v>97</v>
      </c>
      <c r="D222" s="597"/>
      <c r="E222" s="597"/>
      <c r="F222" s="597"/>
      <c r="G222" s="597"/>
      <c r="H222" s="597"/>
      <c r="I222" s="556"/>
      <c r="J222" s="556"/>
      <c r="L222" s="604"/>
      <c r="M222" s="605"/>
      <c r="N222" s="605"/>
      <c r="O222" s="605"/>
      <c r="P222" s="605">
        <v>13</v>
      </c>
      <c r="Q222" s="605">
        <v>13</v>
      </c>
      <c r="R222" s="605">
        <v>13</v>
      </c>
      <c r="S222" s="605">
        <v>13</v>
      </c>
      <c r="T222" s="605">
        <v>7</v>
      </c>
      <c r="U222" s="605">
        <v>0</v>
      </c>
      <c r="V222" s="605">
        <v>0</v>
      </c>
      <c r="W222" s="605">
        <v>0</v>
      </c>
      <c r="X222" s="605">
        <v>0</v>
      </c>
      <c r="Y222" s="605">
        <v>0</v>
      </c>
      <c r="Z222" s="605">
        <v>0</v>
      </c>
      <c r="AA222" s="605">
        <v>0</v>
      </c>
      <c r="AB222" s="605">
        <v>0</v>
      </c>
      <c r="AC222" s="605">
        <v>0</v>
      </c>
      <c r="AD222" s="605">
        <v>0</v>
      </c>
      <c r="AE222" s="605">
        <v>0</v>
      </c>
      <c r="AF222" s="605">
        <v>0</v>
      </c>
      <c r="AG222" s="605">
        <v>0</v>
      </c>
      <c r="AH222" s="605">
        <v>0</v>
      </c>
      <c r="AI222" s="605">
        <v>0</v>
      </c>
      <c r="AJ222" s="605">
        <v>0</v>
      </c>
      <c r="AK222" s="605">
        <v>0</v>
      </c>
      <c r="AL222" s="605">
        <v>0</v>
      </c>
      <c r="AM222" s="605">
        <v>0</v>
      </c>
      <c r="AN222" s="605">
        <v>0</v>
      </c>
      <c r="AO222" s="606">
        <v>0</v>
      </c>
      <c r="AQ222" s="604"/>
      <c r="AR222" s="605"/>
      <c r="AS222" s="605"/>
      <c r="AT222" s="605"/>
      <c r="AU222" s="605">
        <v>86849</v>
      </c>
      <c r="AV222" s="605">
        <v>86849</v>
      </c>
      <c r="AW222" s="605">
        <v>86849</v>
      </c>
      <c r="AX222" s="605">
        <v>86432</v>
      </c>
      <c r="AY222" s="605">
        <v>47616</v>
      </c>
      <c r="AZ222" s="605">
        <v>0</v>
      </c>
      <c r="BA222" s="605">
        <v>0</v>
      </c>
      <c r="BB222" s="605">
        <v>0</v>
      </c>
      <c r="BC222" s="605">
        <v>0</v>
      </c>
      <c r="BD222" s="605">
        <v>0</v>
      </c>
      <c r="BE222" s="605">
        <v>0</v>
      </c>
      <c r="BF222" s="605">
        <v>0</v>
      </c>
      <c r="BG222" s="605">
        <v>0</v>
      </c>
      <c r="BH222" s="605">
        <v>0</v>
      </c>
      <c r="BI222" s="605">
        <v>0</v>
      </c>
      <c r="BJ222" s="605">
        <v>0</v>
      </c>
      <c r="BK222" s="605">
        <v>0</v>
      </c>
      <c r="BL222" s="605">
        <v>0</v>
      </c>
      <c r="BM222" s="605">
        <v>0</v>
      </c>
      <c r="BN222" s="605">
        <v>0</v>
      </c>
      <c r="BO222" s="605">
        <v>0</v>
      </c>
      <c r="BP222" s="605">
        <v>0</v>
      </c>
      <c r="BQ222" s="605">
        <v>0</v>
      </c>
      <c r="BR222" s="605">
        <v>0</v>
      </c>
      <c r="BS222" s="605">
        <v>0</v>
      </c>
      <c r="BT222" s="606">
        <v>0</v>
      </c>
    </row>
    <row r="223" spans="2:72">
      <c r="B223" s="597"/>
      <c r="C223" s="597" t="s">
        <v>665</v>
      </c>
      <c r="D223" s="597"/>
      <c r="E223" s="597"/>
      <c r="F223" s="597"/>
      <c r="G223" s="597"/>
      <c r="H223" s="597"/>
      <c r="I223" s="556"/>
      <c r="J223" s="556"/>
      <c r="L223" s="604"/>
      <c r="M223" s="605"/>
      <c r="N223" s="605"/>
      <c r="O223" s="605"/>
      <c r="P223" s="605">
        <v>783</v>
      </c>
      <c r="Q223" s="605">
        <v>783</v>
      </c>
      <c r="R223" s="605">
        <v>783</v>
      </c>
      <c r="S223" s="605">
        <v>783</v>
      </c>
      <c r="T223" s="605">
        <v>783</v>
      </c>
      <c r="U223" s="605">
        <v>783</v>
      </c>
      <c r="V223" s="605">
        <v>783</v>
      </c>
      <c r="W223" s="605">
        <v>783</v>
      </c>
      <c r="X223" s="605">
        <v>783</v>
      </c>
      <c r="Y223" s="605">
        <v>783</v>
      </c>
      <c r="Z223" s="605">
        <v>783</v>
      </c>
      <c r="AA223" s="605">
        <v>783</v>
      </c>
      <c r="AB223" s="605">
        <v>783</v>
      </c>
      <c r="AC223" s="605">
        <v>783</v>
      </c>
      <c r="AD223" s="605">
        <v>783</v>
      </c>
      <c r="AE223" s="605">
        <v>783</v>
      </c>
      <c r="AF223" s="605">
        <v>783</v>
      </c>
      <c r="AG223" s="605">
        <v>783</v>
      </c>
      <c r="AH223" s="605">
        <v>696</v>
      </c>
      <c r="AI223" s="605">
        <v>0</v>
      </c>
      <c r="AJ223" s="605">
        <v>0</v>
      </c>
      <c r="AK223" s="605">
        <v>0</v>
      </c>
      <c r="AL223" s="605">
        <v>0</v>
      </c>
      <c r="AM223" s="605">
        <v>0</v>
      </c>
      <c r="AN223" s="605">
        <v>0</v>
      </c>
      <c r="AO223" s="606">
        <v>0</v>
      </c>
      <c r="AQ223" s="604"/>
      <c r="AR223" s="605"/>
      <c r="AS223" s="605"/>
      <c r="AT223" s="605"/>
      <c r="AU223" s="605">
        <v>1477035</v>
      </c>
      <c r="AV223" s="605">
        <v>1477035</v>
      </c>
      <c r="AW223" s="605">
        <v>1477035</v>
      </c>
      <c r="AX223" s="605">
        <v>1477035</v>
      </c>
      <c r="AY223" s="605">
        <v>1477035</v>
      </c>
      <c r="AZ223" s="605">
        <v>1477035</v>
      </c>
      <c r="BA223" s="605">
        <v>1477035</v>
      </c>
      <c r="BB223" s="605">
        <v>1477035</v>
      </c>
      <c r="BC223" s="605">
        <v>1477035</v>
      </c>
      <c r="BD223" s="605">
        <v>1477035</v>
      </c>
      <c r="BE223" s="605">
        <v>1477035</v>
      </c>
      <c r="BF223" s="605">
        <v>1477035</v>
      </c>
      <c r="BG223" s="605">
        <v>1477035</v>
      </c>
      <c r="BH223" s="605">
        <v>1477035</v>
      </c>
      <c r="BI223" s="605">
        <v>1477035</v>
      </c>
      <c r="BJ223" s="605">
        <v>1477035</v>
      </c>
      <c r="BK223" s="605">
        <v>1477035</v>
      </c>
      <c r="BL223" s="605">
        <v>1477035</v>
      </c>
      <c r="BM223" s="605">
        <v>1399353</v>
      </c>
      <c r="BN223" s="605">
        <v>0</v>
      </c>
      <c r="BO223" s="605">
        <v>0</v>
      </c>
      <c r="BP223" s="605">
        <v>0</v>
      </c>
      <c r="BQ223" s="605">
        <v>0</v>
      </c>
      <c r="BR223" s="605">
        <v>0</v>
      </c>
      <c r="BS223" s="605">
        <v>0</v>
      </c>
      <c r="BT223" s="606">
        <v>0</v>
      </c>
    </row>
    <row r="224" spans="2:72">
      <c r="B224" s="597"/>
      <c r="C224" s="597" t="s">
        <v>98</v>
      </c>
      <c r="D224" s="597"/>
      <c r="E224" s="597"/>
      <c r="F224" s="597"/>
      <c r="G224" s="597"/>
      <c r="H224" s="597"/>
      <c r="I224" s="556"/>
      <c r="J224" s="556"/>
      <c r="L224" s="604"/>
      <c r="M224" s="605"/>
      <c r="N224" s="605"/>
      <c r="O224" s="605"/>
      <c r="P224" s="605">
        <v>62</v>
      </c>
      <c r="Q224" s="605">
        <v>62</v>
      </c>
      <c r="R224" s="605">
        <v>62</v>
      </c>
      <c r="S224" s="605">
        <v>62</v>
      </c>
      <c r="T224" s="605">
        <v>62</v>
      </c>
      <c r="U224" s="605">
        <v>62</v>
      </c>
      <c r="V224" s="605">
        <v>62</v>
      </c>
      <c r="W224" s="605">
        <v>62</v>
      </c>
      <c r="X224" s="605">
        <v>62</v>
      </c>
      <c r="Y224" s="605">
        <v>62</v>
      </c>
      <c r="Z224" s="605">
        <v>62</v>
      </c>
      <c r="AA224" s="605">
        <v>62</v>
      </c>
      <c r="AB224" s="605">
        <v>62</v>
      </c>
      <c r="AC224" s="605">
        <v>62</v>
      </c>
      <c r="AD224" s="605">
        <v>62</v>
      </c>
      <c r="AE224" s="605">
        <v>62</v>
      </c>
      <c r="AF224" s="605">
        <v>62</v>
      </c>
      <c r="AG224" s="605">
        <v>62</v>
      </c>
      <c r="AH224" s="605">
        <v>62</v>
      </c>
      <c r="AI224" s="605">
        <v>62</v>
      </c>
      <c r="AJ224" s="605">
        <v>57</v>
      </c>
      <c r="AK224" s="605">
        <v>57</v>
      </c>
      <c r="AL224" s="605">
        <v>57</v>
      </c>
      <c r="AM224" s="605">
        <v>0</v>
      </c>
      <c r="AN224" s="605">
        <v>0</v>
      </c>
      <c r="AO224" s="606">
        <v>0</v>
      </c>
      <c r="AQ224" s="604"/>
      <c r="AR224" s="605"/>
      <c r="AS224" s="605"/>
      <c r="AT224" s="605"/>
      <c r="AU224" s="605">
        <v>219469</v>
      </c>
      <c r="AV224" s="605">
        <v>219469</v>
      </c>
      <c r="AW224" s="605">
        <v>219469</v>
      </c>
      <c r="AX224" s="605">
        <v>219469</v>
      </c>
      <c r="AY224" s="605">
        <v>219469</v>
      </c>
      <c r="AZ224" s="605">
        <v>219469</v>
      </c>
      <c r="BA224" s="605">
        <v>219469</v>
      </c>
      <c r="BB224" s="605">
        <v>219469</v>
      </c>
      <c r="BC224" s="605">
        <v>219469</v>
      </c>
      <c r="BD224" s="605">
        <v>219469</v>
      </c>
      <c r="BE224" s="605">
        <v>219469</v>
      </c>
      <c r="BF224" s="605">
        <v>219469</v>
      </c>
      <c r="BG224" s="605">
        <v>219469</v>
      </c>
      <c r="BH224" s="605">
        <v>219469</v>
      </c>
      <c r="BI224" s="605">
        <v>219469</v>
      </c>
      <c r="BJ224" s="605">
        <v>219469</v>
      </c>
      <c r="BK224" s="605">
        <v>219469</v>
      </c>
      <c r="BL224" s="605">
        <v>219469</v>
      </c>
      <c r="BM224" s="605">
        <v>219469</v>
      </c>
      <c r="BN224" s="605">
        <v>219469</v>
      </c>
      <c r="BO224" s="605">
        <v>143902</v>
      </c>
      <c r="BP224" s="605">
        <v>143902</v>
      </c>
      <c r="BQ224" s="605">
        <v>143902</v>
      </c>
      <c r="BR224" s="605">
        <v>0</v>
      </c>
      <c r="BS224" s="605">
        <v>0</v>
      </c>
      <c r="BT224" s="606">
        <v>0</v>
      </c>
    </row>
    <row r="225" spans="2:72">
      <c r="B225" s="597"/>
      <c r="C225" s="597" t="s">
        <v>99</v>
      </c>
      <c r="D225" s="597"/>
      <c r="E225" s="597"/>
      <c r="F225" s="597"/>
      <c r="G225" s="597"/>
      <c r="H225" s="597"/>
      <c r="I225" s="556"/>
      <c r="J225" s="556"/>
      <c r="L225" s="604"/>
      <c r="M225" s="605"/>
      <c r="N225" s="605"/>
      <c r="O225" s="605"/>
      <c r="P225" s="605">
        <v>106</v>
      </c>
      <c r="Q225" s="605">
        <v>106</v>
      </c>
      <c r="R225" s="605">
        <v>106</v>
      </c>
      <c r="S225" s="605">
        <v>106</v>
      </c>
      <c r="T225" s="605">
        <v>0</v>
      </c>
      <c r="U225" s="605">
        <v>0</v>
      </c>
      <c r="V225" s="605">
        <v>0</v>
      </c>
      <c r="W225" s="605">
        <v>0</v>
      </c>
      <c r="X225" s="605">
        <v>0</v>
      </c>
      <c r="Y225" s="605">
        <v>0</v>
      </c>
      <c r="Z225" s="605">
        <v>0</v>
      </c>
      <c r="AA225" s="605">
        <v>0</v>
      </c>
      <c r="AB225" s="605">
        <v>0</v>
      </c>
      <c r="AC225" s="605">
        <v>0</v>
      </c>
      <c r="AD225" s="605">
        <v>0</v>
      </c>
      <c r="AE225" s="605">
        <v>0</v>
      </c>
      <c r="AF225" s="605">
        <v>0</v>
      </c>
      <c r="AG225" s="605">
        <v>0</v>
      </c>
      <c r="AH225" s="605">
        <v>0</v>
      </c>
      <c r="AI225" s="605">
        <v>0</v>
      </c>
      <c r="AJ225" s="605">
        <v>0</v>
      </c>
      <c r="AK225" s="605">
        <v>0</v>
      </c>
      <c r="AL225" s="605">
        <v>0</v>
      </c>
      <c r="AM225" s="605">
        <v>0</v>
      </c>
      <c r="AN225" s="605">
        <v>0</v>
      </c>
      <c r="AO225" s="606">
        <v>0</v>
      </c>
      <c r="AQ225" s="604"/>
      <c r="AR225" s="605"/>
      <c r="AS225" s="605"/>
      <c r="AT225" s="605"/>
      <c r="AU225" s="605">
        <v>499499</v>
      </c>
      <c r="AV225" s="605">
        <v>499499</v>
      </c>
      <c r="AW225" s="605">
        <v>499499</v>
      </c>
      <c r="AX225" s="605">
        <v>499499</v>
      </c>
      <c r="AY225" s="605">
        <v>0</v>
      </c>
      <c r="AZ225" s="605">
        <v>0</v>
      </c>
      <c r="BA225" s="605">
        <v>0</v>
      </c>
      <c r="BB225" s="605">
        <v>0</v>
      </c>
      <c r="BC225" s="605">
        <v>0</v>
      </c>
      <c r="BD225" s="605">
        <v>0</v>
      </c>
      <c r="BE225" s="605">
        <v>0</v>
      </c>
      <c r="BF225" s="605">
        <v>0</v>
      </c>
      <c r="BG225" s="605">
        <v>0</v>
      </c>
      <c r="BH225" s="605">
        <v>0</v>
      </c>
      <c r="BI225" s="605">
        <v>0</v>
      </c>
      <c r="BJ225" s="605">
        <v>0</v>
      </c>
      <c r="BK225" s="605">
        <v>0</v>
      </c>
      <c r="BL225" s="605">
        <v>0</v>
      </c>
      <c r="BM225" s="605">
        <v>0</v>
      </c>
      <c r="BN225" s="605">
        <v>0</v>
      </c>
      <c r="BO225" s="605">
        <v>0</v>
      </c>
      <c r="BP225" s="605">
        <v>0</v>
      </c>
      <c r="BQ225" s="605">
        <v>0</v>
      </c>
      <c r="BR225" s="605">
        <v>0</v>
      </c>
      <c r="BS225" s="605">
        <v>0</v>
      </c>
      <c r="BT225" s="606">
        <v>0</v>
      </c>
    </row>
    <row r="226" spans="2:72">
      <c r="B226" s="597"/>
      <c r="C226" s="597" t="s">
        <v>100</v>
      </c>
      <c r="D226" s="597"/>
      <c r="E226" s="597"/>
      <c r="F226" s="597"/>
      <c r="G226" s="597"/>
      <c r="H226" s="597"/>
      <c r="I226" s="556"/>
      <c r="J226" s="556"/>
      <c r="L226" s="604"/>
      <c r="M226" s="605"/>
      <c r="N226" s="605"/>
      <c r="O226" s="605"/>
      <c r="P226" s="605">
        <v>2370</v>
      </c>
      <c r="Q226" s="605">
        <v>2370</v>
      </c>
      <c r="R226" s="605">
        <v>2330</v>
      </c>
      <c r="S226" s="605">
        <v>2330</v>
      </c>
      <c r="T226" s="605">
        <v>2330</v>
      </c>
      <c r="U226" s="605">
        <v>2324</v>
      </c>
      <c r="V226" s="605">
        <v>2246</v>
      </c>
      <c r="W226" s="605">
        <v>2246</v>
      </c>
      <c r="X226" s="605">
        <v>2190</v>
      </c>
      <c r="Y226" s="605">
        <v>1936</v>
      </c>
      <c r="Z226" s="605">
        <v>1245</v>
      </c>
      <c r="AA226" s="605">
        <v>1194</v>
      </c>
      <c r="AB226" s="605">
        <v>970</v>
      </c>
      <c r="AC226" s="605">
        <v>795</v>
      </c>
      <c r="AD226" s="605">
        <v>795</v>
      </c>
      <c r="AE226" s="605">
        <v>624</v>
      </c>
      <c r="AF226" s="605">
        <v>336</v>
      </c>
      <c r="AG226" s="605">
        <v>336</v>
      </c>
      <c r="AH226" s="605">
        <v>336</v>
      </c>
      <c r="AI226" s="605">
        <v>336</v>
      </c>
      <c r="AJ226" s="605">
        <v>0</v>
      </c>
      <c r="AK226" s="605">
        <v>0</v>
      </c>
      <c r="AL226" s="605">
        <v>0</v>
      </c>
      <c r="AM226" s="605">
        <v>0</v>
      </c>
      <c r="AN226" s="605">
        <v>0</v>
      </c>
      <c r="AO226" s="606">
        <v>0</v>
      </c>
      <c r="AQ226" s="604"/>
      <c r="AR226" s="605"/>
      <c r="AS226" s="605"/>
      <c r="AT226" s="605"/>
      <c r="AU226" s="605">
        <v>25824643</v>
      </c>
      <c r="AV226" s="605">
        <v>25824643</v>
      </c>
      <c r="AW226" s="605">
        <v>25697363</v>
      </c>
      <c r="AX226" s="605">
        <v>25696945</v>
      </c>
      <c r="AY226" s="605">
        <v>25696945</v>
      </c>
      <c r="AZ226" s="605">
        <v>25676804</v>
      </c>
      <c r="BA226" s="605">
        <v>25138822</v>
      </c>
      <c r="BB226" s="605">
        <v>25138822</v>
      </c>
      <c r="BC226" s="605">
        <v>24860563</v>
      </c>
      <c r="BD226" s="605">
        <v>23036754</v>
      </c>
      <c r="BE226" s="605">
        <v>18023880</v>
      </c>
      <c r="BF226" s="605">
        <v>17534117</v>
      </c>
      <c r="BG226" s="605">
        <v>4990062</v>
      </c>
      <c r="BH226" s="605">
        <v>4433065</v>
      </c>
      <c r="BI226" s="605">
        <v>4433065</v>
      </c>
      <c r="BJ226" s="605">
        <v>3096171</v>
      </c>
      <c r="BK226" s="605">
        <v>972236</v>
      </c>
      <c r="BL226" s="605">
        <v>972236</v>
      </c>
      <c r="BM226" s="605">
        <v>972236</v>
      </c>
      <c r="BN226" s="605">
        <v>972236</v>
      </c>
      <c r="BO226" s="605">
        <v>0</v>
      </c>
      <c r="BP226" s="605">
        <v>0</v>
      </c>
      <c r="BQ226" s="605">
        <v>0</v>
      </c>
      <c r="BR226" s="605">
        <v>0</v>
      </c>
      <c r="BS226" s="605">
        <v>0</v>
      </c>
      <c r="BT226" s="606">
        <v>0</v>
      </c>
    </row>
    <row r="227" spans="2:72">
      <c r="B227" s="597"/>
      <c r="C227" s="597" t="s">
        <v>101</v>
      </c>
      <c r="D227" s="597"/>
      <c r="E227" s="597"/>
      <c r="F227" s="597"/>
      <c r="G227" s="597"/>
      <c r="H227" s="597"/>
      <c r="I227" s="556"/>
      <c r="J227" s="556"/>
      <c r="L227" s="604"/>
      <c r="M227" s="605"/>
      <c r="N227" s="605"/>
      <c r="O227" s="605"/>
      <c r="P227" s="605">
        <v>1178</v>
      </c>
      <c r="Q227" s="605">
        <v>1019</v>
      </c>
      <c r="R227" s="605">
        <v>734</v>
      </c>
      <c r="S227" s="605">
        <v>733</v>
      </c>
      <c r="T227" s="605">
        <v>733</v>
      </c>
      <c r="U227" s="605">
        <v>733</v>
      </c>
      <c r="V227" s="605">
        <v>733</v>
      </c>
      <c r="W227" s="605">
        <v>733</v>
      </c>
      <c r="X227" s="605">
        <v>733</v>
      </c>
      <c r="Y227" s="605">
        <v>733</v>
      </c>
      <c r="Z227" s="605">
        <v>720</v>
      </c>
      <c r="AA227" s="605">
        <v>223</v>
      </c>
      <c r="AB227" s="605">
        <v>0</v>
      </c>
      <c r="AC227" s="605">
        <v>0</v>
      </c>
      <c r="AD227" s="605">
        <v>0</v>
      </c>
      <c r="AE227" s="605">
        <v>0</v>
      </c>
      <c r="AF227" s="605">
        <v>0</v>
      </c>
      <c r="AG227" s="605">
        <v>0</v>
      </c>
      <c r="AH227" s="605">
        <v>0</v>
      </c>
      <c r="AI227" s="605">
        <v>0</v>
      </c>
      <c r="AJ227" s="605">
        <v>0</v>
      </c>
      <c r="AK227" s="605">
        <v>0</v>
      </c>
      <c r="AL227" s="605">
        <v>0</v>
      </c>
      <c r="AM227" s="605">
        <v>0</v>
      </c>
      <c r="AN227" s="605">
        <v>0</v>
      </c>
      <c r="AO227" s="606">
        <v>0</v>
      </c>
      <c r="AQ227" s="604"/>
      <c r="AR227" s="605"/>
      <c r="AS227" s="605"/>
      <c r="AT227" s="605"/>
      <c r="AU227" s="605">
        <v>4901161</v>
      </c>
      <c r="AV227" s="605">
        <v>4211758</v>
      </c>
      <c r="AW227" s="605">
        <v>3148129</v>
      </c>
      <c r="AX227" s="605">
        <v>3146287</v>
      </c>
      <c r="AY227" s="605">
        <v>3146287</v>
      </c>
      <c r="AZ227" s="605">
        <v>3146287</v>
      </c>
      <c r="BA227" s="605">
        <v>3146287</v>
      </c>
      <c r="BB227" s="605">
        <v>3146287</v>
      </c>
      <c r="BC227" s="605">
        <v>3146287</v>
      </c>
      <c r="BD227" s="605">
        <v>3146287</v>
      </c>
      <c r="BE227" s="605">
        <v>3000236</v>
      </c>
      <c r="BF227" s="605">
        <v>829290</v>
      </c>
      <c r="BG227" s="605">
        <v>0</v>
      </c>
      <c r="BH227" s="605">
        <v>0</v>
      </c>
      <c r="BI227" s="605">
        <v>0</v>
      </c>
      <c r="BJ227" s="605">
        <v>0</v>
      </c>
      <c r="BK227" s="605">
        <v>0</v>
      </c>
      <c r="BL227" s="605">
        <v>0</v>
      </c>
      <c r="BM227" s="605">
        <v>0</v>
      </c>
      <c r="BN227" s="605">
        <v>0</v>
      </c>
      <c r="BO227" s="605">
        <v>0</v>
      </c>
      <c r="BP227" s="605">
        <v>0</v>
      </c>
      <c r="BQ227" s="605">
        <v>0</v>
      </c>
      <c r="BR227" s="605">
        <v>0</v>
      </c>
      <c r="BS227" s="605">
        <v>0</v>
      </c>
      <c r="BT227" s="606">
        <v>0</v>
      </c>
    </row>
    <row r="228" spans="2:72">
      <c r="B228" s="597"/>
      <c r="C228" s="597" t="s">
        <v>102</v>
      </c>
      <c r="D228" s="597"/>
      <c r="E228" s="597"/>
      <c r="F228" s="597"/>
      <c r="G228" s="597"/>
      <c r="H228" s="597"/>
      <c r="I228" s="556"/>
      <c r="J228" s="556"/>
      <c r="L228" s="604"/>
      <c r="M228" s="605"/>
      <c r="N228" s="605"/>
      <c r="O228" s="605"/>
      <c r="P228" s="605">
        <v>39</v>
      </c>
      <c r="Q228" s="605">
        <v>39</v>
      </c>
      <c r="R228" s="605">
        <v>39</v>
      </c>
      <c r="S228" s="605">
        <v>39</v>
      </c>
      <c r="T228" s="605">
        <v>39</v>
      </c>
      <c r="U228" s="605">
        <v>39</v>
      </c>
      <c r="V228" s="605">
        <v>39</v>
      </c>
      <c r="W228" s="605">
        <v>39</v>
      </c>
      <c r="X228" s="605">
        <v>39</v>
      </c>
      <c r="Y228" s="605">
        <v>39</v>
      </c>
      <c r="Z228" s="605">
        <v>39</v>
      </c>
      <c r="AA228" s="605">
        <v>39</v>
      </c>
      <c r="AB228" s="605">
        <v>39</v>
      </c>
      <c r="AC228" s="605">
        <v>39</v>
      </c>
      <c r="AD228" s="605">
        <v>32</v>
      </c>
      <c r="AE228" s="605">
        <v>0</v>
      </c>
      <c r="AF228" s="605">
        <v>0</v>
      </c>
      <c r="AG228" s="605">
        <v>0</v>
      </c>
      <c r="AH228" s="605">
        <v>0</v>
      </c>
      <c r="AI228" s="605">
        <v>0</v>
      </c>
      <c r="AJ228" s="605">
        <v>0</v>
      </c>
      <c r="AK228" s="605">
        <v>0</v>
      </c>
      <c r="AL228" s="605">
        <v>0</v>
      </c>
      <c r="AM228" s="605">
        <v>0</v>
      </c>
      <c r="AN228" s="605">
        <v>0</v>
      </c>
      <c r="AO228" s="606">
        <v>0</v>
      </c>
      <c r="AQ228" s="604"/>
      <c r="AR228" s="605"/>
      <c r="AS228" s="605"/>
      <c r="AT228" s="605"/>
      <c r="AU228" s="605">
        <v>58323</v>
      </c>
      <c r="AV228" s="605">
        <v>58323</v>
      </c>
      <c r="AW228" s="605">
        <v>58323</v>
      </c>
      <c r="AX228" s="605">
        <v>58323</v>
      </c>
      <c r="AY228" s="605">
        <v>58323</v>
      </c>
      <c r="AZ228" s="605">
        <v>58323</v>
      </c>
      <c r="BA228" s="605">
        <v>58323</v>
      </c>
      <c r="BB228" s="605">
        <v>58323</v>
      </c>
      <c r="BC228" s="605">
        <v>58323</v>
      </c>
      <c r="BD228" s="605">
        <v>58323</v>
      </c>
      <c r="BE228" s="605">
        <v>58323</v>
      </c>
      <c r="BF228" s="605">
        <v>58323</v>
      </c>
      <c r="BG228" s="605">
        <v>58323</v>
      </c>
      <c r="BH228" s="605">
        <v>58323</v>
      </c>
      <c r="BI228" s="605">
        <v>29414</v>
      </c>
      <c r="BJ228" s="605">
        <v>0</v>
      </c>
      <c r="BK228" s="605">
        <v>0</v>
      </c>
      <c r="BL228" s="605">
        <v>0</v>
      </c>
      <c r="BM228" s="605">
        <v>0</v>
      </c>
      <c r="BN228" s="605">
        <v>0</v>
      </c>
      <c r="BO228" s="605">
        <v>0</v>
      </c>
      <c r="BP228" s="605">
        <v>0</v>
      </c>
      <c r="BQ228" s="605">
        <v>0</v>
      </c>
      <c r="BR228" s="605">
        <v>0</v>
      </c>
      <c r="BS228" s="605">
        <v>0</v>
      </c>
      <c r="BT228" s="606">
        <v>0</v>
      </c>
    </row>
    <row r="229" spans="2:72">
      <c r="B229" s="597"/>
      <c r="C229" s="597" t="s">
        <v>103</v>
      </c>
      <c r="D229" s="597"/>
      <c r="E229" s="597"/>
      <c r="F229" s="597"/>
      <c r="G229" s="597"/>
      <c r="H229" s="597"/>
      <c r="I229" s="556"/>
      <c r="J229" s="556"/>
      <c r="L229" s="604"/>
      <c r="M229" s="605"/>
      <c r="N229" s="605"/>
      <c r="O229" s="605"/>
      <c r="P229" s="605">
        <v>250</v>
      </c>
      <c r="Q229" s="605">
        <v>250</v>
      </c>
      <c r="R229" s="605">
        <v>250</v>
      </c>
      <c r="S229" s="605">
        <v>0</v>
      </c>
      <c r="T229" s="605">
        <v>0</v>
      </c>
      <c r="U229" s="605">
        <v>0</v>
      </c>
      <c r="V229" s="605">
        <v>0</v>
      </c>
      <c r="W229" s="605">
        <v>0</v>
      </c>
      <c r="X229" s="605">
        <v>0</v>
      </c>
      <c r="Y229" s="605">
        <v>0</v>
      </c>
      <c r="Z229" s="605">
        <v>0</v>
      </c>
      <c r="AA229" s="605">
        <v>0</v>
      </c>
      <c r="AB229" s="605">
        <v>0</v>
      </c>
      <c r="AC229" s="605">
        <v>0</v>
      </c>
      <c r="AD229" s="605">
        <v>0</v>
      </c>
      <c r="AE229" s="605">
        <v>0</v>
      </c>
      <c r="AF229" s="605">
        <v>0</v>
      </c>
      <c r="AG229" s="605">
        <v>0</v>
      </c>
      <c r="AH229" s="605">
        <v>0</v>
      </c>
      <c r="AI229" s="605">
        <v>0</v>
      </c>
      <c r="AJ229" s="605">
        <v>0</v>
      </c>
      <c r="AK229" s="605">
        <v>0</v>
      </c>
      <c r="AL229" s="605">
        <v>0</v>
      </c>
      <c r="AM229" s="605">
        <v>0</v>
      </c>
      <c r="AN229" s="605">
        <v>0</v>
      </c>
      <c r="AO229" s="606">
        <v>0</v>
      </c>
      <c r="AQ229" s="604"/>
      <c r="AR229" s="605"/>
      <c r="AS229" s="605"/>
      <c r="AT229" s="605"/>
      <c r="AU229" s="605">
        <v>596676</v>
      </c>
      <c r="AV229" s="605">
        <v>596676</v>
      </c>
      <c r="AW229" s="605">
        <v>596676</v>
      </c>
      <c r="AX229" s="605">
        <v>0</v>
      </c>
      <c r="AY229" s="605">
        <v>0</v>
      </c>
      <c r="AZ229" s="605">
        <v>0</v>
      </c>
      <c r="BA229" s="605">
        <v>0</v>
      </c>
      <c r="BB229" s="605">
        <v>0</v>
      </c>
      <c r="BC229" s="605">
        <v>0</v>
      </c>
      <c r="BD229" s="605">
        <v>0</v>
      </c>
      <c r="BE229" s="605">
        <v>0</v>
      </c>
      <c r="BF229" s="605">
        <v>0</v>
      </c>
      <c r="BG229" s="605">
        <v>0</v>
      </c>
      <c r="BH229" s="605">
        <v>0</v>
      </c>
      <c r="BI229" s="605">
        <v>0</v>
      </c>
      <c r="BJ229" s="605">
        <v>0</v>
      </c>
      <c r="BK229" s="605">
        <v>0</v>
      </c>
      <c r="BL229" s="605">
        <v>0</v>
      </c>
      <c r="BM229" s="605">
        <v>0</v>
      </c>
      <c r="BN229" s="605">
        <v>0</v>
      </c>
      <c r="BO229" s="605">
        <v>0</v>
      </c>
      <c r="BP229" s="605">
        <v>0</v>
      </c>
      <c r="BQ229" s="605">
        <v>0</v>
      </c>
      <c r="BR229" s="605">
        <v>0</v>
      </c>
      <c r="BS229" s="605">
        <v>0</v>
      </c>
      <c r="BT229" s="606">
        <v>0</v>
      </c>
    </row>
    <row r="230" spans="2:72">
      <c r="B230" s="597"/>
      <c r="C230" s="597" t="s">
        <v>104</v>
      </c>
      <c r="D230" s="597"/>
      <c r="E230" s="597"/>
      <c r="F230" s="597"/>
      <c r="G230" s="597"/>
      <c r="H230" s="597"/>
      <c r="I230" s="556"/>
      <c r="J230" s="556"/>
      <c r="L230" s="604"/>
      <c r="M230" s="605"/>
      <c r="N230" s="605"/>
      <c r="O230" s="605"/>
      <c r="P230" s="605">
        <v>3348</v>
      </c>
      <c r="Q230" s="605">
        <v>3348</v>
      </c>
      <c r="R230" s="605">
        <v>3348</v>
      </c>
      <c r="S230" s="605">
        <v>3348</v>
      </c>
      <c r="T230" s="605">
        <v>3348</v>
      </c>
      <c r="U230" s="605">
        <v>3348</v>
      </c>
      <c r="V230" s="605">
        <v>3348</v>
      </c>
      <c r="W230" s="605">
        <v>3348</v>
      </c>
      <c r="X230" s="605">
        <v>3348</v>
      </c>
      <c r="Y230" s="605">
        <v>3348</v>
      </c>
      <c r="Z230" s="605">
        <v>157</v>
      </c>
      <c r="AA230" s="605">
        <v>157</v>
      </c>
      <c r="AB230" s="605">
        <v>157</v>
      </c>
      <c r="AC230" s="605">
        <v>157</v>
      </c>
      <c r="AD230" s="605">
        <v>157</v>
      </c>
      <c r="AE230" s="605">
        <v>0</v>
      </c>
      <c r="AF230" s="605">
        <v>0</v>
      </c>
      <c r="AG230" s="605">
        <v>0</v>
      </c>
      <c r="AH230" s="605">
        <v>0</v>
      </c>
      <c r="AI230" s="605">
        <v>0</v>
      </c>
      <c r="AJ230" s="605">
        <v>0</v>
      </c>
      <c r="AK230" s="605">
        <v>0</v>
      </c>
      <c r="AL230" s="605">
        <v>0</v>
      </c>
      <c r="AM230" s="605">
        <v>0</v>
      </c>
      <c r="AN230" s="605">
        <v>0</v>
      </c>
      <c r="AO230" s="606">
        <v>0</v>
      </c>
      <c r="AQ230" s="604"/>
      <c r="AR230" s="605"/>
      <c r="AS230" s="605"/>
      <c r="AT230" s="605"/>
      <c r="AU230" s="605">
        <v>29092220</v>
      </c>
      <c r="AV230" s="605">
        <v>29092220</v>
      </c>
      <c r="AW230" s="605">
        <v>29092220</v>
      </c>
      <c r="AX230" s="605">
        <v>29092220</v>
      </c>
      <c r="AY230" s="605">
        <v>29092220</v>
      </c>
      <c r="AZ230" s="605">
        <v>29092220</v>
      </c>
      <c r="BA230" s="605">
        <v>29092220</v>
      </c>
      <c r="BB230" s="605">
        <v>29092220</v>
      </c>
      <c r="BC230" s="605">
        <v>29092220</v>
      </c>
      <c r="BD230" s="605">
        <v>29092220</v>
      </c>
      <c r="BE230" s="605">
        <v>1377500</v>
      </c>
      <c r="BF230" s="605">
        <v>1377500</v>
      </c>
      <c r="BG230" s="605">
        <v>1377500</v>
      </c>
      <c r="BH230" s="605">
        <v>1377500</v>
      </c>
      <c r="BI230" s="605">
        <v>1377500</v>
      </c>
      <c r="BJ230" s="605">
        <v>0</v>
      </c>
      <c r="BK230" s="605">
        <v>0</v>
      </c>
      <c r="BL230" s="605">
        <v>0</v>
      </c>
      <c r="BM230" s="605">
        <v>0</v>
      </c>
      <c r="BN230" s="605">
        <v>0</v>
      </c>
      <c r="BO230" s="605">
        <v>0</v>
      </c>
      <c r="BP230" s="605">
        <v>0</v>
      </c>
      <c r="BQ230" s="605">
        <v>0</v>
      </c>
      <c r="BR230" s="605">
        <v>0</v>
      </c>
      <c r="BS230" s="605">
        <v>0</v>
      </c>
      <c r="BT230" s="606">
        <v>0</v>
      </c>
    </row>
    <row r="231" spans="2:72">
      <c r="B231" s="597"/>
      <c r="C231" s="597" t="s">
        <v>106</v>
      </c>
      <c r="D231" s="597"/>
      <c r="E231" s="597"/>
      <c r="F231" s="597"/>
      <c r="G231" s="597"/>
      <c r="H231" s="597"/>
      <c r="I231" s="556"/>
      <c r="J231" s="556"/>
      <c r="L231" s="604"/>
      <c r="M231" s="605"/>
      <c r="N231" s="605"/>
      <c r="O231" s="605"/>
      <c r="P231" s="605">
        <v>116</v>
      </c>
      <c r="Q231" s="605">
        <v>116</v>
      </c>
      <c r="R231" s="605">
        <v>116</v>
      </c>
      <c r="S231" s="605">
        <v>116</v>
      </c>
      <c r="T231" s="605">
        <v>116</v>
      </c>
      <c r="U231" s="605">
        <v>103</v>
      </c>
      <c r="V231" s="605">
        <v>103</v>
      </c>
      <c r="W231" s="605">
        <v>103</v>
      </c>
      <c r="X231" s="605">
        <v>100</v>
      </c>
      <c r="Y231" s="605">
        <v>92</v>
      </c>
      <c r="Z231" s="605">
        <v>65</v>
      </c>
      <c r="AA231" s="605">
        <v>12</v>
      </c>
      <c r="AB231" s="605">
        <v>0</v>
      </c>
      <c r="AC231" s="605">
        <v>0</v>
      </c>
      <c r="AD231" s="605">
        <v>0</v>
      </c>
      <c r="AE231" s="605">
        <v>0</v>
      </c>
      <c r="AF231" s="605">
        <v>0</v>
      </c>
      <c r="AG231" s="605">
        <v>0</v>
      </c>
      <c r="AH231" s="605">
        <v>0</v>
      </c>
      <c r="AI231" s="605">
        <v>0</v>
      </c>
      <c r="AJ231" s="605">
        <v>0</v>
      </c>
      <c r="AK231" s="605">
        <v>0</v>
      </c>
      <c r="AL231" s="605">
        <v>0</v>
      </c>
      <c r="AM231" s="605">
        <v>0</v>
      </c>
      <c r="AN231" s="605">
        <v>0</v>
      </c>
      <c r="AO231" s="606">
        <v>0</v>
      </c>
      <c r="AQ231" s="604"/>
      <c r="AR231" s="605"/>
      <c r="AS231" s="605"/>
      <c r="AT231" s="605"/>
      <c r="AU231" s="605">
        <v>1382502</v>
      </c>
      <c r="AV231" s="605">
        <v>1382502</v>
      </c>
      <c r="AW231" s="605">
        <v>1382502</v>
      </c>
      <c r="AX231" s="605">
        <v>1382502</v>
      </c>
      <c r="AY231" s="605">
        <v>1358635</v>
      </c>
      <c r="AZ231" s="605">
        <v>1320160</v>
      </c>
      <c r="BA231" s="605">
        <v>1320160</v>
      </c>
      <c r="BB231" s="605">
        <v>1312773</v>
      </c>
      <c r="BC231" s="605">
        <v>1299574</v>
      </c>
      <c r="BD231" s="605">
        <v>528341</v>
      </c>
      <c r="BE231" s="605">
        <v>442298</v>
      </c>
      <c r="BF231" s="605">
        <v>80814</v>
      </c>
      <c r="BG231" s="605">
        <v>2948</v>
      </c>
      <c r="BH231" s="605">
        <v>2948</v>
      </c>
      <c r="BI231" s="605">
        <v>2948</v>
      </c>
      <c r="BJ231" s="605">
        <v>0</v>
      </c>
      <c r="BK231" s="605">
        <v>0</v>
      </c>
      <c r="BL231" s="605">
        <v>0</v>
      </c>
      <c r="BM231" s="605">
        <v>0</v>
      </c>
      <c r="BN231" s="605">
        <v>0</v>
      </c>
      <c r="BO231" s="605">
        <v>0</v>
      </c>
      <c r="BP231" s="605">
        <v>0</v>
      </c>
      <c r="BQ231" s="605">
        <v>0</v>
      </c>
      <c r="BR231" s="605">
        <v>0</v>
      </c>
      <c r="BS231" s="605">
        <v>0</v>
      </c>
      <c r="BT231" s="606">
        <v>0</v>
      </c>
    </row>
    <row r="232" spans="2:72">
      <c r="B232" s="597"/>
      <c r="C232" s="597" t="s">
        <v>105</v>
      </c>
      <c r="D232" s="597"/>
      <c r="E232" s="597"/>
      <c r="F232" s="597"/>
      <c r="G232" s="597"/>
      <c r="H232" s="597"/>
      <c r="I232" s="556"/>
      <c r="J232" s="556"/>
      <c r="L232" s="604"/>
      <c r="M232" s="605"/>
      <c r="N232" s="605"/>
      <c r="O232" s="605"/>
      <c r="P232" s="605">
        <v>0</v>
      </c>
      <c r="Q232" s="605">
        <v>0</v>
      </c>
      <c r="R232" s="605">
        <v>0</v>
      </c>
      <c r="S232" s="605">
        <v>0</v>
      </c>
      <c r="T232" s="605">
        <v>0</v>
      </c>
      <c r="U232" s="605">
        <v>0</v>
      </c>
      <c r="V232" s="605">
        <v>0</v>
      </c>
      <c r="W232" s="605">
        <v>0</v>
      </c>
      <c r="X232" s="605">
        <v>0</v>
      </c>
      <c r="Y232" s="605">
        <v>0</v>
      </c>
      <c r="Z232" s="605">
        <v>0</v>
      </c>
      <c r="AA232" s="605">
        <v>0</v>
      </c>
      <c r="AB232" s="605">
        <v>0</v>
      </c>
      <c r="AC232" s="605">
        <v>0</v>
      </c>
      <c r="AD232" s="605">
        <v>0</v>
      </c>
      <c r="AE232" s="605">
        <v>0</v>
      </c>
      <c r="AF232" s="605">
        <v>0</v>
      </c>
      <c r="AG232" s="605">
        <v>0</v>
      </c>
      <c r="AH232" s="605">
        <v>0</v>
      </c>
      <c r="AI232" s="605">
        <v>0</v>
      </c>
      <c r="AJ232" s="605">
        <v>0</v>
      </c>
      <c r="AK232" s="605">
        <v>0</v>
      </c>
      <c r="AL232" s="605">
        <v>0</v>
      </c>
      <c r="AM232" s="605">
        <v>0</v>
      </c>
      <c r="AN232" s="605">
        <v>0</v>
      </c>
      <c r="AO232" s="606">
        <v>0</v>
      </c>
      <c r="AQ232" s="604"/>
      <c r="AR232" s="605"/>
      <c r="AS232" s="605"/>
      <c r="AT232" s="605"/>
      <c r="AU232" s="605">
        <v>0</v>
      </c>
      <c r="AV232" s="605">
        <v>0</v>
      </c>
      <c r="AW232" s="605">
        <v>0</v>
      </c>
      <c r="AX232" s="605">
        <v>0</v>
      </c>
      <c r="AY232" s="605">
        <v>0</v>
      </c>
      <c r="AZ232" s="605">
        <v>0</v>
      </c>
      <c r="BA232" s="605">
        <v>0</v>
      </c>
      <c r="BB232" s="605">
        <v>0</v>
      </c>
      <c r="BC232" s="605">
        <v>0</v>
      </c>
      <c r="BD232" s="605">
        <v>0</v>
      </c>
      <c r="BE232" s="605">
        <v>0</v>
      </c>
      <c r="BF232" s="605">
        <v>0</v>
      </c>
      <c r="BG232" s="605">
        <v>0</v>
      </c>
      <c r="BH232" s="605">
        <v>0</v>
      </c>
      <c r="BI232" s="605">
        <v>0</v>
      </c>
      <c r="BJ232" s="605">
        <v>0</v>
      </c>
      <c r="BK232" s="605">
        <v>0</v>
      </c>
      <c r="BL232" s="605">
        <v>0</v>
      </c>
      <c r="BM232" s="605">
        <v>0</v>
      </c>
      <c r="BN232" s="605">
        <v>0</v>
      </c>
      <c r="BO232" s="605">
        <v>0</v>
      </c>
      <c r="BP232" s="605">
        <v>0</v>
      </c>
      <c r="BQ232" s="605">
        <v>0</v>
      </c>
      <c r="BR232" s="605">
        <v>0</v>
      </c>
      <c r="BS232" s="605">
        <v>0</v>
      </c>
      <c r="BT232" s="606">
        <v>0</v>
      </c>
    </row>
    <row r="233" spans="2:72">
      <c r="B233" s="597"/>
      <c r="C233" s="597" t="s">
        <v>108</v>
      </c>
      <c r="D233" s="597"/>
      <c r="E233" s="597"/>
      <c r="F233" s="597"/>
      <c r="G233" s="597"/>
      <c r="H233" s="597"/>
      <c r="I233" s="556"/>
      <c r="J233" s="556"/>
      <c r="L233" s="604"/>
      <c r="M233" s="605"/>
      <c r="N233" s="605"/>
      <c r="O233" s="605"/>
      <c r="P233" s="605">
        <v>20</v>
      </c>
      <c r="Q233" s="605">
        <v>17</v>
      </c>
      <c r="R233" s="605">
        <v>17</v>
      </c>
      <c r="S233" s="605">
        <v>16</v>
      </c>
      <c r="T233" s="605">
        <v>16</v>
      </c>
      <c r="U233" s="605">
        <v>16</v>
      </c>
      <c r="V233" s="605">
        <v>16</v>
      </c>
      <c r="W233" s="605">
        <v>16</v>
      </c>
      <c r="X233" s="605">
        <v>12</v>
      </c>
      <c r="Y233" s="605">
        <v>12</v>
      </c>
      <c r="Z233" s="605">
        <v>11</v>
      </c>
      <c r="AA233" s="605">
        <v>11</v>
      </c>
      <c r="AB233" s="605">
        <v>11</v>
      </c>
      <c r="AC233" s="605">
        <v>11</v>
      </c>
      <c r="AD233" s="605">
        <v>2</v>
      </c>
      <c r="AE233" s="605">
        <v>2</v>
      </c>
      <c r="AF233" s="605">
        <v>2</v>
      </c>
      <c r="AG233" s="605">
        <v>2</v>
      </c>
      <c r="AH233" s="605">
        <v>2</v>
      </c>
      <c r="AI233" s="605">
        <v>2</v>
      </c>
      <c r="AJ233" s="605">
        <v>1</v>
      </c>
      <c r="AK233" s="605">
        <v>0</v>
      </c>
      <c r="AL233" s="605">
        <v>0</v>
      </c>
      <c r="AM233" s="605">
        <v>0</v>
      </c>
      <c r="AN233" s="605">
        <v>0</v>
      </c>
      <c r="AO233" s="606">
        <v>0</v>
      </c>
      <c r="AQ233" s="604"/>
      <c r="AR233" s="605"/>
      <c r="AS233" s="605"/>
      <c r="AT233" s="605"/>
      <c r="AU233" s="605">
        <v>237547</v>
      </c>
      <c r="AV233" s="605">
        <v>185413</v>
      </c>
      <c r="AW233" s="605">
        <v>176726</v>
      </c>
      <c r="AX233" s="605">
        <v>169475</v>
      </c>
      <c r="AY233" s="605">
        <v>169475</v>
      </c>
      <c r="AZ233" s="605">
        <v>169475</v>
      </c>
      <c r="BA233" s="605">
        <v>166931</v>
      </c>
      <c r="BB233" s="605">
        <v>166831</v>
      </c>
      <c r="BC233" s="605">
        <v>86294</v>
      </c>
      <c r="BD233" s="605">
        <v>85862</v>
      </c>
      <c r="BE233" s="605">
        <v>81001</v>
      </c>
      <c r="BF233" s="605">
        <v>80388</v>
      </c>
      <c r="BG233" s="605">
        <v>79825</v>
      </c>
      <c r="BH233" s="605">
        <v>79825</v>
      </c>
      <c r="BI233" s="605">
        <v>8230</v>
      </c>
      <c r="BJ233" s="605">
        <v>8134</v>
      </c>
      <c r="BK233" s="605">
        <v>8134</v>
      </c>
      <c r="BL233" s="605">
        <v>8134</v>
      </c>
      <c r="BM233" s="605">
        <v>8134</v>
      </c>
      <c r="BN233" s="605">
        <v>8134</v>
      </c>
      <c r="BO233" s="605">
        <v>4649</v>
      </c>
      <c r="BP233" s="605">
        <v>0</v>
      </c>
      <c r="BQ233" s="605">
        <v>0</v>
      </c>
      <c r="BR233" s="605">
        <v>0</v>
      </c>
      <c r="BS233" s="605">
        <v>0</v>
      </c>
      <c r="BT233" s="606">
        <v>0</v>
      </c>
    </row>
    <row r="234" spans="2:72">
      <c r="B234" s="597"/>
      <c r="C234" s="597" t="s">
        <v>109</v>
      </c>
      <c r="D234" s="597"/>
      <c r="E234" s="597"/>
      <c r="F234" s="597"/>
      <c r="G234" s="597"/>
      <c r="H234" s="597"/>
      <c r="I234" s="556"/>
      <c r="J234" s="556"/>
      <c r="L234" s="604"/>
      <c r="M234" s="605"/>
      <c r="N234" s="605"/>
      <c r="O234" s="605"/>
      <c r="P234" s="605">
        <v>0</v>
      </c>
      <c r="Q234" s="605">
        <v>0</v>
      </c>
      <c r="R234" s="605">
        <v>0</v>
      </c>
      <c r="S234" s="605">
        <v>0</v>
      </c>
      <c r="T234" s="605">
        <v>0</v>
      </c>
      <c r="U234" s="605">
        <v>0</v>
      </c>
      <c r="V234" s="605">
        <v>0</v>
      </c>
      <c r="W234" s="605">
        <v>0</v>
      </c>
      <c r="X234" s="605">
        <v>0</v>
      </c>
      <c r="Y234" s="605">
        <v>0</v>
      </c>
      <c r="Z234" s="605">
        <v>0</v>
      </c>
      <c r="AA234" s="605">
        <v>0</v>
      </c>
      <c r="AB234" s="605">
        <v>0</v>
      </c>
      <c r="AC234" s="605">
        <v>0</v>
      </c>
      <c r="AD234" s="605">
        <v>0</v>
      </c>
      <c r="AE234" s="605">
        <v>0</v>
      </c>
      <c r="AF234" s="605">
        <v>0</v>
      </c>
      <c r="AG234" s="605">
        <v>0</v>
      </c>
      <c r="AH234" s="605">
        <v>0</v>
      </c>
      <c r="AI234" s="605">
        <v>0</v>
      </c>
      <c r="AJ234" s="605">
        <v>0</v>
      </c>
      <c r="AK234" s="605">
        <v>0</v>
      </c>
      <c r="AL234" s="605">
        <v>0</v>
      </c>
      <c r="AM234" s="605">
        <v>0</v>
      </c>
      <c r="AN234" s="605">
        <v>0</v>
      </c>
      <c r="AO234" s="606">
        <v>0</v>
      </c>
      <c r="AQ234" s="604"/>
      <c r="AR234" s="605"/>
      <c r="AS234" s="605"/>
      <c r="AT234" s="605"/>
      <c r="AU234" s="605">
        <v>0</v>
      </c>
      <c r="AV234" s="605">
        <v>0</v>
      </c>
      <c r="AW234" s="605">
        <v>0</v>
      </c>
      <c r="AX234" s="605">
        <v>0</v>
      </c>
      <c r="AY234" s="605">
        <v>0</v>
      </c>
      <c r="AZ234" s="605">
        <v>0</v>
      </c>
      <c r="BA234" s="605">
        <v>0</v>
      </c>
      <c r="BB234" s="605">
        <v>0</v>
      </c>
      <c r="BC234" s="605">
        <v>0</v>
      </c>
      <c r="BD234" s="605">
        <v>0</v>
      </c>
      <c r="BE234" s="605">
        <v>0</v>
      </c>
      <c r="BF234" s="605">
        <v>0</v>
      </c>
      <c r="BG234" s="605">
        <v>0</v>
      </c>
      <c r="BH234" s="605">
        <v>0</v>
      </c>
      <c r="BI234" s="605">
        <v>0</v>
      </c>
      <c r="BJ234" s="605">
        <v>0</v>
      </c>
      <c r="BK234" s="605">
        <v>0</v>
      </c>
      <c r="BL234" s="605">
        <v>0</v>
      </c>
      <c r="BM234" s="605">
        <v>0</v>
      </c>
      <c r="BN234" s="605">
        <v>0</v>
      </c>
      <c r="BO234" s="605">
        <v>0</v>
      </c>
      <c r="BP234" s="605">
        <v>0</v>
      </c>
      <c r="BQ234" s="605">
        <v>0</v>
      </c>
      <c r="BR234" s="605">
        <v>0</v>
      </c>
      <c r="BS234" s="605">
        <v>0</v>
      </c>
      <c r="BT234" s="606">
        <v>0</v>
      </c>
    </row>
    <row r="235" spans="2:72">
      <c r="B235" s="597"/>
      <c r="C235" s="597" t="s">
        <v>110</v>
      </c>
      <c r="D235" s="597"/>
      <c r="E235" s="597"/>
      <c r="F235" s="597"/>
      <c r="G235" s="597"/>
      <c r="H235" s="597"/>
      <c r="I235" s="556"/>
      <c r="J235" s="556"/>
      <c r="L235" s="604"/>
      <c r="M235" s="605"/>
      <c r="N235" s="605"/>
      <c r="O235" s="605"/>
      <c r="P235" s="605">
        <v>505</v>
      </c>
      <c r="Q235" s="605">
        <v>0</v>
      </c>
      <c r="R235" s="605">
        <v>0</v>
      </c>
      <c r="S235" s="605">
        <v>0</v>
      </c>
      <c r="T235" s="605">
        <v>0</v>
      </c>
      <c r="U235" s="605">
        <v>0</v>
      </c>
      <c r="V235" s="605">
        <v>0</v>
      </c>
      <c r="W235" s="605">
        <v>0</v>
      </c>
      <c r="X235" s="605">
        <v>0</v>
      </c>
      <c r="Y235" s="605">
        <v>0</v>
      </c>
      <c r="Z235" s="605">
        <v>0</v>
      </c>
      <c r="AA235" s="605">
        <v>0</v>
      </c>
      <c r="AB235" s="605">
        <v>0</v>
      </c>
      <c r="AC235" s="605">
        <v>0</v>
      </c>
      <c r="AD235" s="605">
        <v>0</v>
      </c>
      <c r="AE235" s="605">
        <v>0</v>
      </c>
      <c r="AF235" s="605">
        <v>0</v>
      </c>
      <c r="AG235" s="605">
        <v>0</v>
      </c>
      <c r="AH235" s="605">
        <v>0</v>
      </c>
      <c r="AI235" s="605">
        <v>0</v>
      </c>
      <c r="AJ235" s="605">
        <v>0</v>
      </c>
      <c r="AK235" s="605">
        <v>0</v>
      </c>
      <c r="AL235" s="605">
        <v>0</v>
      </c>
      <c r="AM235" s="605">
        <v>0</v>
      </c>
      <c r="AN235" s="605">
        <v>0</v>
      </c>
      <c r="AO235" s="606">
        <v>0</v>
      </c>
      <c r="AQ235" s="604"/>
      <c r="AR235" s="605"/>
      <c r="AS235" s="605"/>
      <c r="AT235" s="605"/>
      <c r="AU235" s="605">
        <v>2978654</v>
      </c>
      <c r="AV235" s="605">
        <v>0</v>
      </c>
      <c r="AW235" s="605">
        <v>0</v>
      </c>
      <c r="AX235" s="605">
        <v>0</v>
      </c>
      <c r="AY235" s="605">
        <v>0</v>
      </c>
      <c r="AZ235" s="605">
        <v>0</v>
      </c>
      <c r="BA235" s="605">
        <v>0</v>
      </c>
      <c r="BB235" s="605">
        <v>0</v>
      </c>
      <c r="BC235" s="605">
        <v>0</v>
      </c>
      <c r="BD235" s="605">
        <v>0</v>
      </c>
      <c r="BE235" s="605">
        <v>0</v>
      </c>
      <c r="BF235" s="605">
        <v>0</v>
      </c>
      <c r="BG235" s="605">
        <v>0</v>
      </c>
      <c r="BH235" s="605">
        <v>0</v>
      </c>
      <c r="BI235" s="605">
        <v>0</v>
      </c>
      <c r="BJ235" s="605">
        <v>0</v>
      </c>
      <c r="BK235" s="605">
        <v>0</v>
      </c>
      <c r="BL235" s="605">
        <v>0</v>
      </c>
      <c r="BM235" s="605">
        <v>0</v>
      </c>
      <c r="BN235" s="605">
        <v>0</v>
      </c>
      <c r="BO235" s="605">
        <v>0</v>
      </c>
      <c r="BP235" s="605">
        <v>0</v>
      </c>
      <c r="BQ235" s="605">
        <v>0</v>
      </c>
      <c r="BR235" s="605">
        <v>0</v>
      </c>
      <c r="BS235" s="605">
        <v>0</v>
      </c>
      <c r="BT235" s="606">
        <v>0</v>
      </c>
    </row>
    <row r="236" spans="2:72">
      <c r="B236" s="597"/>
      <c r="C236" s="597" t="s">
        <v>111</v>
      </c>
      <c r="D236" s="597"/>
      <c r="E236" s="597"/>
      <c r="F236" s="597"/>
      <c r="G236" s="597"/>
      <c r="H236" s="597"/>
      <c r="I236" s="556"/>
      <c r="J236" s="556"/>
      <c r="L236" s="604"/>
      <c r="M236" s="605"/>
      <c r="N236" s="605"/>
      <c r="O236" s="605"/>
      <c r="P236" s="605">
        <v>0</v>
      </c>
      <c r="Q236" s="605">
        <v>0</v>
      </c>
      <c r="R236" s="605">
        <v>0</v>
      </c>
      <c r="S236" s="605">
        <v>0</v>
      </c>
      <c r="T236" s="605">
        <v>0</v>
      </c>
      <c r="U236" s="605">
        <v>0</v>
      </c>
      <c r="V236" s="605">
        <v>0</v>
      </c>
      <c r="W236" s="605">
        <v>0</v>
      </c>
      <c r="X236" s="605">
        <v>0</v>
      </c>
      <c r="Y236" s="605">
        <v>0</v>
      </c>
      <c r="Z236" s="605">
        <v>0</v>
      </c>
      <c r="AA236" s="605">
        <v>0</v>
      </c>
      <c r="AB236" s="605">
        <v>0</v>
      </c>
      <c r="AC236" s="605">
        <v>0</v>
      </c>
      <c r="AD236" s="605">
        <v>0</v>
      </c>
      <c r="AE236" s="605">
        <v>0</v>
      </c>
      <c r="AF236" s="605">
        <v>0</v>
      </c>
      <c r="AG236" s="605">
        <v>0</v>
      </c>
      <c r="AH236" s="605">
        <v>0</v>
      </c>
      <c r="AI236" s="605">
        <v>0</v>
      </c>
      <c r="AJ236" s="605">
        <v>0</v>
      </c>
      <c r="AK236" s="605">
        <v>0</v>
      </c>
      <c r="AL236" s="605">
        <v>0</v>
      </c>
      <c r="AM236" s="605">
        <v>0</v>
      </c>
      <c r="AN236" s="605">
        <v>0</v>
      </c>
      <c r="AO236" s="606">
        <v>0</v>
      </c>
      <c r="AQ236" s="604"/>
      <c r="AR236" s="605"/>
      <c r="AS236" s="605"/>
      <c r="AT236" s="605"/>
      <c r="AU236" s="605">
        <v>0</v>
      </c>
      <c r="AV236" s="605">
        <v>0</v>
      </c>
      <c r="AW236" s="605">
        <v>0</v>
      </c>
      <c r="AX236" s="605">
        <v>0</v>
      </c>
      <c r="AY236" s="605">
        <v>0</v>
      </c>
      <c r="AZ236" s="605">
        <v>0</v>
      </c>
      <c r="BA236" s="605">
        <v>0</v>
      </c>
      <c r="BB236" s="605">
        <v>0</v>
      </c>
      <c r="BC236" s="605">
        <v>0</v>
      </c>
      <c r="BD236" s="605">
        <v>0</v>
      </c>
      <c r="BE236" s="605">
        <v>0</v>
      </c>
      <c r="BF236" s="605">
        <v>0</v>
      </c>
      <c r="BG236" s="605">
        <v>0</v>
      </c>
      <c r="BH236" s="605">
        <v>0</v>
      </c>
      <c r="BI236" s="605">
        <v>0</v>
      </c>
      <c r="BJ236" s="605">
        <v>0</v>
      </c>
      <c r="BK236" s="605">
        <v>0</v>
      </c>
      <c r="BL236" s="605">
        <v>0</v>
      </c>
      <c r="BM236" s="605">
        <v>0</v>
      </c>
      <c r="BN236" s="605">
        <v>0</v>
      </c>
      <c r="BO236" s="605">
        <v>0</v>
      </c>
      <c r="BP236" s="605">
        <v>0</v>
      </c>
      <c r="BQ236" s="605">
        <v>0</v>
      </c>
      <c r="BR236" s="605">
        <v>0</v>
      </c>
      <c r="BS236" s="605">
        <v>0</v>
      </c>
      <c r="BT236" s="606">
        <v>0</v>
      </c>
    </row>
    <row r="237" spans="2:72">
      <c r="B237" s="597"/>
      <c r="C237" s="597" t="s">
        <v>112</v>
      </c>
      <c r="D237" s="597"/>
      <c r="E237" s="597"/>
      <c r="F237" s="597"/>
      <c r="G237" s="597"/>
      <c r="H237" s="597"/>
      <c r="I237" s="556"/>
      <c r="J237" s="556"/>
      <c r="L237" s="604"/>
      <c r="M237" s="605"/>
      <c r="N237" s="605"/>
      <c r="O237" s="605"/>
      <c r="P237" s="605">
        <v>0</v>
      </c>
      <c r="Q237" s="605">
        <v>0</v>
      </c>
      <c r="R237" s="605">
        <v>0</v>
      </c>
      <c r="S237" s="605">
        <v>0</v>
      </c>
      <c r="T237" s="605">
        <v>0</v>
      </c>
      <c r="U237" s="605">
        <v>0</v>
      </c>
      <c r="V237" s="605">
        <v>0</v>
      </c>
      <c r="W237" s="605">
        <v>0</v>
      </c>
      <c r="X237" s="605">
        <v>0</v>
      </c>
      <c r="Y237" s="605">
        <v>0</v>
      </c>
      <c r="Z237" s="605">
        <v>0</v>
      </c>
      <c r="AA237" s="605">
        <v>0</v>
      </c>
      <c r="AB237" s="605">
        <v>0</v>
      </c>
      <c r="AC237" s="605">
        <v>0</v>
      </c>
      <c r="AD237" s="605">
        <v>0</v>
      </c>
      <c r="AE237" s="605">
        <v>0</v>
      </c>
      <c r="AF237" s="605">
        <v>0</v>
      </c>
      <c r="AG237" s="605">
        <v>0</v>
      </c>
      <c r="AH237" s="605">
        <v>0</v>
      </c>
      <c r="AI237" s="605">
        <v>0</v>
      </c>
      <c r="AJ237" s="605">
        <v>0</v>
      </c>
      <c r="AK237" s="605">
        <v>0</v>
      </c>
      <c r="AL237" s="605">
        <v>0</v>
      </c>
      <c r="AM237" s="605">
        <v>0</v>
      </c>
      <c r="AN237" s="605">
        <v>0</v>
      </c>
      <c r="AO237" s="606">
        <v>0</v>
      </c>
      <c r="AQ237" s="604"/>
      <c r="AR237" s="605"/>
      <c r="AS237" s="605"/>
      <c r="AT237" s="605"/>
      <c r="AU237" s="605">
        <v>0</v>
      </c>
      <c r="AV237" s="605">
        <v>0</v>
      </c>
      <c r="AW237" s="605">
        <v>0</v>
      </c>
      <c r="AX237" s="605">
        <v>0</v>
      </c>
      <c r="AY237" s="605">
        <v>0</v>
      </c>
      <c r="AZ237" s="605">
        <v>0</v>
      </c>
      <c r="BA237" s="605">
        <v>0</v>
      </c>
      <c r="BB237" s="605">
        <v>0</v>
      </c>
      <c r="BC237" s="605">
        <v>0</v>
      </c>
      <c r="BD237" s="605">
        <v>0</v>
      </c>
      <c r="BE237" s="605">
        <v>0</v>
      </c>
      <c r="BF237" s="605">
        <v>0</v>
      </c>
      <c r="BG237" s="605">
        <v>0</v>
      </c>
      <c r="BH237" s="605">
        <v>0</v>
      </c>
      <c r="BI237" s="605">
        <v>0</v>
      </c>
      <c r="BJ237" s="605">
        <v>0</v>
      </c>
      <c r="BK237" s="605">
        <v>0</v>
      </c>
      <c r="BL237" s="605">
        <v>0</v>
      </c>
      <c r="BM237" s="605">
        <v>0</v>
      </c>
      <c r="BN237" s="605">
        <v>0</v>
      </c>
      <c r="BO237" s="605">
        <v>0</v>
      </c>
      <c r="BP237" s="605">
        <v>0</v>
      </c>
      <c r="BQ237" s="605">
        <v>0</v>
      </c>
      <c r="BR237" s="605">
        <v>0</v>
      </c>
      <c r="BS237" s="605">
        <v>0</v>
      </c>
      <c r="BT237" s="606">
        <v>0</v>
      </c>
    </row>
    <row r="238" spans="2:72">
      <c r="B238" s="597"/>
      <c r="C238" s="597" t="s">
        <v>492</v>
      </c>
      <c r="D238" s="597"/>
      <c r="E238" s="597"/>
      <c r="F238" s="597"/>
      <c r="G238" s="597"/>
      <c r="H238" s="597"/>
      <c r="I238" s="556"/>
      <c r="J238" s="556"/>
      <c r="L238" s="604"/>
      <c r="M238" s="605"/>
      <c r="N238" s="605"/>
      <c r="O238" s="605"/>
      <c r="P238" s="605">
        <v>0</v>
      </c>
      <c r="Q238" s="605">
        <v>0</v>
      </c>
      <c r="R238" s="605">
        <v>0</v>
      </c>
      <c r="S238" s="605">
        <v>0</v>
      </c>
      <c r="T238" s="605">
        <v>0</v>
      </c>
      <c r="U238" s="605">
        <v>0</v>
      </c>
      <c r="V238" s="605">
        <v>0</v>
      </c>
      <c r="W238" s="605">
        <v>0</v>
      </c>
      <c r="X238" s="605">
        <v>0</v>
      </c>
      <c r="Y238" s="605">
        <v>0</v>
      </c>
      <c r="Z238" s="605">
        <v>0</v>
      </c>
      <c r="AA238" s="605">
        <v>0</v>
      </c>
      <c r="AB238" s="605">
        <v>0</v>
      </c>
      <c r="AC238" s="605">
        <v>0</v>
      </c>
      <c r="AD238" s="605">
        <v>0</v>
      </c>
      <c r="AE238" s="605">
        <v>0</v>
      </c>
      <c r="AF238" s="605">
        <v>0</v>
      </c>
      <c r="AG238" s="605">
        <v>0</v>
      </c>
      <c r="AH238" s="605">
        <v>0</v>
      </c>
      <c r="AI238" s="605">
        <v>0</v>
      </c>
      <c r="AJ238" s="605">
        <v>0</v>
      </c>
      <c r="AK238" s="605">
        <v>0</v>
      </c>
      <c r="AL238" s="605">
        <v>0</v>
      </c>
      <c r="AM238" s="605">
        <v>0</v>
      </c>
      <c r="AN238" s="605">
        <v>0</v>
      </c>
      <c r="AO238" s="606">
        <v>0</v>
      </c>
      <c r="AQ238" s="604"/>
      <c r="AR238" s="605"/>
      <c r="AS238" s="605"/>
      <c r="AT238" s="605"/>
      <c r="AU238" s="605">
        <v>0</v>
      </c>
      <c r="AV238" s="605">
        <v>0</v>
      </c>
      <c r="AW238" s="605">
        <v>0</v>
      </c>
      <c r="AX238" s="605">
        <v>0</v>
      </c>
      <c r="AY238" s="605">
        <v>0</v>
      </c>
      <c r="AZ238" s="605">
        <v>0</v>
      </c>
      <c r="BA238" s="605">
        <v>0</v>
      </c>
      <c r="BB238" s="605">
        <v>0</v>
      </c>
      <c r="BC238" s="605">
        <v>0</v>
      </c>
      <c r="BD238" s="605">
        <v>0</v>
      </c>
      <c r="BE238" s="605">
        <v>0</v>
      </c>
      <c r="BF238" s="605">
        <v>0</v>
      </c>
      <c r="BG238" s="605">
        <v>0</v>
      </c>
      <c r="BH238" s="605">
        <v>0</v>
      </c>
      <c r="BI238" s="605">
        <v>0</v>
      </c>
      <c r="BJ238" s="605">
        <v>0</v>
      </c>
      <c r="BK238" s="605">
        <v>0</v>
      </c>
      <c r="BL238" s="605">
        <v>0</v>
      </c>
      <c r="BM238" s="605">
        <v>0</v>
      </c>
      <c r="BN238" s="605">
        <v>0</v>
      </c>
      <c r="BO238" s="605">
        <v>0</v>
      </c>
      <c r="BP238" s="605">
        <v>0</v>
      </c>
      <c r="BQ238" s="605">
        <v>0</v>
      </c>
      <c r="BR238" s="605">
        <v>0</v>
      </c>
      <c r="BS238" s="605">
        <v>0</v>
      </c>
      <c r="BT238" s="606">
        <v>0</v>
      </c>
    </row>
    <row r="239" spans="2:72">
      <c r="B239" s="597"/>
      <c r="C239" s="597" t="s">
        <v>488</v>
      </c>
      <c r="D239" s="597"/>
      <c r="E239" s="597"/>
      <c r="F239" s="597"/>
      <c r="G239" s="597"/>
      <c r="H239" s="597"/>
      <c r="I239" s="556"/>
      <c r="J239" s="556"/>
      <c r="L239" s="604"/>
      <c r="M239" s="605"/>
      <c r="N239" s="605"/>
      <c r="O239" s="605"/>
      <c r="P239" s="605">
        <v>0</v>
      </c>
      <c r="Q239" s="605">
        <v>0</v>
      </c>
      <c r="R239" s="605">
        <v>0</v>
      </c>
      <c r="S239" s="605">
        <v>0</v>
      </c>
      <c r="T239" s="605">
        <v>0</v>
      </c>
      <c r="U239" s="605">
        <v>0</v>
      </c>
      <c r="V239" s="605">
        <v>0</v>
      </c>
      <c r="W239" s="605">
        <v>0</v>
      </c>
      <c r="X239" s="605">
        <v>0</v>
      </c>
      <c r="Y239" s="605">
        <v>0</v>
      </c>
      <c r="Z239" s="605">
        <v>0</v>
      </c>
      <c r="AA239" s="605">
        <v>0</v>
      </c>
      <c r="AB239" s="605">
        <v>0</v>
      </c>
      <c r="AC239" s="605">
        <v>0</v>
      </c>
      <c r="AD239" s="605">
        <v>0</v>
      </c>
      <c r="AE239" s="605">
        <v>0</v>
      </c>
      <c r="AF239" s="605">
        <v>0</v>
      </c>
      <c r="AG239" s="605">
        <v>0</v>
      </c>
      <c r="AH239" s="605">
        <v>0</v>
      </c>
      <c r="AI239" s="605">
        <v>0</v>
      </c>
      <c r="AJ239" s="605">
        <v>0</v>
      </c>
      <c r="AK239" s="605">
        <v>0</v>
      </c>
      <c r="AL239" s="605">
        <v>0</v>
      </c>
      <c r="AM239" s="605">
        <v>0</v>
      </c>
      <c r="AN239" s="605">
        <v>0</v>
      </c>
      <c r="AO239" s="606">
        <v>0</v>
      </c>
      <c r="AQ239" s="604"/>
      <c r="AR239" s="605"/>
      <c r="AS239" s="605"/>
      <c r="AT239" s="605"/>
      <c r="AU239" s="605">
        <v>417923</v>
      </c>
      <c r="AV239" s="605">
        <v>417923</v>
      </c>
      <c r="AW239" s="605">
        <v>417923</v>
      </c>
      <c r="AX239" s="605">
        <v>417923</v>
      </c>
      <c r="AY239" s="605">
        <v>417923</v>
      </c>
      <c r="AZ239" s="605">
        <v>417923</v>
      </c>
      <c r="BA239" s="605">
        <v>417923</v>
      </c>
      <c r="BB239" s="605">
        <v>417923</v>
      </c>
      <c r="BC239" s="605">
        <v>417923</v>
      </c>
      <c r="BD239" s="605">
        <v>417923</v>
      </c>
      <c r="BE239" s="605">
        <v>417923</v>
      </c>
      <c r="BF239" s="605">
        <v>417923</v>
      </c>
      <c r="BG239" s="605">
        <v>417923</v>
      </c>
      <c r="BH239" s="605">
        <v>417923</v>
      </c>
      <c r="BI239" s="605">
        <v>417923</v>
      </c>
      <c r="BJ239" s="605">
        <v>0</v>
      </c>
      <c r="BK239" s="605">
        <v>0</v>
      </c>
      <c r="BL239" s="605">
        <v>0</v>
      </c>
      <c r="BM239" s="605">
        <v>0</v>
      </c>
      <c r="BN239" s="605">
        <v>0</v>
      </c>
      <c r="BO239" s="605">
        <v>0</v>
      </c>
      <c r="BP239" s="605">
        <v>0</v>
      </c>
      <c r="BQ239" s="605">
        <v>0</v>
      </c>
      <c r="BR239" s="605">
        <v>0</v>
      </c>
      <c r="BS239" s="605">
        <v>0</v>
      </c>
      <c r="BT239" s="606">
        <v>0</v>
      </c>
    </row>
    <row r="240" spans="2:72">
      <c r="B240" s="597"/>
      <c r="C240" s="597" t="s">
        <v>113</v>
      </c>
      <c r="D240" s="597"/>
      <c r="E240" s="597"/>
      <c r="F240" s="597"/>
      <c r="G240" s="597"/>
      <c r="H240" s="597"/>
      <c r="I240" s="556"/>
      <c r="J240" s="556"/>
      <c r="L240" s="604"/>
      <c r="M240" s="605"/>
      <c r="N240" s="605"/>
      <c r="O240" s="605"/>
      <c r="P240" s="605">
        <v>252</v>
      </c>
      <c r="Q240" s="605">
        <v>250</v>
      </c>
      <c r="R240" s="605">
        <v>250</v>
      </c>
      <c r="S240" s="605">
        <v>250</v>
      </c>
      <c r="T240" s="605">
        <v>250</v>
      </c>
      <c r="U240" s="605">
        <v>250</v>
      </c>
      <c r="V240" s="605">
        <v>250</v>
      </c>
      <c r="W240" s="605">
        <v>249</v>
      </c>
      <c r="X240" s="605">
        <v>249</v>
      </c>
      <c r="Y240" s="605">
        <v>249</v>
      </c>
      <c r="Z240" s="605">
        <v>224</v>
      </c>
      <c r="AA240" s="605">
        <v>224</v>
      </c>
      <c r="AB240" s="605">
        <v>224</v>
      </c>
      <c r="AC240" s="605">
        <v>223</v>
      </c>
      <c r="AD240" s="605">
        <v>223</v>
      </c>
      <c r="AE240" s="605">
        <v>222</v>
      </c>
      <c r="AF240" s="605">
        <v>61</v>
      </c>
      <c r="AG240" s="605">
        <v>61</v>
      </c>
      <c r="AH240" s="605">
        <v>61</v>
      </c>
      <c r="AI240" s="605">
        <v>61</v>
      </c>
      <c r="AJ240" s="605">
        <v>0</v>
      </c>
      <c r="AK240" s="605">
        <v>0</v>
      </c>
      <c r="AL240" s="605">
        <v>0</v>
      </c>
      <c r="AM240" s="605">
        <v>0</v>
      </c>
      <c r="AN240" s="605">
        <v>0</v>
      </c>
      <c r="AO240" s="606">
        <v>0</v>
      </c>
      <c r="AQ240" s="604"/>
      <c r="AR240" s="605"/>
      <c r="AS240" s="605"/>
      <c r="AT240" s="605"/>
      <c r="AU240" s="605">
        <v>3913143</v>
      </c>
      <c r="AV240" s="605">
        <v>3879729</v>
      </c>
      <c r="AW240" s="605">
        <v>3879729</v>
      </c>
      <c r="AX240" s="605">
        <v>3879729</v>
      </c>
      <c r="AY240" s="605">
        <v>3879729</v>
      </c>
      <c r="AZ240" s="605">
        <v>3879729</v>
      </c>
      <c r="BA240" s="605">
        <v>3879729</v>
      </c>
      <c r="BB240" s="605">
        <v>3877505</v>
      </c>
      <c r="BC240" s="605">
        <v>3877505</v>
      </c>
      <c r="BD240" s="605">
        <v>3877505</v>
      </c>
      <c r="BE240" s="605">
        <v>3636835</v>
      </c>
      <c r="BF240" s="605">
        <v>3616432</v>
      </c>
      <c r="BG240" s="605">
        <v>3616432</v>
      </c>
      <c r="BH240" s="605">
        <v>3540890</v>
      </c>
      <c r="BI240" s="605">
        <v>3540890</v>
      </c>
      <c r="BJ240" s="605">
        <v>3532881</v>
      </c>
      <c r="BK240" s="605">
        <v>975158</v>
      </c>
      <c r="BL240" s="605">
        <v>975158</v>
      </c>
      <c r="BM240" s="605">
        <v>975158</v>
      </c>
      <c r="BN240" s="605">
        <v>975158</v>
      </c>
      <c r="BO240" s="605">
        <v>0</v>
      </c>
      <c r="BP240" s="605">
        <v>0</v>
      </c>
      <c r="BQ240" s="605">
        <v>0</v>
      </c>
      <c r="BR240" s="605">
        <v>0</v>
      </c>
      <c r="BS240" s="605">
        <v>0</v>
      </c>
      <c r="BT240" s="606">
        <v>0</v>
      </c>
    </row>
    <row r="241" spans="2:72">
      <c r="B241" s="597"/>
      <c r="C241" s="597" t="s">
        <v>114</v>
      </c>
      <c r="D241" s="597"/>
      <c r="E241" s="597"/>
      <c r="F241" s="597"/>
      <c r="G241" s="597"/>
      <c r="H241" s="597"/>
      <c r="I241" s="556"/>
      <c r="J241" s="556"/>
      <c r="L241" s="604"/>
      <c r="M241" s="605"/>
      <c r="N241" s="605"/>
      <c r="O241" s="605"/>
      <c r="P241" s="605">
        <v>837</v>
      </c>
      <c r="Q241" s="605">
        <v>837</v>
      </c>
      <c r="R241" s="605">
        <v>837</v>
      </c>
      <c r="S241" s="605">
        <v>837</v>
      </c>
      <c r="T241" s="605">
        <v>837</v>
      </c>
      <c r="U241" s="605">
        <v>837</v>
      </c>
      <c r="V241" s="605">
        <v>837</v>
      </c>
      <c r="W241" s="605">
        <v>837</v>
      </c>
      <c r="X241" s="605">
        <v>837</v>
      </c>
      <c r="Y241" s="605">
        <v>837</v>
      </c>
      <c r="Z241" s="605">
        <v>837</v>
      </c>
      <c r="AA241" s="605">
        <v>837</v>
      </c>
      <c r="AB241" s="605">
        <v>837</v>
      </c>
      <c r="AC241" s="605">
        <v>837</v>
      </c>
      <c r="AD241" s="605">
        <v>837</v>
      </c>
      <c r="AE241" s="605">
        <v>837</v>
      </c>
      <c r="AF241" s="605">
        <v>837</v>
      </c>
      <c r="AG241" s="605">
        <v>837</v>
      </c>
      <c r="AH241" s="605">
        <v>752</v>
      </c>
      <c r="AI241" s="605">
        <v>0</v>
      </c>
      <c r="AJ241" s="605">
        <v>0</v>
      </c>
      <c r="AK241" s="605">
        <v>0</v>
      </c>
      <c r="AL241" s="605">
        <v>0</v>
      </c>
      <c r="AM241" s="605">
        <v>0</v>
      </c>
      <c r="AN241" s="605">
        <v>0</v>
      </c>
      <c r="AO241" s="606">
        <v>0</v>
      </c>
      <c r="AQ241" s="604"/>
      <c r="AR241" s="605"/>
      <c r="AS241" s="605"/>
      <c r="AT241" s="605"/>
      <c r="AU241" s="605">
        <v>1587453</v>
      </c>
      <c r="AV241" s="605">
        <v>1587453</v>
      </c>
      <c r="AW241" s="605">
        <v>1587453</v>
      </c>
      <c r="AX241" s="605">
        <v>1587453</v>
      </c>
      <c r="AY241" s="605">
        <v>1587453</v>
      </c>
      <c r="AZ241" s="605">
        <v>1587453</v>
      </c>
      <c r="BA241" s="605">
        <v>1587453</v>
      </c>
      <c r="BB241" s="605">
        <v>1587453</v>
      </c>
      <c r="BC241" s="605">
        <v>1587453</v>
      </c>
      <c r="BD241" s="605">
        <v>1587453</v>
      </c>
      <c r="BE241" s="605">
        <v>1587453</v>
      </c>
      <c r="BF241" s="605">
        <v>1587453</v>
      </c>
      <c r="BG241" s="605">
        <v>1587453</v>
      </c>
      <c r="BH241" s="605">
        <v>1587453</v>
      </c>
      <c r="BI241" s="605">
        <v>1587453</v>
      </c>
      <c r="BJ241" s="605">
        <v>1587453</v>
      </c>
      <c r="BK241" s="605">
        <v>1587453</v>
      </c>
      <c r="BL241" s="605">
        <v>1587453</v>
      </c>
      <c r="BM241" s="605">
        <v>1511512</v>
      </c>
      <c r="BN241" s="605">
        <v>0</v>
      </c>
      <c r="BO241" s="605">
        <v>0</v>
      </c>
      <c r="BP241" s="605">
        <v>0</v>
      </c>
      <c r="BQ241" s="605">
        <v>0</v>
      </c>
      <c r="BR241" s="605">
        <v>0</v>
      </c>
      <c r="BS241" s="605">
        <v>0</v>
      </c>
      <c r="BT241" s="606">
        <v>0</v>
      </c>
    </row>
    <row r="242" spans="2:72">
      <c r="B242" s="597"/>
      <c r="C242" s="597" t="s">
        <v>116</v>
      </c>
      <c r="D242" s="597"/>
      <c r="E242" s="597"/>
      <c r="F242" s="597"/>
      <c r="G242" s="597"/>
      <c r="H242" s="597"/>
      <c r="I242" s="556"/>
      <c r="J242" s="556"/>
      <c r="L242" s="604"/>
      <c r="M242" s="605"/>
      <c r="N242" s="605"/>
      <c r="O242" s="605"/>
      <c r="P242" s="605">
        <v>0</v>
      </c>
      <c r="Q242" s="605">
        <v>0</v>
      </c>
      <c r="R242" s="605">
        <v>0</v>
      </c>
      <c r="S242" s="605">
        <v>0</v>
      </c>
      <c r="T242" s="605">
        <v>0</v>
      </c>
      <c r="U242" s="605">
        <v>0</v>
      </c>
      <c r="V242" s="605">
        <v>0</v>
      </c>
      <c r="W242" s="605">
        <v>0</v>
      </c>
      <c r="X242" s="605">
        <v>0</v>
      </c>
      <c r="Y242" s="605">
        <v>0</v>
      </c>
      <c r="Z242" s="605">
        <v>0</v>
      </c>
      <c r="AA242" s="605">
        <v>0</v>
      </c>
      <c r="AB242" s="605">
        <v>0</v>
      </c>
      <c r="AC242" s="605">
        <v>0</v>
      </c>
      <c r="AD242" s="605">
        <v>0</v>
      </c>
      <c r="AE242" s="605">
        <v>0</v>
      </c>
      <c r="AF242" s="605">
        <v>0</v>
      </c>
      <c r="AG242" s="605">
        <v>0</v>
      </c>
      <c r="AH242" s="605">
        <v>0</v>
      </c>
      <c r="AI242" s="605">
        <v>0</v>
      </c>
      <c r="AJ242" s="605">
        <v>0</v>
      </c>
      <c r="AK242" s="605">
        <v>0</v>
      </c>
      <c r="AL242" s="605">
        <v>0</v>
      </c>
      <c r="AM242" s="605">
        <v>0</v>
      </c>
      <c r="AN242" s="605">
        <v>0</v>
      </c>
      <c r="AO242" s="606">
        <v>0</v>
      </c>
      <c r="AQ242" s="604"/>
      <c r="AR242" s="605"/>
      <c r="AS242" s="605"/>
      <c r="AT242" s="605"/>
      <c r="AU242" s="605">
        <v>0</v>
      </c>
      <c r="AV242" s="605">
        <v>0</v>
      </c>
      <c r="AW242" s="605">
        <v>0</v>
      </c>
      <c r="AX242" s="605">
        <v>0</v>
      </c>
      <c r="AY242" s="605">
        <v>0</v>
      </c>
      <c r="AZ242" s="605">
        <v>0</v>
      </c>
      <c r="BA242" s="605">
        <v>0</v>
      </c>
      <c r="BB242" s="605">
        <v>0</v>
      </c>
      <c r="BC242" s="605">
        <v>0</v>
      </c>
      <c r="BD242" s="605">
        <v>0</v>
      </c>
      <c r="BE242" s="605">
        <v>0</v>
      </c>
      <c r="BF242" s="605">
        <v>0</v>
      </c>
      <c r="BG242" s="605">
        <v>0</v>
      </c>
      <c r="BH242" s="605">
        <v>0</v>
      </c>
      <c r="BI242" s="605">
        <v>0</v>
      </c>
      <c r="BJ242" s="605">
        <v>0</v>
      </c>
      <c r="BK242" s="605">
        <v>0</v>
      </c>
      <c r="BL242" s="605">
        <v>0</v>
      </c>
      <c r="BM242" s="605">
        <v>0</v>
      </c>
      <c r="BN242" s="605">
        <v>0</v>
      </c>
      <c r="BO242" s="605">
        <v>0</v>
      </c>
      <c r="BP242" s="605">
        <v>0</v>
      </c>
      <c r="BQ242" s="605">
        <v>0</v>
      </c>
      <c r="BR242" s="605">
        <v>0</v>
      </c>
      <c r="BS242" s="605">
        <v>0</v>
      </c>
      <c r="BT242" s="606">
        <v>0</v>
      </c>
    </row>
    <row r="243" spans="2:72">
      <c r="B243" s="597"/>
      <c r="C243" s="597" t="s">
        <v>117</v>
      </c>
      <c r="D243" s="597"/>
      <c r="E243" s="597"/>
      <c r="F243" s="597"/>
      <c r="G243" s="597"/>
      <c r="H243" s="597"/>
      <c r="I243" s="556"/>
      <c r="J243" s="556"/>
      <c r="L243" s="604"/>
      <c r="M243" s="605"/>
      <c r="N243" s="605"/>
      <c r="O243" s="605"/>
      <c r="P243" s="605">
        <v>0</v>
      </c>
      <c r="Q243" s="605">
        <v>0</v>
      </c>
      <c r="R243" s="605">
        <v>0</v>
      </c>
      <c r="S243" s="605">
        <v>0</v>
      </c>
      <c r="T243" s="605">
        <v>0</v>
      </c>
      <c r="U243" s="605">
        <v>0</v>
      </c>
      <c r="V243" s="605">
        <v>0</v>
      </c>
      <c r="W243" s="605">
        <v>0</v>
      </c>
      <c r="X243" s="605">
        <v>0</v>
      </c>
      <c r="Y243" s="605">
        <v>0</v>
      </c>
      <c r="Z243" s="605">
        <v>0</v>
      </c>
      <c r="AA243" s="605">
        <v>0</v>
      </c>
      <c r="AB243" s="605">
        <v>0</v>
      </c>
      <c r="AC243" s="605">
        <v>0</v>
      </c>
      <c r="AD243" s="605">
        <v>0</v>
      </c>
      <c r="AE243" s="605">
        <v>0</v>
      </c>
      <c r="AF243" s="605">
        <v>0</v>
      </c>
      <c r="AG243" s="605">
        <v>0</v>
      </c>
      <c r="AH243" s="605">
        <v>0</v>
      </c>
      <c r="AI243" s="605">
        <v>0</v>
      </c>
      <c r="AJ243" s="605">
        <v>0</v>
      </c>
      <c r="AK243" s="605">
        <v>0</v>
      </c>
      <c r="AL243" s="605">
        <v>0</v>
      </c>
      <c r="AM243" s="605">
        <v>0</v>
      </c>
      <c r="AN243" s="605">
        <v>0</v>
      </c>
      <c r="AO243" s="606">
        <v>0</v>
      </c>
      <c r="AQ243" s="604"/>
      <c r="AR243" s="605"/>
      <c r="AS243" s="605"/>
      <c r="AT243" s="605"/>
      <c r="AU243" s="605">
        <v>0</v>
      </c>
      <c r="AV243" s="605">
        <v>0</v>
      </c>
      <c r="AW243" s="605">
        <v>0</v>
      </c>
      <c r="AX243" s="605">
        <v>0</v>
      </c>
      <c r="AY243" s="605">
        <v>0</v>
      </c>
      <c r="AZ243" s="605">
        <v>0</v>
      </c>
      <c r="BA243" s="605">
        <v>0</v>
      </c>
      <c r="BB243" s="605">
        <v>0</v>
      </c>
      <c r="BC243" s="605">
        <v>0</v>
      </c>
      <c r="BD243" s="605">
        <v>0</v>
      </c>
      <c r="BE243" s="605">
        <v>0</v>
      </c>
      <c r="BF243" s="605">
        <v>0</v>
      </c>
      <c r="BG243" s="605">
        <v>0</v>
      </c>
      <c r="BH243" s="605">
        <v>0</v>
      </c>
      <c r="BI243" s="605">
        <v>0</v>
      </c>
      <c r="BJ243" s="605">
        <v>0</v>
      </c>
      <c r="BK243" s="605">
        <v>0</v>
      </c>
      <c r="BL243" s="605">
        <v>0</v>
      </c>
      <c r="BM243" s="605">
        <v>0</v>
      </c>
      <c r="BN243" s="605">
        <v>0</v>
      </c>
      <c r="BO243" s="605">
        <v>0</v>
      </c>
      <c r="BP243" s="605">
        <v>0</v>
      </c>
      <c r="BQ243" s="605">
        <v>0</v>
      </c>
      <c r="BR243" s="605">
        <v>0</v>
      </c>
      <c r="BS243" s="605">
        <v>0</v>
      </c>
      <c r="BT243" s="606">
        <v>0</v>
      </c>
    </row>
    <row r="244" spans="2:72">
      <c r="B244" s="597"/>
      <c r="C244" s="597" t="s">
        <v>118</v>
      </c>
      <c r="D244" s="597"/>
      <c r="E244" s="597"/>
      <c r="F244" s="597"/>
      <c r="G244" s="597"/>
      <c r="H244" s="597"/>
      <c r="I244" s="556"/>
      <c r="J244" s="556"/>
      <c r="L244" s="604"/>
      <c r="M244" s="605"/>
      <c r="N244" s="605"/>
      <c r="O244" s="605"/>
      <c r="P244" s="605">
        <v>260</v>
      </c>
      <c r="Q244" s="605">
        <v>260</v>
      </c>
      <c r="R244" s="605">
        <v>260</v>
      </c>
      <c r="S244" s="605">
        <v>260</v>
      </c>
      <c r="T244" s="605">
        <v>260</v>
      </c>
      <c r="U244" s="605">
        <v>260</v>
      </c>
      <c r="V244" s="605">
        <v>245</v>
      </c>
      <c r="W244" s="605">
        <v>245</v>
      </c>
      <c r="X244" s="605">
        <v>243</v>
      </c>
      <c r="Y244" s="605">
        <v>195</v>
      </c>
      <c r="Z244" s="605">
        <v>75</v>
      </c>
      <c r="AA244" s="605">
        <v>72</v>
      </c>
      <c r="AB244" s="605">
        <v>44</v>
      </c>
      <c r="AC244" s="605">
        <v>44</v>
      </c>
      <c r="AD244" s="605">
        <v>44</v>
      </c>
      <c r="AE244" s="605">
        <v>37</v>
      </c>
      <c r="AF244" s="605">
        <v>31</v>
      </c>
      <c r="AG244" s="605">
        <v>31</v>
      </c>
      <c r="AH244" s="605">
        <v>31</v>
      </c>
      <c r="AI244" s="605">
        <v>31</v>
      </c>
      <c r="AJ244" s="605">
        <v>0</v>
      </c>
      <c r="AK244" s="605">
        <v>0</v>
      </c>
      <c r="AL244" s="605">
        <v>0</v>
      </c>
      <c r="AM244" s="605">
        <v>0</v>
      </c>
      <c r="AN244" s="605">
        <v>0</v>
      </c>
      <c r="AO244" s="606">
        <v>0</v>
      </c>
      <c r="AQ244" s="604"/>
      <c r="AR244" s="605"/>
      <c r="AS244" s="605"/>
      <c r="AT244" s="605"/>
      <c r="AU244" s="605">
        <v>1883044</v>
      </c>
      <c r="AV244" s="605">
        <v>1883044</v>
      </c>
      <c r="AW244" s="605">
        <v>1882176</v>
      </c>
      <c r="AX244" s="605">
        <v>1882176</v>
      </c>
      <c r="AY244" s="605">
        <v>1882176</v>
      </c>
      <c r="AZ244" s="605">
        <v>1882176</v>
      </c>
      <c r="BA244" s="605">
        <v>1786538</v>
      </c>
      <c r="BB244" s="605">
        <v>1786538</v>
      </c>
      <c r="BC244" s="605">
        <v>1755270</v>
      </c>
      <c r="BD244" s="605">
        <v>1432240</v>
      </c>
      <c r="BE244" s="605">
        <v>564489</v>
      </c>
      <c r="BF244" s="605">
        <v>485719</v>
      </c>
      <c r="BG244" s="605">
        <v>149063</v>
      </c>
      <c r="BH244" s="605">
        <v>149063</v>
      </c>
      <c r="BI244" s="605">
        <v>149063</v>
      </c>
      <c r="BJ244" s="605">
        <v>94214</v>
      </c>
      <c r="BK244" s="605">
        <v>75233</v>
      </c>
      <c r="BL244" s="605">
        <v>75233</v>
      </c>
      <c r="BM244" s="605">
        <v>75233</v>
      </c>
      <c r="BN244" s="605">
        <v>75233</v>
      </c>
      <c r="BO244" s="605">
        <v>0</v>
      </c>
      <c r="BP244" s="605">
        <v>0</v>
      </c>
      <c r="BQ244" s="605">
        <v>0</v>
      </c>
      <c r="BR244" s="605">
        <v>0</v>
      </c>
      <c r="BS244" s="605">
        <v>0</v>
      </c>
      <c r="BT244" s="606">
        <v>0</v>
      </c>
    </row>
    <row r="245" spans="2:72">
      <c r="B245" s="597"/>
      <c r="C245" s="597"/>
      <c r="D245" s="597" t="s">
        <v>113</v>
      </c>
      <c r="E245" s="597"/>
      <c r="F245" s="597"/>
      <c r="G245" s="597"/>
      <c r="H245" s="597" t="s">
        <v>1031</v>
      </c>
      <c r="I245" s="556"/>
      <c r="J245" s="556"/>
      <c r="L245" s="604"/>
      <c r="M245" s="605"/>
      <c r="N245" s="605"/>
      <c r="O245" s="605"/>
      <c r="P245" s="605">
        <v>25</v>
      </c>
      <c r="Q245" s="605">
        <v>25</v>
      </c>
      <c r="R245" s="605">
        <v>25</v>
      </c>
      <c r="S245" s="605">
        <v>25</v>
      </c>
      <c r="T245" s="605">
        <v>25</v>
      </c>
      <c r="U245" s="605">
        <v>25</v>
      </c>
      <c r="V245" s="605">
        <v>25</v>
      </c>
      <c r="W245" s="605">
        <v>25</v>
      </c>
      <c r="X245" s="605">
        <v>25</v>
      </c>
      <c r="Y245" s="605">
        <v>25</v>
      </c>
      <c r="Z245" s="605">
        <v>22</v>
      </c>
      <c r="AA245" s="605">
        <v>22</v>
      </c>
      <c r="AB245" s="605">
        <v>22</v>
      </c>
      <c r="AC245" s="605">
        <v>22</v>
      </c>
      <c r="AD245" s="605">
        <v>22</v>
      </c>
      <c r="AE245" s="605">
        <v>22</v>
      </c>
      <c r="AF245" s="605">
        <v>11</v>
      </c>
      <c r="AG245" s="605">
        <v>11</v>
      </c>
      <c r="AH245" s="605">
        <v>11</v>
      </c>
      <c r="AI245" s="605">
        <v>11</v>
      </c>
      <c r="AJ245" s="605">
        <v>0</v>
      </c>
      <c r="AK245" s="605">
        <v>0</v>
      </c>
      <c r="AL245" s="605">
        <v>0</v>
      </c>
      <c r="AM245" s="605">
        <v>0</v>
      </c>
      <c r="AN245" s="605">
        <v>0</v>
      </c>
      <c r="AO245" s="606">
        <v>0</v>
      </c>
      <c r="AQ245" s="604"/>
      <c r="AR245" s="605"/>
      <c r="AS245" s="605"/>
      <c r="AT245" s="605"/>
      <c r="AU245" s="605">
        <v>388248</v>
      </c>
      <c r="AV245" s="605">
        <v>382738</v>
      </c>
      <c r="AW245" s="605">
        <v>382738</v>
      </c>
      <c r="AX245" s="605">
        <v>382738</v>
      </c>
      <c r="AY245" s="605">
        <v>382738</v>
      </c>
      <c r="AZ245" s="605">
        <v>382738</v>
      </c>
      <c r="BA245" s="605">
        <v>382738</v>
      </c>
      <c r="BB245" s="605">
        <v>382396</v>
      </c>
      <c r="BC245" s="605">
        <v>382396</v>
      </c>
      <c r="BD245" s="605">
        <v>382396</v>
      </c>
      <c r="BE245" s="605">
        <v>357819</v>
      </c>
      <c r="BF245" s="605">
        <v>357256</v>
      </c>
      <c r="BG245" s="605">
        <v>357256</v>
      </c>
      <c r="BH245" s="605">
        <v>355162</v>
      </c>
      <c r="BI245" s="605">
        <v>355162</v>
      </c>
      <c r="BJ245" s="605">
        <v>354426</v>
      </c>
      <c r="BK245" s="605">
        <v>181989</v>
      </c>
      <c r="BL245" s="605">
        <v>181989</v>
      </c>
      <c r="BM245" s="605">
        <v>181989</v>
      </c>
      <c r="BN245" s="605">
        <v>181989</v>
      </c>
      <c r="BO245" s="605">
        <v>0</v>
      </c>
      <c r="BP245" s="605">
        <v>0</v>
      </c>
      <c r="BQ245" s="605">
        <v>0</v>
      </c>
      <c r="BR245" s="605">
        <v>0</v>
      </c>
      <c r="BS245" s="605">
        <v>0</v>
      </c>
      <c r="BT245" s="606">
        <v>0</v>
      </c>
    </row>
    <row r="246" spans="2:72">
      <c r="B246" s="597"/>
      <c r="C246" s="597"/>
      <c r="D246" s="597" t="s">
        <v>1032</v>
      </c>
      <c r="E246" s="597"/>
      <c r="F246" s="597"/>
      <c r="G246" s="597"/>
      <c r="H246" s="597" t="s">
        <v>1031</v>
      </c>
      <c r="I246" s="556"/>
      <c r="J246" s="556"/>
      <c r="L246" s="604"/>
      <c r="M246" s="605"/>
      <c r="N246" s="605"/>
      <c r="O246" s="605"/>
      <c r="P246" s="605">
        <v>90</v>
      </c>
      <c r="Q246" s="605">
        <v>90</v>
      </c>
      <c r="R246" s="605">
        <v>90</v>
      </c>
      <c r="S246" s="605">
        <v>90</v>
      </c>
      <c r="T246" s="605">
        <v>90</v>
      </c>
      <c r="U246" s="605">
        <v>90</v>
      </c>
      <c r="V246" s="605">
        <v>90</v>
      </c>
      <c r="W246" s="605">
        <v>90</v>
      </c>
      <c r="X246" s="605">
        <v>90</v>
      </c>
      <c r="Y246" s="605">
        <v>90</v>
      </c>
      <c r="Z246" s="605">
        <v>90</v>
      </c>
      <c r="AA246" s="605">
        <v>90</v>
      </c>
      <c r="AB246" s="605">
        <v>90</v>
      </c>
      <c r="AC246" s="605">
        <v>90</v>
      </c>
      <c r="AD246" s="605">
        <v>90</v>
      </c>
      <c r="AE246" s="605">
        <v>90</v>
      </c>
      <c r="AF246" s="605">
        <v>90</v>
      </c>
      <c r="AG246" s="605">
        <v>90</v>
      </c>
      <c r="AH246" s="605">
        <v>83</v>
      </c>
      <c r="AI246" s="605">
        <v>0</v>
      </c>
      <c r="AJ246" s="605">
        <v>0</v>
      </c>
      <c r="AK246" s="605">
        <v>0</v>
      </c>
      <c r="AL246" s="605">
        <v>0</v>
      </c>
      <c r="AM246" s="605">
        <v>0</v>
      </c>
      <c r="AN246" s="605">
        <v>0</v>
      </c>
      <c r="AO246" s="606">
        <v>0</v>
      </c>
      <c r="AQ246" s="604"/>
      <c r="AR246" s="605"/>
      <c r="AS246" s="605"/>
      <c r="AT246" s="605"/>
      <c r="AU246" s="605">
        <v>172830</v>
      </c>
      <c r="AV246" s="605">
        <v>172830</v>
      </c>
      <c r="AW246" s="605">
        <v>172830</v>
      </c>
      <c r="AX246" s="605">
        <v>172830</v>
      </c>
      <c r="AY246" s="605">
        <v>172830</v>
      </c>
      <c r="AZ246" s="605">
        <v>172830</v>
      </c>
      <c r="BA246" s="605">
        <v>172830</v>
      </c>
      <c r="BB246" s="605">
        <v>172830</v>
      </c>
      <c r="BC246" s="605">
        <v>172830</v>
      </c>
      <c r="BD246" s="605">
        <v>172830</v>
      </c>
      <c r="BE246" s="605">
        <v>172830</v>
      </c>
      <c r="BF246" s="605">
        <v>172830</v>
      </c>
      <c r="BG246" s="605">
        <v>172830</v>
      </c>
      <c r="BH246" s="605">
        <v>172830</v>
      </c>
      <c r="BI246" s="605">
        <v>172830</v>
      </c>
      <c r="BJ246" s="605">
        <v>172830</v>
      </c>
      <c r="BK246" s="605">
        <v>172830</v>
      </c>
      <c r="BL246" s="605">
        <v>172830</v>
      </c>
      <c r="BM246" s="605">
        <v>166478</v>
      </c>
      <c r="BN246" s="605">
        <v>0</v>
      </c>
      <c r="BO246" s="605">
        <v>0</v>
      </c>
      <c r="BP246" s="605">
        <v>0</v>
      </c>
      <c r="BQ246" s="605">
        <v>0</v>
      </c>
      <c r="BR246" s="605">
        <v>0</v>
      </c>
      <c r="BS246" s="605">
        <v>0</v>
      </c>
      <c r="BT246" s="606">
        <v>0</v>
      </c>
    </row>
    <row r="247" spans="2:72">
      <c r="B247" s="597"/>
      <c r="C247" s="597"/>
      <c r="D247" s="597" t="s">
        <v>115</v>
      </c>
      <c r="E247" s="597"/>
      <c r="F247" s="597"/>
      <c r="G247" s="597"/>
      <c r="H247" s="597" t="s">
        <v>1031</v>
      </c>
      <c r="I247" s="556"/>
      <c r="J247" s="556"/>
      <c r="L247" s="604"/>
      <c r="M247" s="605"/>
      <c r="N247" s="605"/>
      <c r="O247" s="605"/>
      <c r="P247" s="605">
        <v>0</v>
      </c>
      <c r="Q247" s="605">
        <v>0</v>
      </c>
      <c r="R247" s="605">
        <v>0</v>
      </c>
      <c r="S247" s="605">
        <v>0</v>
      </c>
      <c r="T247" s="605">
        <v>0</v>
      </c>
      <c r="U247" s="605">
        <v>0</v>
      </c>
      <c r="V247" s="605">
        <v>0</v>
      </c>
      <c r="W247" s="605">
        <v>0</v>
      </c>
      <c r="X247" s="605">
        <v>0</v>
      </c>
      <c r="Y247" s="605">
        <v>0</v>
      </c>
      <c r="Z247" s="605">
        <v>0</v>
      </c>
      <c r="AA247" s="605">
        <v>0</v>
      </c>
      <c r="AB247" s="605">
        <v>0</v>
      </c>
      <c r="AC247" s="605">
        <v>0</v>
      </c>
      <c r="AD247" s="605">
        <v>0</v>
      </c>
      <c r="AE247" s="605">
        <v>0</v>
      </c>
      <c r="AF247" s="605">
        <v>0</v>
      </c>
      <c r="AG247" s="605">
        <v>0</v>
      </c>
      <c r="AH247" s="605">
        <v>0</v>
      </c>
      <c r="AI247" s="605">
        <v>0</v>
      </c>
      <c r="AJ247" s="605">
        <v>0</v>
      </c>
      <c r="AK247" s="605">
        <v>0</v>
      </c>
      <c r="AL247" s="605">
        <v>0</v>
      </c>
      <c r="AM247" s="605">
        <v>0</v>
      </c>
      <c r="AN247" s="605">
        <v>0</v>
      </c>
      <c r="AO247" s="606">
        <v>0</v>
      </c>
      <c r="AQ247" s="604"/>
      <c r="AR247" s="605"/>
      <c r="AS247" s="605"/>
      <c r="AT247" s="605"/>
      <c r="AU247" s="605">
        <v>0</v>
      </c>
      <c r="AV247" s="605">
        <v>0</v>
      </c>
      <c r="AW247" s="605">
        <v>0</v>
      </c>
      <c r="AX247" s="605">
        <v>0</v>
      </c>
      <c r="AY247" s="605">
        <v>0</v>
      </c>
      <c r="AZ247" s="605">
        <v>0</v>
      </c>
      <c r="BA247" s="605">
        <v>0</v>
      </c>
      <c r="BB247" s="605">
        <v>0</v>
      </c>
      <c r="BC247" s="605">
        <v>0</v>
      </c>
      <c r="BD247" s="605">
        <v>0</v>
      </c>
      <c r="BE247" s="605">
        <v>0</v>
      </c>
      <c r="BF247" s="605">
        <v>0</v>
      </c>
      <c r="BG247" s="605">
        <v>0</v>
      </c>
      <c r="BH247" s="605">
        <v>0</v>
      </c>
      <c r="BI247" s="605">
        <v>0</v>
      </c>
      <c r="BJ247" s="605">
        <v>0</v>
      </c>
      <c r="BK247" s="605">
        <v>0</v>
      </c>
      <c r="BL247" s="605">
        <v>0</v>
      </c>
      <c r="BM247" s="605">
        <v>0</v>
      </c>
      <c r="BN247" s="605">
        <v>0</v>
      </c>
      <c r="BO247" s="605">
        <v>0</v>
      </c>
      <c r="BP247" s="605">
        <v>0</v>
      </c>
      <c r="BQ247" s="605">
        <v>0</v>
      </c>
      <c r="BR247" s="605">
        <v>0</v>
      </c>
      <c r="BS247" s="605">
        <v>0</v>
      </c>
      <c r="BT247" s="606">
        <v>0</v>
      </c>
    </row>
    <row r="248" spans="2:72">
      <c r="B248" s="597"/>
      <c r="C248" s="597"/>
      <c r="D248" s="597" t="s">
        <v>116</v>
      </c>
      <c r="E248" s="597"/>
      <c r="F248" s="597"/>
      <c r="G248" s="597"/>
      <c r="H248" s="597" t="s">
        <v>1031</v>
      </c>
      <c r="I248" s="556"/>
      <c r="J248" s="556"/>
      <c r="L248" s="604"/>
      <c r="M248" s="605"/>
      <c r="N248" s="605"/>
      <c r="O248" s="605"/>
      <c r="P248" s="605">
        <v>0</v>
      </c>
      <c r="Q248" s="605">
        <v>0</v>
      </c>
      <c r="R248" s="605">
        <v>0</v>
      </c>
      <c r="S248" s="605">
        <v>0</v>
      </c>
      <c r="T248" s="605">
        <v>0</v>
      </c>
      <c r="U248" s="605">
        <v>0</v>
      </c>
      <c r="V248" s="605">
        <v>0</v>
      </c>
      <c r="W248" s="605">
        <v>0</v>
      </c>
      <c r="X248" s="605">
        <v>0</v>
      </c>
      <c r="Y248" s="605">
        <v>0</v>
      </c>
      <c r="Z248" s="605">
        <v>0</v>
      </c>
      <c r="AA248" s="605">
        <v>0</v>
      </c>
      <c r="AB248" s="605">
        <v>0</v>
      </c>
      <c r="AC248" s="605">
        <v>0</v>
      </c>
      <c r="AD248" s="605">
        <v>0</v>
      </c>
      <c r="AE248" s="605">
        <v>0</v>
      </c>
      <c r="AF248" s="605">
        <v>0</v>
      </c>
      <c r="AG248" s="605">
        <v>0</v>
      </c>
      <c r="AH248" s="605">
        <v>0</v>
      </c>
      <c r="AI248" s="605">
        <v>0</v>
      </c>
      <c r="AJ248" s="605">
        <v>0</v>
      </c>
      <c r="AK248" s="605">
        <v>0</v>
      </c>
      <c r="AL248" s="605">
        <v>0</v>
      </c>
      <c r="AM248" s="605">
        <v>0</v>
      </c>
      <c r="AN248" s="605">
        <v>0</v>
      </c>
      <c r="AO248" s="606">
        <v>0</v>
      </c>
      <c r="AQ248" s="604"/>
      <c r="AR248" s="605"/>
      <c r="AS248" s="605"/>
      <c r="AT248" s="605"/>
      <c r="AU248" s="605">
        <v>0</v>
      </c>
      <c r="AV248" s="605">
        <v>0</v>
      </c>
      <c r="AW248" s="605">
        <v>0</v>
      </c>
      <c r="AX248" s="605">
        <v>0</v>
      </c>
      <c r="AY248" s="605">
        <v>0</v>
      </c>
      <c r="AZ248" s="605">
        <v>0</v>
      </c>
      <c r="BA248" s="605">
        <v>0</v>
      </c>
      <c r="BB248" s="605">
        <v>0</v>
      </c>
      <c r="BC248" s="605">
        <v>0</v>
      </c>
      <c r="BD248" s="605">
        <v>0</v>
      </c>
      <c r="BE248" s="605">
        <v>0</v>
      </c>
      <c r="BF248" s="605">
        <v>0</v>
      </c>
      <c r="BG248" s="605">
        <v>0</v>
      </c>
      <c r="BH248" s="605">
        <v>0</v>
      </c>
      <c r="BI248" s="605">
        <v>0</v>
      </c>
      <c r="BJ248" s="605">
        <v>0</v>
      </c>
      <c r="BK248" s="605">
        <v>0</v>
      </c>
      <c r="BL248" s="605">
        <v>0</v>
      </c>
      <c r="BM248" s="605">
        <v>0</v>
      </c>
      <c r="BN248" s="605">
        <v>0</v>
      </c>
      <c r="BO248" s="605">
        <v>0</v>
      </c>
      <c r="BP248" s="605">
        <v>0</v>
      </c>
      <c r="BQ248" s="605">
        <v>0</v>
      </c>
      <c r="BR248" s="605">
        <v>0</v>
      </c>
      <c r="BS248" s="605">
        <v>0</v>
      </c>
      <c r="BT248" s="606">
        <v>0</v>
      </c>
    </row>
    <row r="249" spans="2:72">
      <c r="B249" s="597"/>
      <c r="C249" s="597"/>
      <c r="D249" s="597" t="s">
        <v>117</v>
      </c>
      <c r="E249" s="597"/>
      <c r="F249" s="597"/>
      <c r="G249" s="597"/>
      <c r="H249" s="597" t="s">
        <v>1031</v>
      </c>
      <c r="I249" s="556"/>
      <c r="J249" s="556"/>
      <c r="L249" s="604"/>
      <c r="M249" s="605"/>
      <c r="N249" s="605"/>
      <c r="O249" s="605"/>
      <c r="P249" s="605">
        <v>16</v>
      </c>
      <c r="Q249" s="605">
        <v>16</v>
      </c>
      <c r="R249" s="605">
        <v>16</v>
      </c>
      <c r="S249" s="605">
        <v>16</v>
      </c>
      <c r="T249" s="605">
        <v>16</v>
      </c>
      <c r="U249" s="605">
        <v>16</v>
      </c>
      <c r="V249" s="605">
        <v>16</v>
      </c>
      <c r="W249" s="605">
        <v>16</v>
      </c>
      <c r="X249" s="605">
        <v>16</v>
      </c>
      <c r="Y249" s="605">
        <v>16</v>
      </c>
      <c r="Z249" s="605">
        <v>16</v>
      </c>
      <c r="AA249" s="605">
        <v>16</v>
      </c>
      <c r="AB249" s="605">
        <v>16</v>
      </c>
      <c r="AC249" s="605">
        <v>11</v>
      </c>
      <c r="AD249" s="605">
        <v>0</v>
      </c>
      <c r="AE249" s="605">
        <v>0</v>
      </c>
      <c r="AF249" s="605">
        <v>0</v>
      </c>
      <c r="AG249" s="605">
        <v>0</v>
      </c>
      <c r="AH249" s="605">
        <v>0</v>
      </c>
      <c r="AI249" s="605">
        <v>0</v>
      </c>
      <c r="AJ249" s="605">
        <v>0</v>
      </c>
      <c r="AK249" s="605">
        <v>0</v>
      </c>
      <c r="AL249" s="605">
        <v>0</v>
      </c>
      <c r="AM249" s="605">
        <v>0</v>
      </c>
      <c r="AN249" s="605">
        <v>0</v>
      </c>
      <c r="AO249" s="606">
        <v>0</v>
      </c>
      <c r="AQ249" s="604"/>
      <c r="AR249" s="605"/>
      <c r="AS249" s="605"/>
      <c r="AT249" s="605"/>
      <c r="AU249" s="605">
        <v>76159</v>
      </c>
      <c r="AV249" s="605">
        <v>76159</v>
      </c>
      <c r="AW249" s="605">
        <v>76159</v>
      </c>
      <c r="AX249" s="605">
        <v>76159</v>
      </c>
      <c r="AY249" s="605">
        <v>76159</v>
      </c>
      <c r="AZ249" s="605">
        <v>76159</v>
      </c>
      <c r="BA249" s="605">
        <v>76159</v>
      </c>
      <c r="BB249" s="605">
        <v>76159</v>
      </c>
      <c r="BC249" s="605">
        <v>76159</v>
      </c>
      <c r="BD249" s="605">
        <v>76159</v>
      </c>
      <c r="BE249" s="605">
        <v>76159</v>
      </c>
      <c r="BF249" s="605">
        <v>76159</v>
      </c>
      <c r="BG249" s="605">
        <v>76159</v>
      </c>
      <c r="BH249" s="605">
        <v>53311</v>
      </c>
      <c r="BI249" s="605">
        <v>0</v>
      </c>
      <c r="BJ249" s="605">
        <v>0</v>
      </c>
      <c r="BK249" s="605">
        <v>0</v>
      </c>
      <c r="BL249" s="605">
        <v>0</v>
      </c>
      <c r="BM249" s="605">
        <v>0</v>
      </c>
      <c r="BN249" s="605">
        <v>0</v>
      </c>
      <c r="BO249" s="605">
        <v>0</v>
      </c>
      <c r="BP249" s="605">
        <v>0</v>
      </c>
      <c r="BQ249" s="605">
        <v>0</v>
      </c>
      <c r="BR249" s="605">
        <v>0</v>
      </c>
      <c r="BS249" s="605">
        <v>0</v>
      </c>
      <c r="BT249" s="606">
        <v>0</v>
      </c>
    </row>
    <row r="250" spans="2:72">
      <c r="B250" s="597"/>
      <c r="C250" s="597"/>
      <c r="D250" s="597" t="s">
        <v>118</v>
      </c>
      <c r="E250" s="597"/>
      <c r="F250" s="597"/>
      <c r="G250" s="597"/>
      <c r="H250" s="597" t="s">
        <v>1031</v>
      </c>
      <c r="I250" s="556"/>
      <c r="J250" s="556"/>
      <c r="L250" s="604"/>
      <c r="M250" s="605"/>
      <c r="N250" s="605"/>
      <c r="O250" s="605"/>
      <c r="P250" s="605">
        <v>475</v>
      </c>
      <c r="Q250" s="605">
        <v>432</v>
      </c>
      <c r="R250" s="605">
        <v>424</v>
      </c>
      <c r="S250" s="605">
        <v>424</v>
      </c>
      <c r="T250" s="605">
        <v>424</v>
      </c>
      <c r="U250" s="605">
        <v>424</v>
      </c>
      <c r="V250" s="605">
        <v>402</v>
      </c>
      <c r="W250" s="605">
        <v>402</v>
      </c>
      <c r="X250" s="605">
        <v>398</v>
      </c>
      <c r="Y250" s="605">
        <v>328</v>
      </c>
      <c r="Z250" s="605">
        <v>98</v>
      </c>
      <c r="AA250" s="605">
        <v>67</v>
      </c>
      <c r="AB250" s="605">
        <v>44</v>
      </c>
      <c r="AC250" s="605">
        <v>44</v>
      </c>
      <c r="AD250" s="605">
        <v>44</v>
      </c>
      <c r="AE250" s="605">
        <v>28</v>
      </c>
      <c r="AF250" s="605">
        <v>3</v>
      </c>
      <c r="AG250" s="605">
        <v>3</v>
      </c>
      <c r="AH250" s="605">
        <v>3</v>
      </c>
      <c r="AI250" s="605">
        <v>3</v>
      </c>
      <c r="AJ250" s="605">
        <v>0</v>
      </c>
      <c r="AK250" s="605">
        <v>0</v>
      </c>
      <c r="AL250" s="605">
        <v>0</v>
      </c>
      <c r="AM250" s="605">
        <v>0</v>
      </c>
      <c r="AN250" s="605">
        <v>0</v>
      </c>
      <c r="AO250" s="606">
        <v>0</v>
      </c>
      <c r="AQ250" s="604"/>
      <c r="AR250" s="605"/>
      <c r="AS250" s="605"/>
      <c r="AT250" s="605"/>
      <c r="AU250" s="605">
        <v>3004373</v>
      </c>
      <c r="AV250" s="605">
        <v>2867197</v>
      </c>
      <c r="AW250" s="605">
        <v>2840727</v>
      </c>
      <c r="AX250" s="605">
        <v>2840727</v>
      </c>
      <c r="AY250" s="605">
        <v>2840727</v>
      </c>
      <c r="AZ250" s="605">
        <v>2840727</v>
      </c>
      <c r="BA250" s="605">
        <v>2695898</v>
      </c>
      <c r="BB250" s="605">
        <v>2695898</v>
      </c>
      <c r="BC250" s="605">
        <v>2681930</v>
      </c>
      <c r="BD250" s="605">
        <v>2223924</v>
      </c>
      <c r="BE250" s="605">
        <v>853115</v>
      </c>
      <c r="BF250" s="605">
        <v>740441</v>
      </c>
      <c r="BG250" s="605">
        <v>517391</v>
      </c>
      <c r="BH250" s="605">
        <v>517391</v>
      </c>
      <c r="BI250" s="605">
        <v>517391</v>
      </c>
      <c r="BJ250" s="605">
        <v>342200</v>
      </c>
      <c r="BK250" s="605">
        <v>1553</v>
      </c>
      <c r="BL250" s="605">
        <v>1553</v>
      </c>
      <c r="BM250" s="605">
        <v>1553</v>
      </c>
      <c r="BN250" s="605">
        <v>1553</v>
      </c>
      <c r="BO250" s="605">
        <v>0</v>
      </c>
      <c r="BP250" s="605">
        <v>0</v>
      </c>
      <c r="BQ250" s="605">
        <v>0</v>
      </c>
      <c r="BR250" s="605">
        <v>0</v>
      </c>
      <c r="BS250" s="605">
        <v>0</v>
      </c>
      <c r="BT250" s="606">
        <v>0</v>
      </c>
    </row>
    <row r="251" spans="2:72">
      <c r="B251" s="597"/>
      <c r="C251" s="597"/>
      <c r="D251" s="597" t="s">
        <v>95</v>
      </c>
      <c r="E251" s="597"/>
      <c r="F251" s="597"/>
      <c r="G251" s="597"/>
      <c r="H251" s="597" t="s">
        <v>1031</v>
      </c>
      <c r="I251" s="556"/>
      <c r="J251" s="556"/>
      <c r="L251" s="604"/>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5"/>
      <c r="AL251" s="605"/>
      <c r="AM251" s="605"/>
      <c r="AN251" s="605"/>
      <c r="AO251" s="606"/>
      <c r="AQ251" s="604"/>
      <c r="AR251" s="605"/>
      <c r="AS251" s="605"/>
      <c r="AT251" s="605"/>
      <c r="AU251" s="605">
        <v>3141</v>
      </c>
      <c r="AV251" s="605">
        <v>3081</v>
      </c>
      <c r="AW251" s="605">
        <v>3081</v>
      </c>
      <c r="AX251" s="605">
        <v>3081</v>
      </c>
      <c r="AY251" s="605">
        <v>3081</v>
      </c>
      <c r="AZ251" s="605">
        <v>3081</v>
      </c>
      <c r="BA251" s="605">
        <v>3081</v>
      </c>
      <c r="BB251" s="605">
        <v>3064</v>
      </c>
      <c r="BC251" s="605">
        <v>3064</v>
      </c>
      <c r="BD251" s="605">
        <v>3064</v>
      </c>
      <c r="BE251" s="605">
        <v>3103</v>
      </c>
      <c r="BF251" s="605">
        <v>3103</v>
      </c>
      <c r="BG251" s="605">
        <v>3103</v>
      </c>
      <c r="BH251" s="605">
        <v>3066</v>
      </c>
      <c r="BI251" s="605">
        <v>3066</v>
      </c>
      <c r="BJ251" s="605">
        <v>3064</v>
      </c>
      <c r="BK251" s="605">
        <v>0</v>
      </c>
      <c r="BL251" s="605">
        <v>0</v>
      </c>
      <c r="BM251" s="605">
        <v>0</v>
      </c>
      <c r="BN251" s="605">
        <v>0</v>
      </c>
      <c r="BO251" s="605">
        <v>0</v>
      </c>
      <c r="BP251" s="605">
        <v>0</v>
      </c>
      <c r="BQ251" s="605">
        <v>0</v>
      </c>
      <c r="BR251" s="605">
        <v>0</v>
      </c>
      <c r="BS251" s="605">
        <v>0</v>
      </c>
      <c r="BT251" s="606">
        <v>0</v>
      </c>
    </row>
    <row r="252" spans="2:72">
      <c r="B252" s="597"/>
      <c r="C252" s="597"/>
      <c r="D252" s="597" t="s">
        <v>96</v>
      </c>
      <c r="E252" s="597"/>
      <c r="F252" s="597"/>
      <c r="G252" s="597"/>
      <c r="H252" s="597" t="s">
        <v>1031</v>
      </c>
      <c r="I252" s="556"/>
      <c r="J252" s="556"/>
      <c r="L252" s="604"/>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5"/>
      <c r="AL252" s="605"/>
      <c r="AM252" s="605"/>
      <c r="AN252" s="605"/>
      <c r="AO252" s="606"/>
      <c r="AQ252" s="604"/>
      <c r="AR252" s="605"/>
      <c r="AS252" s="605"/>
      <c r="AT252" s="605"/>
      <c r="AU252" s="605">
        <v>0</v>
      </c>
      <c r="AV252" s="605">
        <v>0</v>
      </c>
      <c r="AW252" s="605">
        <v>0</v>
      </c>
      <c r="AX252" s="605">
        <v>0</v>
      </c>
      <c r="AY252" s="605">
        <v>0</v>
      </c>
      <c r="AZ252" s="605">
        <v>0</v>
      </c>
      <c r="BA252" s="605">
        <v>0</v>
      </c>
      <c r="BB252" s="605">
        <v>0</v>
      </c>
      <c r="BC252" s="605">
        <v>0</v>
      </c>
      <c r="BD252" s="605">
        <v>0</v>
      </c>
      <c r="BE252" s="605">
        <v>0</v>
      </c>
      <c r="BF252" s="605">
        <v>0</v>
      </c>
      <c r="BG252" s="605">
        <v>0</v>
      </c>
      <c r="BH252" s="605">
        <v>0</v>
      </c>
      <c r="BI252" s="605">
        <v>0</v>
      </c>
      <c r="BJ252" s="605">
        <v>0</v>
      </c>
      <c r="BK252" s="605">
        <v>0</v>
      </c>
      <c r="BL252" s="605">
        <v>0</v>
      </c>
      <c r="BM252" s="605">
        <v>0</v>
      </c>
      <c r="BN252" s="605">
        <v>0</v>
      </c>
      <c r="BO252" s="605">
        <v>0</v>
      </c>
      <c r="BP252" s="605">
        <v>0</v>
      </c>
      <c r="BQ252" s="605">
        <v>0</v>
      </c>
      <c r="BR252" s="605">
        <v>0</v>
      </c>
      <c r="BS252" s="605">
        <v>0</v>
      </c>
      <c r="BT252" s="606">
        <v>0</v>
      </c>
    </row>
    <row r="253" spans="2:72">
      <c r="B253" s="597"/>
      <c r="C253" s="597"/>
      <c r="D253" s="597" t="s">
        <v>665</v>
      </c>
      <c r="E253" s="597"/>
      <c r="F253" s="597"/>
      <c r="G253" s="597"/>
      <c r="H253" s="597" t="s">
        <v>1031</v>
      </c>
      <c r="I253" s="556"/>
      <c r="J253" s="556"/>
      <c r="L253" s="604"/>
      <c r="M253" s="605"/>
      <c r="N253" s="605"/>
      <c r="O253" s="605"/>
      <c r="P253" s="605">
        <v>20</v>
      </c>
      <c r="Q253" s="605">
        <v>20</v>
      </c>
      <c r="R253" s="605">
        <v>20</v>
      </c>
      <c r="S253" s="605">
        <v>20</v>
      </c>
      <c r="T253" s="605">
        <v>20</v>
      </c>
      <c r="U253" s="605">
        <v>20</v>
      </c>
      <c r="V253" s="605">
        <v>20</v>
      </c>
      <c r="W253" s="605">
        <v>20</v>
      </c>
      <c r="X253" s="605">
        <v>20</v>
      </c>
      <c r="Y253" s="605">
        <v>20</v>
      </c>
      <c r="Z253" s="605">
        <v>20</v>
      </c>
      <c r="AA253" s="605">
        <v>20</v>
      </c>
      <c r="AB253" s="605">
        <v>20</v>
      </c>
      <c r="AC253" s="605">
        <v>20</v>
      </c>
      <c r="AD253" s="605">
        <v>20</v>
      </c>
      <c r="AE253" s="605">
        <v>20</v>
      </c>
      <c r="AF253" s="605">
        <v>20</v>
      </c>
      <c r="AG253" s="605">
        <v>20</v>
      </c>
      <c r="AH253" s="605">
        <v>18</v>
      </c>
      <c r="AI253" s="605">
        <v>0</v>
      </c>
      <c r="AJ253" s="605">
        <v>0</v>
      </c>
      <c r="AK253" s="605">
        <v>0</v>
      </c>
      <c r="AL253" s="605">
        <v>0</v>
      </c>
      <c r="AM253" s="605">
        <v>0</v>
      </c>
      <c r="AN253" s="605">
        <v>0</v>
      </c>
      <c r="AO253" s="606">
        <v>0</v>
      </c>
      <c r="AQ253" s="604"/>
      <c r="AR253" s="605"/>
      <c r="AS253" s="605"/>
      <c r="AT253" s="605"/>
      <c r="AU253" s="605">
        <v>37584</v>
      </c>
      <c r="AV253" s="605">
        <v>37584</v>
      </c>
      <c r="AW253" s="605">
        <v>37584</v>
      </c>
      <c r="AX253" s="605">
        <v>37584</v>
      </c>
      <c r="AY253" s="605">
        <v>37584</v>
      </c>
      <c r="AZ253" s="605">
        <v>37584</v>
      </c>
      <c r="BA253" s="605">
        <v>37584</v>
      </c>
      <c r="BB253" s="605">
        <v>37584</v>
      </c>
      <c r="BC253" s="605">
        <v>37584</v>
      </c>
      <c r="BD253" s="605">
        <v>37584</v>
      </c>
      <c r="BE253" s="605">
        <v>37584</v>
      </c>
      <c r="BF253" s="605">
        <v>37584</v>
      </c>
      <c r="BG253" s="605">
        <v>37584</v>
      </c>
      <c r="BH253" s="605">
        <v>37584</v>
      </c>
      <c r="BI253" s="605">
        <v>37584</v>
      </c>
      <c r="BJ253" s="605">
        <v>37584</v>
      </c>
      <c r="BK253" s="605">
        <v>37584</v>
      </c>
      <c r="BL253" s="605">
        <v>37584</v>
      </c>
      <c r="BM253" s="605">
        <v>35925</v>
      </c>
      <c r="BN253" s="605">
        <v>0</v>
      </c>
      <c r="BO253" s="605">
        <v>0</v>
      </c>
      <c r="BP253" s="605">
        <v>0</v>
      </c>
      <c r="BQ253" s="605">
        <v>0</v>
      </c>
      <c r="BR253" s="605">
        <v>0</v>
      </c>
      <c r="BS253" s="605">
        <v>0</v>
      </c>
      <c r="BT253" s="606">
        <v>0</v>
      </c>
    </row>
    <row r="254" spans="2:72">
      <c r="B254" s="597"/>
      <c r="C254" s="597"/>
      <c r="D254" s="597" t="s">
        <v>98</v>
      </c>
      <c r="E254" s="597"/>
      <c r="F254" s="597"/>
      <c r="G254" s="597"/>
      <c r="H254" s="597" t="s">
        <v>1031</v>
      </c>
      <c r="I254" s="556"/>
      <c r="J254" s="556"/>
      <c r="L254" s="604"/>
      <c r="M254" s="605"/>
      <c r="N254" s="605"/>
      <c r="O254" s="605"/>
      <c r="P254" s="605">
        <v>42</v>
      </c>
      <c r="Q254" s="605">
        <v>42</v>
      </c>
      <c r="R254" s="605">
        <v>42</v>
      </c>
      <c r="S254" s="605">
        <v>42</v>
      </c>
      <c r="T254" s="605">
        <v>42</v>
      </c>
      <c r="U254" s="605">
        <v>42</v>
      </c>
      <c r="V254" s="605">
        <v>42</v>
      </c>
      <c r="W254" s="605">
        <v>42</v>
      </c>
      <c r="X254" s="605">
        <v>42</v>
      </c>
      <c r="Y254" s="605">
        <v>42</v>
      </c>
      <c r="Z254" s="605">
        <v>42</v>
      </c>
      <c r="AA254" s="605">
        <v>42</v>
      </c>
      <c r="AB254" s="605">
        <v>42</v>
      </c>
      <c r="AC254" s="605">
        <v>42</v>
      </c>
      <c r="AD254" s="605">
        <v>42</v>
      </c>
      <c r="AE254" s="605">
        <v>42</v>
      </c>
      <c r="AF254" s="605">
        <v>10</v>
      </c>
      <c r="AG254" s="605">
        <v>10</v>
      </c>
      <c r="AH254" s="605">
        <v>10</v>
      </c>
      <c r="AI254" s="605">
        <v>10</v>
      </c>
      <c r="AJ254" s="605">
        <v>9</v>
      </c>
      <c r="AK254" s="605">
        <v>9</v>
      </c>
      <c r="AL254" s="605">
        <v>9</v>
      </c>
      <c r="AM254" s="605">
        <v>0</v>
      </c>
      <c r="AN254" s="605">
        <v>0</v>
      </c>
      <c r="AO254" s="606">
        <v>0</v>
      </c>
      <c r="AQ254" s="604"/>
      <c r="AR254" s="605"/>
      <c r="AS254" s="605"/>
      <c r="AT254" s="605"/>
      <c r="AU254" s="605">
        <v>807475</v>
      </c>
      <c r="AV254" s="605">
        <v>807475</v>
      </c>
      <c r="AW254" s="605">
        <v>807475</v>
      </c>
      <c r="AX254" s="605">
        <v>807475</v>
      </c>
      <c r="AY254" s="605">
        <v>807475</v>
      </c>
      <c r="AZ254" s="605">
        <v>807475</v>
      </c>
      <c r="BA254" s="605">
        <v>807475</v>
      </c>
      <c r="BB254" s="605">
        <v>807475</v>
      </c>
      <c r="BC254" s="605">
        <v>807475</v>
      </c>
      <c r="BD254" s="605">
        <v>807475</v>
      </c>
      <c r="BE254" s="605">
        <v>807475</v>
      </c>
      <c r="BF254" s="605">
        <v>807475</v>
      </c>
      <c r="BG254" s="605">
        <v>807475</v>
      </c>
      <c r="BH254" s="605">
        <v>807475</v>
      </c>
      <c r="BI254" s="605">
        <v>807475</v>
      </c>
      <c r="BJ254" s="605">
        <v>807475</v>
      </c>
      <c r="BK254" s="605">
        <v>204021</v>
      </c>
      <c r="BL254" s="605">
        <v>204021</v>
      </c>
      <c r="BM254" s="605">
        <v>204021</v>
      </c>
      <c r="BN254" s="605">
        <v>204021</v>
      </c>
      <c r="BO254" s="605">
        <v>192325</v>
      </c>
      <c r="BP254" s="605">
        <v>192325</v>
      </c>
      <c r="BQ254" s="605">
        <v>192325</v>
      </c>
      <c r="BR254" s="605">
        <v>0</v>
      </c>
      <c r="BS254" s="605">
        <v>0</v>
      </c>
      <c r="BT254" s="606">
        <v>0</v>
      </c>
    </row>
    <row r="255" spans="2:72">
      <c r="B255" s="597"/>
      <c r="C255" s="597"/>
      <c r="D255" s="597" t="s">
        <v>99</v>
      </c>
      <c r="E255" s="597"/>
      <c r="F255" s="597"/>
      <c r="G255" s="597"/>
      <c r="H255" s="597" t="s">
        <v>1031</v>
      </c>
      <c r="I255" s="556"/>
      <c r="J255" s="556"/>
      <c r="L255" s="604"/>
      <c r="M255" s="605"/>
      <c r="N255" s="605"/>
      <c r="O255" s="605"/>
      <c r="P255" s="605">
        <v>72</v>
      </c>
      <c r="Q255" s="605">
        <v>72</v>
      </c>
      <c r="R255" s="605">
        <v>72</v>
      </c>
      <c r="S255" s="605">
        <v>72</v>
      </c>
      <c r="T255" s="605">
        <v>188</v>
      </c>
      <c r="U255" s="605">
        <v>188</v>
      </c>
      <c r="V255" s="605">
        <v>188</v>
      </c>
      <c r="W255" s="605">
        <v>188</v>
      </c>
      <c r="X255" s="605">
        <v>188</v>
      </c>
      <c r="Y255" s="605">
        <v>188</v>
      </c>
      <c r="Z255" s="605">
        <v>188</v>
      </c>
      <c r="AA255" s="605">
        <v>188</v>
      </c>
      <c r="AB255" s="605">
        <v>188</v>
      </c>
      <c r="AC255" s="605">
        <v>131</v>
      </c>
      <c r="AD255" s="605">
        <v>0</v>
      </c>
      <c r="AE255" s="605">
        <v>0</v>
      </c>
      <c r="AF255" s="605">
        <v>0</v>
      </c>
      <c r="AG255" s="605">
        <v>0</v>
      </c>
      <c r="AH255" s="605">
        <v>0</v>
      </c>
      <c r="AI255" s="605">
        <v>0</v>
      </c>
      <c r="AJ255" s="605">
        <v>0</v>
      </c>
      <c r="AK255" s="605">
        <v>0</v>
      </c>
      <c r="AL255" s="605">
        <v>0</v>
      </c>
      <c r="AM255" s="605">
        <v>0</v>
      </c>
      <c r="AN255" s="605">
        <v>0</v>
      </c>
      <c r="AO255" s="606">
        <v>0</v>
      </c>
      <c r="AQ255" s="604"/>
      <c r="AR255" s="605"/>
      <c r="AS255" s="605"/>
      <c r="AT255" s="605"/>
      <c r="AU255" s="605">
        <v>338247</v>
      </c>
      <c r="AV255" s="605">
        <v>338247</v>
      </c>
      <c r="AW255" s="605">
        <v>338247</v>
      </c>
      <c r="AX255" s="605">
        <v>338247</v>
      </c>
      <c r="AY255" s="605">
        <v>837746</v>
      </c>
      <c r="AZ255" s="605">
        <v>837746</v>
      </c>
      <c r="BA255" s="605">
        <v>837746</v>
      </c>
      <c r="BB255" s="605">
        <v>837746</v>
      </c>
      <c r="BC255" s="605">
        <v>837746</v>
      </c>
      <c r="BD255" s="605">
        <v>837746</v>
      </c>
      <c r="BE255" s="605">
        <v>837746</v>
      </c>
      <c r="BF255" s="605">
        <v>837746</v>
      </c>
      <c r="BG255" s="605">
        <v>837746</v>
      </c>
      <c r="BH255" s="605">
        <v>586422</v>
      </c>
      <c r="BI255" s="605">
        <v>0</v>
      </c>
      <c r="BJ255" s="605">
        <v>0</v>
      </c>
      <c r="BK255" s="605">
        <v>0</v>
      </c>
      <c r="BL255" s="605">
        <v>0</v>
      </c>
      <c r="BM255" s="605">
        <v>0</v>
      </c>
      <c r="BN255" s="605">
        <v>0</v>
      </c>
      <c r="BO255" s="605">
        <v>0</v>
      </c>
      <c r="BP255" s="605">
        <v>0</v>
      </c>
      <c r="BQ255" s="605">
        <v>0</v>
      </c>
      <c r="BR255" s="605">
        <v>0</v>
      </c>
      <c r="BS255" s="605">
        <v>0</v>
      </c>
      <c r="BT255" s="606">
        <v>0</v>
      </c>
    </row>
    <row r="256" spans="2:72">
      <c r="B256" s="597"/>
      <c r="C256" s="597"/>
      <c r="D256" s="597" t="s">
        <v>100</v>
      </c>
      <c r="E256" s="597"/>
      <c r="F256" s="597"/>
      <c r="G256" s="597"/>
      <c r="H256" s="597" t="s">
        <v>1031</v>
      </c>
      <c r="I256" s="556"/>
      <c r="J256" s="556"/>
      <c r="L256" s="604"/>
      <c r="M256" s="605"/>
      <c r="N256" s="605"/>
      <c r="O256" s="605"/>
      <c r="P256" s="605">
        <v>139</v>
      </c>
      <c r="Q256" s="605">
        <v>139</v>
      </c>
      <c r="R256" s="605">
        <v>139</v>
      </c>
      <c r="S256" s="605">
        <v>130</v>
      </c>
      <c r="T256" s="605">
        <v>130</v>
      </c>
      <c r="U256" s="605">
        <v>130</v>
      </c>
      <c r="V256" s="605">
        <v>127</v>
      </c>
      <c r="W256" s="605">
        <v>127</v>
      </c>
      <c r="X256" s="605">
        <v>127</v>
      </c>
      <c r="Y256" s="605">
        <v>113</v>
      </c>
      <c r="Z256" s="605">
        <v>100</v>
      </c>
      <c r="AA256" s="605">
        <v>100</v>
      </c>
      <c r="AB256" s="605">
        <v>67</v>
      </c>
      <c r="AC256" s="605">
        <v>67</v>
      </c>
      <c r="AD256" s="605">
        <v>67</v>
      </c>
      <c r="AE256" s="605">
        <v>51</v>
      </c>
      <c r="AF256" s="605">
        <v>4</v>
      </c>
      <c r="AG256" s="605">
        <v>4</v>
      </c>
      <c r="AH256" s="605">
        <v>4</v>
      </c>
      <c r="AI256" s="605">
        <v>4</v>
      </c>
      <c r="AJ256" s="605">
        <v>0</v>
      </c>
      <c r="AK256" s="605">
        <v>0</v>
      </c>
      <c r="AL256" s="605">
        <v>0</v>
      </c>
      <c r="AM256" s="605">
        <v>0</v>
      </c>
      <c r="AN256" s="605">
        <v>0</v>
      </c>
      <c r="AO256" s="606">
        <v>0</v>
      </c>
      <c r="AQ256" s="604"/>
      <c r="AR256" s="605"/>
      <c r="AS256" s="605"/>
      <c r="AT256" s="605"/>
      <c r="AU256" s="605">
        <v>679088</v>
      </c>
      <c r="AV256" s="605">
        <v>679088</v>
      </c>
      <c r="AW256" s="605">
        <v>679088</v>
      </c>
      <c r="AX256" s="605">
        <v>650499</v>
      </c>
      <c r="AY256" s="605">
        <v>650499</v>
      </c>
      <c r="AZ256" s="605">
        <v>650499</v>
      </c>
      <c r="BA256" s="605">
        <v>623767</v>
      </c>
      <c r="BB256" s="605">
        <v>623767</v>
      </c>
      <c r="BC256" s="605">
        <v>623767</v>
      </c>
      <c r="BD256" s="605">
        <v>510518</v>
      </c>
      <c r="BE256" s="605">
        <v>399681</v>
      </c>
      <c r="BF256" s="605">
        <v>399681</v>
      </c>
      <c r="BG256" s="605">
        <v>204589</v>
      </c>
      <c r="BH256" s="605">
        <v>204589</v>
      </c>
      <c r="BI256" s="605">
        <v>204589</v>
      </c>
      <c r="BJ256" s="605">
        <v>155734</v>
      </c>
      <c r="BK256" s="605">
        <v>11858</v>
      </c>
      <c r="BL256" s="605">
        <v>11858</v>
      </c>
      <c r="BM256" s="605">
        <v>11858</v>
      </c>
      <c r="BN256" s="605">
        <v>11858</v>
      </c>
      <c r="BO256" s="605">
        <v>0</v>
      </c>
      <c r="BP256" s="605">
        <v>0</v>
      </c>
      <c r="BQ256" s="605">
        <v>0</v>
      </c>
      <c r="BR256" s="605">
        <v>0</v>
      </c>
      <c r="BS256" s="605">
        <v>0</v>
      </c>
      <c r="BT256" s="606">
        <v>0</v>
      </c>
    </row>
    <row r="257" spans="2:72">
      <c r="B257" s="597"/>
      <c r="C257" s="597"/>
      <c r="D257" s="597" t="s">
        <v>101</v>
      </c>
      <c r="E257" s="597"/>
      <c r="F257" s="597"/>
      <c r="G257" s="597"/>
      <c r="H257" s="597" t="s">
        <v>1031</v>
      </c>
      <c r="I257" s="556"/>
      <c r="J257" s="556"/>
      <c r="L257" s="604"/>
      <c r="M257" s="605"/>
      <c r="N257" s="605"/>
      <c r="O257" s="605"/>
      <c r="P257" s="605">
        <v>0</v>
      </c>
      <c r="Q257" s="605">
        <v>0</v>
      </c>
      <c r="R257" s="605">
        <v>0</v>
      </c>
      <c r="S257" s="605">
        <v>0</v>
      </c>
      <c r="T257" s="605">
        <v>0</v>
      </c>
      <c r="U257" s="605">
        <v>0</v>
      </c>
      <c r="V257" s="605">
        <v>0</v>
      </c>
      <c r="W257" s="605">
        <v>0</v>
      </c>
      <c r="X257" s="605">
        <v>0</v>
      </c>
      <c r="Y257" s="605">
        <v>0</v>
      </c>
      <c r="Z257" s="605">
        <v>0</v>
      </c>
      <c r="AA257" s="605">
        <v>0</v>
      </c>
      <c r="AB257" s="605">
        <v>0</v>
      </c>
      <c r="AC257" s="605">
        <v>0</v>
      </c>
      <c r="AD257" s="605">
        <v>0</v>
      </c>
      <c r="AE257" s="605">
        <v>0</v>
      </c>
      <c r="AF257" s="605">
        <v>0</v>
      </c>
      <c r="AG257" s="605">
        <v>0</v>
      </c>
      <c r="AH257" s="605">
        <v>0</v>
      </c>
      <c r="AI257" s="605">
        <v>0</v>
      </c>
      <c r="AJ257" s="605">
        <v>0</v>
      </c>
      <c r="AK257" s="605">
        <v>0</v>
      </c>
      <c r="AL257" s="605">
        <v>0</v>
      </c>
      <c r="AM257" s="605">
        <v>0</v>
      </c>
      <c r="AN257" s="605">
        <v>0</v>
      </c>
      <c r="AO257" s="606">
        <v>0</v>
      </c>
      <c r="AQ257" s="604"/>
      <c r="AR257" s="605"/>
      <c r="AS257" s="605"/>
      <c r="AT257" s="605"/>
      <c r="AU257" s="605">
        <v>0</v>
      </c>
      <c r="AV257" s="605">
        <v>0</v>
      </c>
      <c r="AW257" s="605">
        <v>0</v>
      </c>
      <c r="AX257" s="605">
        <v>0</v>
      </c>
      <c r="AY257" s="605">
        <v>0</v>
      </c>
      <c r="AZ257" s="605">
        <v>0</v>
      </c>
      <c r="BA257" s="605">
        <v>0</v>
      </c>
      <c r="BB257" s="605">
        <v>0</v>
      </c>
      <c r="BC257" s="605">
        <v>0</v>
      </c>
      <c r="BD257" s="605">
        <v>0</v>
      </c>
      <c r="BE257" s="605">
        <v>0</v>
      </c>
      <c r="BF257" s="605">
        <v>0</v>
      </c>
      <c r="BG257" s="605">
        <v>0</v>
      </c>
      <c r="BH257" s="605">
        <v>0</v>
      </c>
      <c r="BI257" s="605">
        <v>0</v>
      </c>
      <c r="BJ257" s="605">
        <v>0</v>
      </c>
      <c r="BK257" s="605">
        <v>0</v>
      </c>
      <c r="BL257" s="605">
        <v>0</v>
      </c>
      <c r="BM257" s="605">
        <v>0</v>
      </c>
      <c r="BN257" s="605">
        <v>0</v>
      </c>
      <c r="BO257" s="605">
        <v>0</v>
      </c>
      <c r="BP257" s="605">
        <v>0</v>
      </c>
      <c r="BQ257" s="605">
        <v>0</v>
      </c>
      <c r="BR257" s="605">
        <v>0</v>
      </c>
      <c r="BS257" s="605">
        <v>0</v>
      </c>
      <c r="BT257" s="606">
        <v>0</v>
      </c>
    </row>
    <row r="258" spans="2:72">
      <c r="B258" s="597"/>
      <c r="C258" s="597"/>
      <c r="D258" s="597" t="s">
        <v>102</v>
      </c>
      <c r="E258" s="597"/>
      <c r="F258" s="597"/>
      <c r="G258" s="597"/>
      <c r="H258" s="597" t="s">
        <v>1031</v>
      </c>
      <c r="I258" s="556"/>
      <c r="J258" s="556"/>
      <c r="L258" s="604"/>
      <c r="M258" s="605"/>
      <c r="N258" s="605"/>
      <c r="O258" s="605"/>
      <c r="P258" s="605">
        <v>364</v>
      </c>
      <c r="Q258" s="605">
        <v>364</v>
      </c>
      <c r="R258" s="605">
        <v>364</v>
      </c>
      <c r="S258" s="605">
        <v>364</v>
      </c>
      <c r="T258" s="605">
        <v>364</v>
      </c>
      <c r="U258" s="605">
        <v>364</v>
      </c>
      <c r="V258" s="605">
        <v>364</v>
      </c>
      <c r="W258" s="605">
        <v>364</v>
      </c>
      <c r="X258" s="605">
        <v>364</v>
      </c>
      <c r="Y258" s="605">
        <v>364</v>
      </c>
      <c r="Z258" s="605">
        <v>364</v>
      </c>
      <c r="AA258" s="605">
        <v>364</v>
      </c>
      <c r="AB258" s="605">
        <v>364</v>
      </c>
      <c r="AC258" s="605">
        <v>364</v>
      </c>
      <c r="AD258" s="605">
        <v>158</v>
      </c>
      <c r="AE258" s="605">
        <v>0</v>
      </c>
      <c r="AF258" s="605">
        <v>0</v>
      </c>
      <c r="AG258" s="605">
        <v>0</v>
      </c>
      <c r="AH258" s="605">
        <v>0</v>
      </c>
      <c r="AI258" s="605">
        <v>0</v>
      </c>
      <c r="AJ258" s="605">
        <v>0</v>
      </c>
      <c r="AK258" s="605">
        <v>0</v>
      </c>
      <c r="AL258" s="605">
        <v>0</v>
      </c>
      <c r="AM258" s="605">
        <v>0</v>
      </c>
      <c r="AN258" s="605">
        <v>0</v>
      </c>
      <c r="AO258" s="606">
        <v>0</v>
      </c>
      <c r="AQ258" s="604"/>
      <c r="AR258" s="605"/>
      <c r="AS258" s="605"/>
      <c r="AT258" s="605"/>
      <c r="AU258" s="605">
        <v>878463</v>
      </c>
      <c r="AV258" s="605">
        <v>878463</v>
      </c>
      <c r="AW258" s="605">
        <v>878463</v>
      </c>
      <c r="AX258" s="605">
        <v>878463</v>
      </c>
      <c r="AY258" s="605">
        <v>878463</v>
      </c>
      <c r="AZ258" s="605">
        <v>878463</v>
      </c>
      <c r="BA258" s="605">
        <v>878463</v>
      </c>
      <c r="BB258" s="605">
        <v>878463</v>
      </c>
      <c r="BC258" s="605">
        <v>878463</v>
      </c>
      <c r="BD258" s="605">
        <v>878463</v>
      </c>
      <c r="BE258" s="605">
        <v>878463</v>
      </c>
      <c r="BF258" s="605">
        <v>878463</v>
      </c>
      <c r="BG258" s="605">
        <v>878463</v>
      </c>
      <c r="BH258" s="605">
        <v>878463</v>
      </c>
      <c r="BI258" s="605">
        <v>381173</v>
      </c>
      <c r="BJ258" s="605">
        <v>0</v>
      </c>
      <c r="BK258" s="605">
        <v>0</v>
      </c>
      <c r="BL258" s="605">
        <v>0</v>
      </c>
      <c r="BM258" s="605">
        <v>0</v>
      </c>
      <c r="BN258" s="605">
        <v>0</v>
      </c>
      <c r="BO258" s="605">
        <v>0</v>
      </c>
      <c r="BP258" s="605">
        <v>0</v>
      </c>
      <c r="BQ258" s="605">
        <v>0</v>
      </c>
      <c r="BR258" s="605">
        <v>0</v>
      </c>
      <c r="BS258" s="605">
        <v>0</v>
      </c>
      <c r="BT258" s="606">
        <v>0</v>
      </c>
    </row>
    <row r="259" spans="2:72">
      <c r="B259" s="597"/>
      <c r="C259" s="597"/>
      <c r="D259" s="597" t="s">
        <v>103</v>
      </c>
      <c r="E259" s="597"/>
      <c r="F259" s="597"/>
      <c r="G259" s="597"/>
      <c r="H259" s="597" t="s">
        <v>1031</v>
      </c>
      <c r="I259" s="556"/>
      <c r="J259" s="556"/>
      <c r="L259" s="604"/>
      <c r="M259" s="605"/>
      <c r="N259" s="605"/>
      <c r="O259" s="605"/>
      <c r="P259" s="605">
        <v>0</v>
      </c>
      <c r="Q259" s="605">
        <v>0</v>
      </c>
      <c r="R259" s="605">
        <v>0</v>
      </c>
      <c r="S259" s="605">
        <v>0</v>
      </c>
      <c r="T259" s="605">
        <v>0</v>
      </c>
      <c r="U259" s="605">
        <v>0</v>
      </c>
      <c r="V259" s="605">
        <v>0</v>
      </c>
      <c r="W259" s="605">
        <v>0</v>
      </c>
      <c r="X259" s="605">
        <v>0</v>
      </c>
      <c r="Y259" s="605">
        <v>0</v>
      </c>
      <c r="Z259" s="605">
        <v>0</v>
      </c>
      <c r="AA259" s="605">
        <v>0</v>
      </c>
      <c r="AB259" s="605">
        <v>0</v>
      </c>
      <c r="AC259" s="605">
        <v>0</v>
      </c>
      <c r="AD259" s="605">
        <v>0</v>
      </c>
      <c r="AE259" s="605">
        <v>0</v>
      </c>
      <c r="AF259" s="605">
        <v>0</v>
      </c>
      <c r="AG259" s="605">
        <v>0</v>
      </c>
      <c r="AH259" s="605">
        <v>0</v>
      </c>
      <c r="AI259" s="605">
        <v>0</v>
      </c>
      <c r="AJ259" s="605">
        <v>0</v>
      </c>
      <c r="AK259" s="605">
        <v>0</v>
      </c>
      <c r="AL259" s="605">
        <v>0</v>
      </c>
      <c r="AM259" s="605">
        <v>0</v>
      </c>
      <c r="AN259" s="605">
        <v>0</v>
      </c>
      <c r="AO259" s="606">
        <v>0</v>
      </c>
      <c r="AQ259" s="604"/>
      <c r="AR259" s="605"/>
      <c r="AS259" s="605"/>
      <c r="AT259" s="605"/>
      <c r="AU259" s="605">
        <v>0</v>
      </c>
      <c r="AV259" s="605">
        <v>0</v>
      </c>
      <c r="AW259" s="605">
        <v>0</v>
      </c>
      <c r="AX259" s="605">
        <v>0</v>
      </c>
      <c r="AY259" s="605">
        <v>0</v>
      </c>
      <c r="AZ259" s="605">
        <v>0</v>
      </c>
      <c r="BA259" s="605">
        <v>0</v>
      </c>
      <c r="BB259" s="605">
        <v>0</v>
      </c>
      <c r="BC259" s="605">
        <v>0</v>
      </c>
      <c r="BD259" s="605">
        <v>0</v>
      </c>
      <c r="BE259" s="605">
        <v>0</v>
      </c>
      <c r="BF259" s="605">
        <v>0</v>
      </c>
      <c r="BG259" s="605">
        <v>0</v>
      </c>
      <c r="BH259" s="605">
        <v>0</v>
      </c>
      <c r="BI259" s="605">
        <v>0</v>
      </c>
      <c r="BJ259" s="605">
        <v>0</v>
      </c>
      <c r="BK259" s="605">
        <v>0</v>
      </c>
      <c r="BL259" s="605">
        <v>0</v>
      </c>
      <c r="BM259" s="605">
        <v>0</v>
      </c>
      <c r="BN259" s="605">
        <v>0</v>
      </c>
      <c r="BO259" s="605">
        <v>0</v>
      </c>
      <c r="BP259" s="605">
        <v>0</v>
      </c>
      <c r="BQ259" s="605">
        <v>0</v>
      </c>
      <c r="BR259" s="605">
        <v>0</v>
      </c>
      <c r="BS259" s="605">
        <v>0</v>
      </c>
      <c r="BT259" s="606">
        <v>0</v>
      </c>
    </row>
    <row r="260" spans="2:72">
      <c r="B260" s="597"/>
      <c r="C260" s="597"/>
      <c r="D260" s="597" t="s">
        <v>104</v>
      </c>
      <c r="E260" s="597"/>
      <c r="F260" s="597"/>
      <c r="G260" s="597"/>
      <c r="H260" s="597" t="s">
        <v>1031</v>
      </c>
      <c r="I260" s="556"/>
      <c r="J260" s="556"/>
      <c r="L260" s="604"/>
      <c r="M260" s="605"/>
      <c r="N260" s="605"/>
      <c r="O260" s="605"/>
      <c r="P260" s="605">
        <v>0</v>
      </c>
      <c r="Q260" s="605">
        <v>0</v>
      </c>
      <c r="R260" s="605">
        <v>0</v>
      </c>
      <c r="S260" s="605">
        <v>0</v>
      </c>
      <c r="T260" s="605">
        <v>0</v>
      </c>
      <c r="U260" s="605">
        <v>0</v>
      </c>
      <c r="V260" s="605">
        <v>0</v>
      </c>
      <c r="W260" s="605">
        <v>0</v>
      </c>
      <c r="X260" s="605">
        <v>0</v>
      </c>
      <c r="Y260" s="605">
        <v>0</v>
      </c>
      <c r="Z260" s="605">
        <v>0</v>
      </c>
      <c r="AA260" s="605">
        <v>0</v>
      </c>
      <c r="AB260" s="605">
        <v>0</v>
      </c>
      <c r="AC260" s="605">
        <v>0</v>
      </c>
      <c r="AD260" s="605">
        <v>0</v>
      </c>
      <c r="AE260" s="605">
        <v>0</v>
      </c>
      <c r="AF260" s="605">
        <v>0</v>
      </c>
      <c r="AG260" s="605">
        <v>0</v>
      </c>
      <c r="AH260" s="605">
        <v>0</v>
      </c>
      <c r="AI260" s="605">
        <v>0</v>
      </c>
      <c r="AJ260" s="605">
        <v>0</v>
      </c>
      <c r="AK260" s="605">
        <v>0</v>
      </c>
      <c r="AL260" s="605">
        <v>0</v>
      </c>
      <c r="AM260" s="605">
        <v>0</v>
      </c>
      <c r="AN260" s="605">
        <v>0</v>
      </c>
      <c r="AO260" s="606">
        <v>0</v>
      </c>
      <c r="AQ260" s="604"/>
      <c r="AR260" s="605"/>
      <c r="AS260" s="605"/>
      <c r="AT260" s="605"/>
      <c r="AU260" s="605">
        <v>0</v>
      </c>
      <c r="AV260" s="605">
        <v>0</v>
      </c>
      <c r="AW260" s="605">
        <v>0</v>
      </c>
      <c r="AX260" s="605">
        <v>0</v>
      </c>
      <c r="AY260" s="605">
        <v>0</v>
      </c>
      <c r="AZ260" s="605">
        <v>0</v>
      </c>
      <c r="BA260" s="605">
        <v>0</v>
      </c>
      <c r="BB260" s="605">
        <v>0</v>
      </c>
      <c r="BC260" s="605">
        <v>0</v>
      </c>
      <c r="BD260" s="605">
        <v>0</v>
      </c>
      <c r="BE260" s="605">
        <v>0</v>
      </c>
      <c r="BF260" s="605">
        <v>0</v>
      </c>
      <c r="BG260" s="605">
        <v>0</v>
      </c>
      <c r="BH260" s="605">
        <v>0</v>
      </c>
      <c r="BI260" s="605">
        <v>0</v>
      </c>
      <c r="BJ260" s="605">
        <v>0</v>
      </c>
      <c r="BK260" s="605">
        <v>0</v>
      </c>
      <c r="BL260" s="605">
        <v>0</v>
      </c>
      <c r="BM260" s="605">
        <v>0</v>
      </c>
      <c r="BN260" s="605">
        <v>0</v>
      </c>
      <c r="BO260" s="605">
        <v>0</v>
      </c>
      <c r="BP260" s="605">
        <v>0</v>
      </c>
      <c r="BQ260" s="605">
        <v>0</v>
      </c>
      <c r="BR260" s="605">
        <v>0</v>
      </c>
      <c r="BS260" s="605">
        <v>0</v>
      </c>
      <c r="BT260" s="606">
        <v>0</v>
      </c>
    </row>
    <row r="261" spans="2:72">
      <c r="B261" s="597"/>
      <c r="C261" s="597"/>
      <c r="D261" s="597" t="s">
        <v>106</v>
      </c>
      <c r="E261" s="597"/>
      <c r="F261" s="597"/>
      <c r="G261" s="597"/>
      <c r="H261" s="597" t="s">
        <v>1031</v>
      </c>
      <c r="I261" s="556"/>
      <c r="J261" s="556"/>
      <c r="L261" s="604"/>
      <c r="M261" s="605"/>
      <c r="N261" s="605"/>
      <c r="O261" s="605"/>
      <c r="P261" s="605">
        <v>0</v>
      </c>
      <c r="Q261" s="605">
        <v>0</v>
      </c>
      <c r="R261" s="605">
        <v>0</v>
      </c>
      <c r="S261" s="605">
        <v>0</v>
      </c>
      <c r="T261" s="605">
        <v>0</v>
      </c>
      <c r="U261" s="605">
        <v>0</v>
      </c>
      <c r="V261" s="605">
        <v>0</v>
      </c>
      <c r="W261" s="605">
        <v>0</v>
      </c>
      <c r="X261" s="605">
        <v>0</v>
      </c>
      <c r="Y261" s="605">
        <v>0</v>
      </c>
      <c r="Z261" s="605">
        <v>0</v>
      </c>
      <c r="AA261" s="605">
        <v>0</v>
      </c>
      <c r="AB261" s="605">
        <v>0</v>
      </c>
      <c r="AC261" s="605">
        <v>0</v>
      </c>
      <c r="AD261" s="605">
        <v>0</v>
      </c>
      <c r="AE261" s="605">
        <v>0</v>
      </c>
      <c r="AF261" s="605">
        <v>0</v>
      </c>
      <c r="AG261" s="605">
        <v>0</v>
      </c>
      <c r="AH261" s="605">
        <v>0</v>
      </c>
      <c r="AI261" s="605">
        <v>0</v>
      </c>
      <c r="AJ261" s="605">
        <v>0</v>
      </c>
      <c r="AK261" s="605">
        <v>0</v>
      </c>
      <c r="AL261" s="605">
        <v>0</v>
      </c>
      <c r="AM261" s="605">
        <v>0</v>
      </c>
      <c r="AN261" s="605">
        <v>0</v>
      </c>
      <c r="AO261" s="606">
        <v>0</v>
      </c>
      <c r="AQ261" s="604"/>
      <c r="AR261" s="605"/>
      <c r="AS261" s="605"/>
      <c r="AT261" s="605"/>
      <c r="AU261" s="605">
        <v>0</v>
      </c>
      <c r="AV261" s="605">
        <v>0</v>
      </c>
      <c r="AW261" s="605">
        <v>0</v>
      </c>
      <c r="AX261" s="605">
        <v>0</v>
      </c>
      <c r="AY261" s="605">
        <v>0</v>
      </c>
      <c r="AZ261" s="605">
        <v>0</v>
      </c>
      <c r="BA261" s="605">
        <v>0</v>
      </c>
      <c r="BB261" s="605">
        <v>0</v>
      </c>
      <c r="BC261" s="605">
        <v>0</v>
      </c>
      <c r="BD261" s="605">
        <v>0</v>
      </c>
      <c r="BE261" s="605">
        <v>0</v>
      </c>
      <c r="BF261" s="605">
        <v>0</v>
      </c>
      <c r="BG261" s="605">
        <v>0</v>
      </c>
      <c r="BH261" s="605">
        <v>0</v>
      </c>
      <c r="BI261" s="605">
        <v>0</v>
      </c>
      <c r="BJ261" s="605">
        <v>0</v>
      </c>
      <c r="BK261" s="605">
        <v>0</v>
      </c>
      <c r="BL261" s="605">
        <v>0</v>
      </c>
      <c r="BM261" s="605">
        <v>0</v>
      </c>
      <c r="BN261" s="605">
        <v>0</v>
      </c>
      <c r="BO261" s="605">
        <v>0</v>
      </c>
      <c r="BP261" s="605">
        <v>0</v>
      </c>
      <c r="BQ261" s="605">
        <v>0</v>
      </c>
      <c r="BR261" s="605">
        <v>0</v>
      </c>
      <c r="BS261" s="605">
        <v>0</v>
      </c>
      <c r="BT261" s="606">
        <v>0</v>
      </c>
    </row>
    <row r="262" spans="2:72">
      <c r="B262" s="597"/>
      <c r="C262" s="597"/>
      <c r="D262" s="597" t="s">
        <v>105</v>
      </c>
      <c r="E262" s="597"/>
      <c r="F262" s="597"/>
      <c r="G262" s="597"/>
      <c r="H262" s="597" t="s">
        <v>1031</v>
      </c>
      <c r="I262" s="556"/>
      <c r="J262" s="556"/>
      <c r="L262" s="604"/>
      <c r="M262" s="605"/>
      <c r="N262" s="605"/>
      <c r="O262" s="605"/>
      <c r="P262" s="605">
        <v>0</v>
      </c>
      <c r="Q262" s="605">
        <v>0</v>
      </c>
      <c r="R262" s="605">
        <v>0</v>
      </c>
      <c r="S262" s="605">
        <v>0</v>
      </c>
      <c r="T262" s="605">
        <v>0</v>
      </c>
      <c r="U262" s="605">
        <v>0</v>
      </c>
      <c r="V262" s="605">
        <v>0</v>
      </c>
      <c r="W262" s="605">
        <v>0</v>
      </c>
      <c r="X262" s="605">
        <v>0</v>
      </c>
      <c r="Y262" s="605">
        <v>0</v>
      </c>
      <c r="Z262" s="605">
        <v>0</v>
      </c>
      <c r="AA262" s="605">
        <v>0</v>
      </c>
      <c r="AB262" s="605">
        <v>0</v>
      </c>
      <c r="AC262" s="605">
        <v>0</v>
      </c>
      <c r="AD262" s="605">
        <v>0</v>
      </c>
      <c r="AE262" s="605">
        <v>0</v>
      </c>
      <c r="AF262" s="605">
        <v>0</v>
      </c>
      <c r="AG262" s="605">
        <v>0</v>
      </c>
      <c r="AH262" s="605">
        <v>0</v>
      </c>
      <c r="AI262" s="605">
        <v>0</v>
      </c>
      <c r="AJ262" s="605">
        <v>0</v>
      </c>
      <c r="AK262" s="605">
        <v>0</v>
      </c>
      <c r="AL262" s="605">
        <v>0</v>
      </c>
      <c r="AM262" s="605">
        <v>0</v>
      </c>
      <c r="AN262" s="605">
        <v>0</v>
      </c>
      <c r="AO262" s="606">
        <v>0</v>
      </c>
      <c r="AQ262" s="604"/>
      <c r="AR262" s="605"/>
      <c r="AS262" s="605"/>
      <c r="AT262" s="605"/>
      <c r="AU262" s="605">
        <v>0</v>
      </c>
      <c r="AV262" s="605">
        <v>0</v>
      </c>
      <c r="AW262" s="605">
        <v>0</v>
      </c>
      <c r="AX262" s="605">
        <v>0</v>
      </c>
      <c r="AY262" s="605">
        <v>0</v>
      </c>
      <c r="AZ262" s="605">
        <v>0</v>
      </c>
      <c r="BA262" s="605">
        <v>0</v>
      </c>
      <c r="BB262" s="605">
        <v>0</v>
      </c>
      <c r="BC262" s="605">
        <v>0</v>
      </c>
      <c r="BD262" s="605">
        <v>0</v>
      </c>
      <c r="BE262" s="605">
        <v>0</v>
      </c>
      <c r="BF262" s="605">
        <v>0</v>
      </c>
      <c r="BG262" s="605">
        <v>0</v>
      </c>
      <c r="BH262" s="605">
        <v>0</v>
      </c>
      <c r="BI262" s="605">
        <v>0</v>
      </c>
      <c r="BJ262" s="605">
        <v>0</v>
      </c>
      <c r="BK262" s="605">
        <v>0</v>
      </c>
      <c r="BL262" s="605">
        <v>0</v>
      </c>
      <c r="BM262" s="605">
        <v>0</v>
      </c>
      <c r="BN262" s="605">
        <v>0</v>
      </c>
      <c r="BO262" s="605">
        <v>0</v>
      </c>
      <c r="BP262" s="605">
        <v>0</v>
      </c>
      <c r="BQ262" s="605">
        <v>0</v>
      </c>
      <c r="BR262" s="605">
        <v>0</v>
      </c>
      <c r="BS262" s="605">
        <v>0</v>
      </c>
      <c r="BT262" s="606">
        <v>0</v>
      </c>
    </row>
    <row r="263" spans="2:72">
      <c r="B263" s="597"/>
      <c r="C263" s="597"/>
      <c r="D263" s="597" t="s">
        <v>108</v>
      </c>
      <c r="E263" s="597"/>
      <c r="F263" s="597"/>
      <c r="G263" s="597"/>
      <c r="H263" s="597" t="s">
        <v>1031</v>
      </c>
      <c r="I263" s="556"/>
      <c r="J263" s="556"/>
      <c r="L263" s="604"/>
      <c r="M263" s="605"/>
      <c r="N263" s="605"/>
      <c r="O263" s="605"/>
      <c r="P263" s="605">
        <v>2</v>
      </c>
      <c r="Q263" s="605">
        <v>2</v>
      </c>
      <c r="R263" s="605">
        <v>2</v>
      </c>
      <c r="S263" s="605">
        <v>2</v>
      </c>
      <c r="T263" s="605">
        <v>2</v>
      </c>
      <c r="U263" s="605">
        <v>2</v>
      </c>
      <c r="V263" s="605">
        <v>2</v>
      </c>
      <c r="W263" s="605">
        <v>2</v>
      </c>
      <c r="X263" s="605">
        <v>1</v>
      </c>
      <c r="Y263" s="605">
        <v>1</v>
      </c>
      <c r="Z263" s="605">
        <v>1</v>
      </c>
      <c r="AA263" s="605">
        <v>1</v>
      </c>
      <c r="AB263" s="605">
        <v>1</v>
      </c>
      <c r="AC263" s="605">
        <v>1</v>
      </c>
      <c r="AD263" s="605">
        <v>0</v>
      </c>
      <c r="AE263" s="605">
        <v>0</v>
      </c>
      <c r="AF263" s="605">
        <v>0</v>
      </c>
      <c r="AG263" s="605">
        <v>0</v>
      </c>
      <c r="AH263" s="605">
        <v>0</v>
      </c>
      <c r="AI263" s="605">
        <v>0</v>
      </c>
      <c r="AJ263" s="605">
        <v>0</v>
      </c>
      <c r="AK263" s="605">
        <v>0</v>
      </c>
      <c r="AL263" s="605">
        <v>0</v>
      </c>
      <c r="AM263" s="605">
        <v>0</v>
      </c>
      <c r="AN263" s="605">
        <v>0</v>
      </c>
      <c r="AO263" s="606">
        <v>0</v>
      </c>
      <c r="AQ263" s="604"/>
      <c r="AR263" s="605"/>
      <c r="AS263" s="605"/>
      <c r="AT263" s="605"/>
      <c r="AU263" s="605">
        <v>21591</v>
      </c>
      <c r="AV263" s="605">
        <v>17590</v>
      </c>
      <c r="AW263" s="605">
        <v>16949</v>
      </c>
      <c r="AX263" s="605">
        <v>16308</v>
      </c>
      <c r="AY263" s="605">
        <v>16308</v>
      </c>
      <c r="AZ263" s="605">
        <v>16308</v>
      </c>
      <c r="BA263" s="605">
        <v>15788</v>
      </c>
      <c r="BB263" s="605">
        <v>15788</v>
      </c>
      <c r="BC263" s="605">
        <v>9881</v>
      </c>
      <c r="BD263" s="605">
        <v>9881</v>
      </c>
      <c r="BE263" s="605">
        <v>9408</v>
      </c>
      <c r="BF263" s="605">
        <v>9408</v>
      </c>
      <c r="BG263" s="605">
        <v>9408</v>
      </c>
      <c r="BH263" s="605">
        <v>9408</v>
      </c>
      <c r="BI263" s="605">
        <v>1917</v>
      </c>
      <c r="BJ263" s="605">
        <v>1917</v>
      </c>
      <c r="BK263" s="605">
        <v>1917</v>
      </c>
      <c r="BL263" s="605">
        <v>1917</v>
      </c>
      <c r="BM263" s="605">
        <v>1917</v>
      </c>
      <c r="BN263" s="605">
        <v>1917</v>
      </c>
      <c r="BO263" s="605">
        <v>1917</v>
      </c>
      <c r="BP263" s="605">
        <v>0</v>
      </c>
      <c r="BQ263" s="605">
        <v>0</v>
      </c>
      <c r="BR263" s="605">
        <v>0</v>
      </c>
      <c r="BS263" s="605">
        <v>0</v>
      </c>
      <c r="BT263" s="606">
        <v>0</v>
      </c>
    </row>
    <row r="264" spans="2:72">
      <c r="B264" s="597"/>
      <c r="C264" s="597"/>
      <c r="D264" s="597" t="s">
        <v>113</v>
      </c>
      <c r="E264" s="597"/>
      <c r="F264" s="597"/>
      <c r="G264" s="597"/>
      <c r="H264" s="768">
        <v>2016</v>
      </c>
      <c r="I264" s="556"/>
      <c r="J264" s="556"/>
      <c r="L264" s="604"/>
      <c r="M264" s="605"/>
      <c r="N264" s="605"/>
      <c r="O264" s="605"/>
      <c r="P264" s="605"/>
      <c r="Q264" s="605">
        <v>1031</v>
      </c>
      <c r="R264" s="605">
        <v>1031</v>
      </c>
      <c r="S264" s="605">
        <v>1031</v>
      </c>
      <c r="T264" s="605">
        <v>1031</v>
      </c>
      <c r="U264" s="605">
        <v>1031</v>
      </c>
      <c r="V264" s="605">
        <v>1031</v>
      </c>
      <c r="W264" s="605">
        <v>1031</v>
      </c>
      <c r="X264" s="605">
        <v>1031</v>
      </c>
      <c r="Y264" s="605">
        <v>1031</v>
      </c>
      <c r="Z264" s="605">
        <v>1027</v>
      </c>
      <c r="AA264" s="605">
        <v>984</v>
      </c>
      <c r="AB264" s="605">
        <v>984</v>
      </c>
      <c r="AC264" s="605">
        <v>984</v>
      </c>
      <c r="AD264" s="605">
        <v>983</v>
      </c>
      <c r="AE264" s="605">
        <v>853</v>
      </c>
      <c r="AF264" s="605">
        <v>853</v>
      </c>
      <c r="AG264" s="605">
        <v>368</v>
      </c>
      <c r="AH264" s="605">
        <v>0</v>
      </c>
      <c r="AI264" s="605">
        <v>0</v>
      </c>
      <c r="AJ264" s="605">
        <v>0</v>
      </c>
      <c r="AK264" s="605">
        <v>0</v>
      </c>
      <c r="AL264" s="605">
        <v>0</v>
      </c>
      <c r="AM264" s="605">
        <v>0</v>
      </c>
      <c r="AN264" s="605">
        <v>0</v>
      </c>
      <c r="AO264" s="606">
        <v>0</v>
      </c>
      <c r="AQ264" s="604"/>
      <c r="AR264" s="605"/>
      <c r="AS264" s="605"/>
      <c r="AT264" s="605"/>
      <c r="AU264" s="605"/>
      <c r="AV264" s="605">
        <v>15788572</v>
      </c>
      <c r="AW264" s="605">
        <v>15788572</v>
      </c>
      <c r="AX264" s="605">
        <v>15788572</v>
      </c>
      <c r="AY264" s="605">
        <v>15788572</v>
      </c>
      <c r="AZ264" s="605">
        <v>15788572</v>
      </c>
      <c r="BA264" s="605">
        <v>15788572</v>
      </c>
      <c r="BB264" s="605">
        <v>15788572</v>
      </c>
      <c r="BC264" s="605">
        <v>15786158</v>
      </c>
      <c r="BD264" s="605">
        <v>15786158</v>
      </c>
      <c r="BE264" s="605">
        <v>15715829</v>
      </c>
      <c r="BF264" s="605">
        <v>15495884</v>
      </c>
      <c r="BG264" s="605">
        <v>15486648</v>
      </c>
      <c r="BH264" s="605">
        <v>15486648</v>
      </c>
      <c r="BI264" s="605">
        <v>15404325</v>
      </c>
      <c r="BJ264" s="605">
        <v>13341553</v>
      </c>
      <c r="BK264" s="605">
        <v>13341553</v>
      </c>
      <c r="BL264" s="605">
        <v>5859918</v>
      </c>
      <c r="BM264" s="605">
        <v>0</v>
      </c>
      <c r="BN264" s="605">
        <v>0</v>
      </c>
      <c r="BO264" s="605">
        <v>0</v>
      </c>
      <c r="BP264" s="605">
        <v>0</v>
      </c>
      <c r="BQ264" s="605">
        <v>0</v>
      </c>
      <c r="BR264" s="605">
        <v>0</v>
      </c>
      <c r="BS264" s="605">
        <v>0</v>
      </c>
      <c r="BT264" s="606">
        <v>0</v>
      </c>
    </row>
    <row r="265" spans="2:72">
      <c r="B265" s="597"/>
      <c r="C265" s="597"/>
      <c r="D265" s="597" t="s">
        <v>1032</v>
      </c>
      <c r="E265" s="597"/>
      <c r="F265" s="597"/>
      <c r="G265" s="597"/>
      <c r="H265" s="768">
        <v>2016</v>
      </c>
      <c r="I265" s="556"/>
      <c r="J265" s="556"/>
      <c r="L265" s="604"/>
      <c r="M265" s="605"/>
      <c r="N265" s="605"/>
      <c r="O265" s="605"/>
      <c r="P265" s="605"/>
      <c r="Q265" s="605">
        <v>1138</v>
      </c>
      <c r="R265" s="605">
        <v>1138</v>
      </c>
      <c r="S265" s="605">
        <v>1138</v>
      </c>
      <c r="T265" s="605">
        <v>1138</v>
      </c>
      <c r="U265" s="605">
        <v>1138</v>
      </c>
      <c r="V265" s="605">
        <v>1138</v>
      </c>
      <c r="W265" s="605">
        <v>1138</v>
      </c>
      <c r="X265" s="605">
        <v>1138</v>
      </c>
      <c r="Y265" s="605">
        <v>1138</v>
      </c>
      <c r="Z265" s="605">
        <v>1138</v>
      </c>
      <c r="AA265" s="605">
        <v>1138</v>
      </c>
      <c r="AB265" s="605">
        <v>1138</v>
      </c>
      <c r="AC265" s="605">
        <v>1138</v>
      </c>
      <c r="AD265" s="605">
        <v>1138</v>
      </c>
      <c r="AE265" s="605">
        <v>1138</v>
      </c>
      <c r="AF265" s="605">
        <v>1138</v>
      </c>
      <c r="AG265" s="605">
        <v>1138</v>
      </c>
      <c r="AH265" s="605">
        <v>1138</v>
      </c>
      <c r="AI265" s="605">
        <v>1018</v>
      </c>
      <c r="AJ265" s="605">
        <v>0</v>
      </c>
      <c r="AK265" s="605">
        <v>0</v>
      </c>
      <c r="AL265" s="605">
        <v>0</v>
      </c>
      <c r="AM265" s="605">
        <v>0</v>
      </c>
      <c r="AN265" s="605">
        <v>0</v>
      </c>
      <c r="AO265" s="606">
        <v>0</v>
      </c>
      <c r="AQ265" s="604"/>
      <c r="AR265" s="605"/>
      <c r="AS265" s="605"/>
      <c r="AT265" s="605"/>
      <c r="AU265" s="605"/>
      <c r="AV265" s="605">
        <v>3798500</v>
      </c>
      <c r="AW265" s="605">
        <v>3798500</v>
      </c>
      <c r="AX265" s="605">
        <v>3798500</v>
      </c>
      <c r="AY265" s="605">
        <v>3798500</v>
      </c>
      <c r="AZ265" s="605">
        <v>3798500</v>
      </c>
      <c r="BA265" s="605">
        <v>3798500</v>
      </c>
      <c r="BB265" s="605">
        <v>3798500</v>
      </c>
      <c r="BC265" s="605">
        <v>3798500</v>
      </c>
      <c r="BD265" s="605">
        <v>3798500</v>
      </c>
      <c r="BE265" s="605">
        <v>3798500</v>
      </c>
      <c r="BF265" s="605">
        <v>3798500</v>
      </c>
      <c r="BG265" s="605">
        <v>3798500</v>
      </c>
      <c r="BH265" s="605">
        <v>3798500</v>
      </c>
      <c r="BI265" s="605">
        <v>3798500</v>
      </c>
      <c r="BJ265" s="605">
        <v>3798500</v>
      </c>
      <c r="BK265" s="605">
        <v>3798500</v>
      </c>
      <c r="BL265" s="605">
        <v>3798500</v>
      </c>
      <c r="BM265" s="605">
        <v>3798500</v>
      </c>
      <c r="BN265" s="605">
        <v>3691334</v>
      </c>
      <c r="BO265" s="605">
        <v>0</v>
      </c>
      <c r="BP265" s="605">
        <v>0</v>
      </c>
      <c r="BQ265" s="605">
        <v>0</v>
      </c>
      <c r="BR265" s="605">
        <v>0</v>
      </c>
      <c r="BS265" s="605">
        <v>0</v>
      </c>
      <c r="BT265" s="606">
        <v>0</v>
      </c>
    </row>
    <row r="266" spans="2:72">
      <c r="B266" s="597"/>
      <c r="C266" s="597"/>
      <c r="D266" s="597" t="s">
        <v>115</v>
      </c>
      <c r="E266" s="597"/>
      <c r="F266" s="597"/>
      <c r="G266" s="597"/>
      <c r="H266" s="768">
        <v>2016</v>
      </c>
      <c r="I266" s="556"/>
      <c r="J266" s="556"/>
      <c r="L266" s="604"/>
      <c r="M266" s="605"/>
      <c r="N266" s="605"/>
      <c r="O266" s="605"/>
      <c r="P266" s="605"/>
      <c r="Q266" s="605">
        <v>4</v>
      </c>
      <c r="R266" s="605">
        <v>4</v>
      </c>
      <c r="S266" s="605">
        <v>4</v>
      </c>
      <c r="T266" s="605">
        <v>4</v>
      </c>
      <c r="U266" s="605">
        <v>4</v>
      </c>
      <c r="V266" s="605">
        <v>4</v>
      </c>
      <c r="W266" s="605">
        <v>4</v>
      </c>
      <c r="X266" s="605">
        <v>4</v>
      </c>
      <c r="Y266" s="605">
        <v>4</v>
      </c>
      <c r="Z266" s="605">
        <v>4</v>
      </c>
      <c r="AA266" s="605">
        <v>4</v>
      </c>
      <c r="AB266" s="605">
        <v>4</v>
      </c>
      <c r="AC266" s="605">
        <v>4</v>
      </c>
      <c r="AD266" s="605">
        <v>4</v>
      </c>
      <c r="AE266" s="605">
        <v>4</v>
      </c>
      <c r="AF266" s="605">
        <v>0</v>
      </c>
      <c r="AG266" s="605">
        <v>0</v>
      </c>
      <c r="AH266" s="605">
        <v>0</v>
      </c>
      <c r="AI266" s="605">
        <v>0</v>
      </c>
      <c r="AJ266" s="605">
        <v>0</v>
      </c>
      <c r="AK266" s="605">
        <v>0</v>
      </c>
      <c r="AL266" s="605">
        <v>0</v>
      </c>
      <c r="AM266" s="605">
        <v>0</v>
      </c>
      <c r="AN266" s="605">
        <v>0</v>
      </c>
      <c r="AO266" s="606">
        <v>0</v>
      </c>
      <c r="AQ266" s="604"/>
      <c r="AR266" s="605"/>
      <c r="AS266" s="605"/>
      <c r="AT266" s="605"/>
      <c r="AU266" s="605"/>
      <c r="AV266" s="605">
        <v>18591</v>
      </c>
      <c r="AW266" s="605">
        <v>18591</v>
      </c>
      <c r="AX266" s="605">
        <v>18591</v>
      </c>
      <c r="AY266" s="605">
        <v>18591</v>
      </c>
      <c r="AZ266" s="605">
        <v>18591</v>
      </c>
      <c r="BA266" s="605">
        <v>18591</v>
      </c>
      <c r="BB266" s="605">
        <v>18591</v>
      </c>
      <c r="BC266" s="605">
        <v>18591</v>
      </c>
      <c r="BD266" s="605">
        <v>18591</v>
      </c>
      <c r="BE266" s="605">
        <v>18591</v>
      </c>
      <c r="BF266" s="605">
        <v>17929</v>
      </c>
      <c r="BG266" s="605">
        <v>17929</v>
      </c>
      <c r="BH266" s="605">
        <v>17929</v>
      </c>
      <c r="BI266" s="605">
        <v>17929</v>
      </c>
      <c r="BJ266" s="605">
        <v>17929</v>
      </c>
      <c r="BK266" s="605">
        <v>5463</v>
      </c>
      <c r="BL266" s="605">
        <v>0</v>
      </c>
      <c r="BM266" s="605">
        <v>0</v>
      </c>
      <c r="BN266" s="605">
        <v>0</v>
      </c>
      <c r="BO266" s="605">
        <v>0</v>
      </c>
      <c r="BP266" s="605">
        <v>0</v>
      </c>
      <c r="BQ266" s="605">
        <v>0</v>
      </c>
      <c r="BR266" s="605">
        <v>0</v>
      </c>
      <c r="BS266" s="605">
        <v>0</v>
      </c>
      <c r="BT266" s="606">
        <v>0</v>
      </c>
    </row>
    <row r="267" spans="2:72">
      <c r="B267" s="597"/>
      <c r="C267" s="597"/>
      <c r="D267" s="597" t="s">
        <v>116</v>
      </c>
      <c r="E267" s="597"/>
      <c r="F267" s="597"/>
      <c r="G267" s="597"/>
      <c r="H267" s="768">
        <v>2016</v>
      </c>
      <c r="I267" s="556"/>
      <c r="J267" s="556"/>
      <c r="L267" s="604"/>
      <c r="M267" s="605"/>
      <c r="N267" s="605"/>
      <c r="O267" s="605"/>
      <c r="P267" s="605"/>
      <c r="Q267" s="605">
        <v>58</v>
      </c>
      <c r="R267" s="605">
        <v>58</v>
      </c>
      <c r="S267" s="605">
        <v>58</v>
      </c>
      <c r="T267" s="605">
        <v>58</v>
      </c>
      <c r="U267" s="605">
        <v>58</v>
      </c>
      <c r="V267" s="605">
        <v>57</v>
      </c>
      <c r="W267" s="605">
        <v>57</v>
      </c>
      <c r="X267" s="605">
        <v>57</v>
      </c>
      <c r="Y267" s="605">
        <v>57</v>
      </c>
      <c r="Z267" s="605">
        <v>45</v>
      </c>
      <c r="AA267" s="605">
        <v>44</v>
      </c>
      <c r="AB267" s="605">
        <v>44</v>
      </c>
      <c r="AC267" s="605">
        <v>43</v>
      </c>
      <c r="AD267" s="605">
        <v>43</v>
      </c>
      <c r="AE267" s="605">
        <v>43</v>
      </c>
      <c r="AF267" s="605">
        <v>43</v>
      </c>
      <c r="AG267" s="605">
        <v>43</v>
      </c>
      <c r="AH267" s="605">
        <v>43</v>
      </c>
      <c r="AI267" s="605">
        <v>43</v>
      </c>
      <c r="AJ267" s="605">
        <v>43</v>
      </c>
      <c r="AK267" s="605">
        <v>0</v>
      </c>
      <c r="AL267" s="605">
        <v>0</v>
      </c>
      <c r="AM267" s="605">
        <v>0</v>
      </c>
      <c r="AN267" s="605">
        <v>0</v>
      </c>
      <c r="AO267" s="606">
        <v>0</v>
      </c>
      <c r="AQ267" s="604"/>
      <c r="AR267" s="605"/>
      <c r="AS267" s="605"/>
      <c r="AT267" s="605"/>
      <c r="AU267" s="605"/>
      <c r="AV267" s="605">
        <v>747287</v>
      </c>
      <c r="AW267" s="605">
        <v>747287</v>
      </c>
      <c r="AX267" s="605">
        <v>747287</v>
      </c>
      <c r="AY267" s="605">
        <v>747287</v>
      </c>
      <c r="AZ267" s="605">
        <v>747287</v>
      </c>
      <c r="BA267" s="605">
        <v>745739</v>
      </c>
      <c r="BB267" s="605">
        <v>745739</v>
      </c>
      <c r="BC267" s="605">
        <v>745739</v>
      </c>
      <c r="BD267" s="605">
        <v>745739</v>
      </c>
      <c r="BE267" s="605">
        <v>656028</v>
      </c>
      <c r="BF267" s="605">
        <v>636258</v>
      </c>
      <c r="BG267" s="605">
        <v>636258</v>
      </c>
      <c r="BH267" s="605">
        <v>630946</v>
      </c>
      <c r="BI267" s="605">
        <v>630946</v>
      </c>
      <c r="BJ267" s="605">
        <v>630946</v>
      </c>
      <c r="BK267" s="605">
        <v>630946</v>
      </c>
      <c r="BL267" s="605">
        <v>630946</v>
      </c>
      <c r="BM267" s="605">
        <v>630946</v>
      </c>
      <c r="BN267" s="605">
        <v>630946</v>
      </c>
      <c r="BO267" s="605">
        <v>630946</v>
      </c>
      <c r="BP267" s="605">
        <v>0</v>
      </c>
      <c r="BQ267" s="605">
        <v>0</v>
      </c>
      <c r="BR267" s="605">
        <v>0</v>
      </c>
      <c r="BS267" s="605">
        <v>0</v>
      </c>
      <c r="BT267" s="606">
        <v>0</v>
      </c>
    </row>
    <row r="268" spans="2:72">
      <c r="B268" s="597"/>
      <c r="C268" s="597"/>
      <c r="D268" s="597" t="s">
        <v>117</v>
      </c>
      <c r="E268" s="597"/>
      <c r="F268" s="597"/>
      <c r="G268" s="597"/>
      <c r="H268" s="768">
        <v>2016</v>
      </c>
      <c r="I268" s="556"/>
      <c r="J268" s="556"/>
      <c r="L268" s="604"/>
      <c r="M268" s="605"/>
      <c r="N268" s="605"/>
      <c r="O268" s="605"/>
      <c r="P268" s="605"/>
      <c r="Q268" s="605">
        <v>21</v>
      </c>
      <c r="R268" s="605">
        <v>21</v>
      </c>
      <c r="S268" s="605">
        <v>21</v>
      </c>
      <c r="T268" s="605">
        <v>21</v>
      </c>
      <c r="U268" s="605">
        <v>21</v>
      </c>
      <c r="V268" s="605">
        <v>21</v>
      </c>
      <c r="W268" s="605">
        <v>21</v>
      </c>
      <c r="X268" s="605">
        <v>21</v>
      </c>
      <c r="Y268" s="605">
        <v>21</v>
      </c>
      <c r="Z268" s="605">
        <v>21</v>
      </c>
      <c r="AA268" s="605">
        <v>5</v>
      </c>
      <c r="AB268" s="605">
        <v>0</v>
      </c>
      <c r="AC268" s="605">
        <v>0</v>
      </c>
      <c r="AD268" s="605">
        <v>0</v>
      </c>
      <c r="AE268" s="605">
        <v>0</v>
      </c>
      <c r="AF268" s="605">
        <v>0</v>
      </c>
      <c r="AG268" s="605">
        <v>0</v>
      </c>
      <c r="AH268" s="605">
        <v>0</v>
      </c>
      <c r="AI268" s="605">
        <v>0</v>
      </c>
      <c r="AJ268" s="605">
        <v>0</v>
      </c>
      <c r="AK268" s="605">
        <v>0</v>
      </c>
      <c r="AL268" s="605">
        <v>0</v>
      </c>
      <c r="AM268" s="605">
        <v>0</v>
      </c>
      <c r="AN268" s="605">
        <v>0</v>
      </c>
      <c r="AO268" s="606">
        <v>0</v>
      </c>
      <c r="AQ268" s="604"/>
      <c r="AR268" s="605"/>
      <c r="AS268" s="605"/>
      <c r="AT268" s="605"/>
      <c r="AU268" s="605"/>
      <c r="AV268" s="605">
        <v>157712</v>
      </c>
      <c r="AW268" s="605">
        <v>157712</v>
      </c>
      <c r="AX268" s="605">
        <v>157712</v>
      </c>
      <c r="AY268" s="605">
        <v>157712</v>
      </c>
      <c r="AZ268" s="605">
        <v>157712</v>
      </c>
      <c r="BA268" s="605">
        <v>157712</v>
      </c>
      <c r="BB268" s="605">
        <v>157712</v>
      </c>
      <c r="BC268" s="605">
        <v>157712</v>
      </c>
      <c r="BD268" s="605">
        <v>157712</v>
      </c>
      <c r="BE268" s="605">
        <v>157712</v>
      </c>
      <c r="BF268" s="605">
        <v>38937</v>
      </c>
      <c r="BG268" s="605">
        <v>0</v>
      </c>
      <c r="BH268" s="605">
        <v>0</v>
      </c>
      <c r="BI268" s="605">
        <v>0</v>
      </c>
      <c r="BJ268" s="605">
        <v>0</v>
      </c>
      <c r="BK268" s="605">
        <v>0</v>
      </c>
      <c r="BL268" s="605">
        <v>0</v>
      </c>
      <c r="BM268" s="605">
        <v>0</v>
      </c>
      <c r="BN268" s="605">
        <v>0</v>
      </c>
      <c r="BO268" s="605">
        <v>0</v>
      </c>
      <c r="BP268" s="605">
        <v>0</v>
      </c>
      <c r="BQ268" s="605">
        <v>0</v>
      </c>
      <c r="BR268" s="605">
        <v>0</v>
      </c>
      <c r="BS268" s="605">
        <v>0</v>
      </c>
      <c r="BT268" s="606">
        <v>0</v>
      </c>
    </row>
    <row r="269" spans="2:72">
      <c r="B269" s="597"/>
      <c r="C269" s="597"/>
      <c r="D269" s="597" t="s">
        <v>118</v>
      </c>
      <c r="E269" s="597"/>
      <c r="F269" s="597"/>
      <c r="G269" s="597"/>
      <c r="H269" s="768">
        <v>2016</v>
      </c>
      <c r="I269" s="556"/>
      <c r="J269" s="556"/>
      <c r="L269" s="604"/>
      <c r="M269" s="605"/>
      <c r="N269" s="605"/>
      <c r="O269" s="605"/>
      <c r="P269" s="605"/>
      <c r="Q269" s="605">
        <v>3341</v>
      </c>
      <c r="R269" s="605">
        <v>3203</v>
      </c>
      <c r="S269" s="605">
        <v>3203</v>
      </c>
      <c r="T269" s="605">
        <v>3203</v>
      </c>
      <c r="U269" s="605">
        <v>3203</v>
      </c>
      <c r="V269" s="605">
        <v>3185</v>
      </c>
      <c r="W269" s="605">
        <v>3185</v>
      </c>
      <c r="X269" s="605">
        <v>3185</v>
      </c>
      <c r="Y269" s="605">
        <v>3172</v>
      </c>
      <c r="Z269" s="605">
        <v>3172</v>
      </c>
      <c r="AA269" s="605">
        <v>3142</v>
      </c>
      <c r="AB269" s="605">
        <v>2190</v>
      </c>
      <c r="AC269" s="605">
        <v>605</v>
      </c>
      <c r="AD269" s="605">
        <v>605</v>
      </c>
      <c r="AE269" s="605">
        <v>324</v>
      </c>
      <c r="AF269" s="605">
        <v>113</v>
      </c>
      <c r="AG269" s="605">
        <v>113</v>
      </c>
      <c r="AH269" s="605">
        <v>113</v>
      </c>
      <c r="AI269" s="605">
        <v>113</v>
      </c>
      <c r="AJ269" s="605">
        <v>113</v>
      </c>
      <c r="AK269" s="605">
        <v>0</v>
      </c>
      <c r="AL269" s="605">
        <v>0</v>
      </c>
      <c r="AM269" s="605">
        <v>0</v>
      </c>
      <c r="AN269" s="605">
        <v>0</v>
      </c>
      <c r="AO269" s="606">
        <v>0</v>
      </c>
      <c r="AQ269" s="604"/>
      <c r="AR269" s="605"/>
      <c r="AS269" s="605"/>
      <c r="AT269" s="605"/>
      <c r="AU269" s="605"/>
      <c r="AV269" s="605">
        <v>24740964</v>
      </c>
      <c r="AW269" s="605">
        <v>23977370</v>
      </c>
      <c r="AX269" s="605">
        <v>23977370</v>
      </c>
      <c r="AY269" s="605">
        <v>23977370</v>
      </c>
      <c r="AZ269" s="605">
        <v>23977370</v>
      </c>
      <c r="BA269" s="605">
        <v>23855235</v>
      </c>
      <c r="BB269" s="605">
        <v>23855235</v>
      </c>
      <c r="BC269" s="605">
        <v>23855235</v>
      </c>
      <c r="BD269" s="605">
        <v>23799097</v>
      </c>
      <c r="BE269" s="605">
        <v>23799097</v>
      </c>
      <c r="BF269" s="605">
        <v>23572348</v>
      </c>
      <c r="BG269" s="605">
        <v>17818087</v>
      </c>
      <c r="BH269" s="605">
        <v>4351452</v>
      </c>
      <c r="BI269" s="605">
        <v>4351452</v>
      </c>
      <c r="BJ269" s="605">
        <v>1486326</v>
      </c>
      <c r="BK269" s="605">
        <v>96302</v>
      </c>
      <c r="BL269" s="605">
        <v>96302</v>
      </c>
      <c r="BM269" s="605">
        <v>96302</v>
      </c>
      <c r="BN269" s="605">
        <v>96302</v>
      </c>
      <c r="BO269" s="605">
        <v>96302</v>
      </c>
      <c r="BP269" s="605">
        <v>0</v>
      </c>
      <c r="BQ269" s="605">
        <v>0</v>
      </c>
      <c r="BR269" s="605">
        <v>0</v>
      </c>
      <c r="BS269" s="605">
        <v>0</v>
      </c>
      <c r="BT269" s="606">
        <v>0</v>
      </c>
    </row>
    <row r="270" spans="2:72">
      <c r="B270" s="597"/>
      <c r="C270" s="597"/>
      <c r="D270" s="597" t="s">
        <v>119</v>
      </c>
      <c r="E270" s="597"/>
      <c r="F270" s="597"/>
      <c r="G270" s="597"/>
      <c r="H270" s="768">
        <v>2016</v>
      </c>
      <c r="I270" s="556"/>
      <c r="J270" s="556"/>
      <c r="L270" s="604"/>
      <c r="M270" s="605"/>
      <c r="N270" s="605"/>
      <c r="O270" s="605"/>
      <c r="P270" s="605"/>
      <c r="Q270" s="605">
        <v>12</v>
      </c>
      <c r="R270" s="605">
        <v>12</v>
      </c>
      <c r="S270" s="605">
        <v>12</v>
      </c>
      <c r="T270" s="605">
        <v>11</v>
      </c>
      <c r="U270" s="605">
        <v>11</v>
      </c>
      <c r="V270" s="605">
        <v>10</v>
      </c>
      <c r="W270" s="605">
        <v>9</v>
      </c>
      <c r="X270" s="605">
        <v>8</v>
      </c>
      <c r="Y270" s="605">
        <v>7</v>
      </c>
      <c r="Z270" s="605">
        <v>6</v>
      </c>
      <c r="AA270" s="605">
        <v>4</v>
      </c>
      <c r="AB270" s="605">
        <v>3</v>
      </c>
      <c r="AC270" s="605">
        <v>1</v>
      </c>
      <c r="AD270" s="605">
        <v>1</v>
      </c>
      <c r="AE270" s="605">
        <v>1</v>
      </c>
      <c r="AF270" s="605">
        <v>1</v>
      </c>
      <c r="AG270" s="605">
        <v>0</v>
      </c>
      <c r="AH270" s="605">
        <v>0</v>
      </c>
      <c r="AI270" s="605">
        <v>0</v>
      </c>
      <c r="AJ270" s="605">
        <v>0</v>
      </c>
      <c r="AK270" s="605">
        <v>0</v>
      </c>
      <c r="AL270" s="605">
        <v>0</v>
      </c>
      <c r="AM270" s="605">
        <v>0</v>
      </c>
      <c r="AN270" s="605">
        <v>0</v>
      </c>
      <c r="AO270" s="606">
        <v>0</v>
      </c>
      <c r="AQ270" s="604"/>
      <c r="AR270" s="605"/>
      <c r="AS270" s="605"/>
      <c r="AT270" s="605"/>
      <c r="AU270" s="605"/>
      <c r="AV270" s="605">
        <v>65908</v>
      </c>
      <c r="AW270" s="605">
        <v>65908</v>
      </c>
      <c r="AX270" s="605">
        <v>62249</v>
      </c>
      <c r="AY270" s="605">
        <v>56749</v>
      </c>
      <c r="AZ270" s="605">
        <v>53584</v>
      </c>
      <c r="BA270" s="605">
        <v>44903</v>
      </c>
      <c r="BB270" s="605">
        <v>42087</v>
      </c>
      <c r="BC270" s="605">
        <v>33654</v>
      </c>
      <c r="BD270" s="605">
        <v>27309</v>
      </c>
      <c r="BE270" s="605">
        <v>22379</v>
      </c>
      <c r="BF270" s="605">
        <v>13657</v>
      </c>
      <c r="BG270" s="605">
        <v>9898</v>
      </c>
      <c r="BH270" s="605">
        <v>5288</v>
      </c>
      <c r="BI270" s="605">
        <v>3846</v>
      </c>
      <c r="BJ270" s="605">
        <v>3846</v>
      </c>
      <c r="BK270" s="605">
        <v>3846</v>
      </c>
      <c r="BL270" s="605">
        <v>0</v>
      </c>
      <c r="BM270" s="605">
        <v>0</v>
      </c>
      <c r="BN270" s="605">
        <v>0</v>
      </c>
      <c r="BO270" s="605">
        <v>0</v>
      </c>
      <c r="BP270" s="605">
        <v>0</v>
      </c>
      <c r="BQ270" s="605">
        <v>0</v>
      </c>
      <c r="BR270" s="605">
        <v>0</v>
      </c>
      <c r="BS270" s="605">
        <v>0</v>
      </c>
      <c r="BT270" s="606">
        <v>0</v>
      </c>
    </row>
    <row r="271" spans="2:72">
      <c r="B271" s="597"/>
      <c r="C271" s="597"/>
      <c r="D271" s="597" t="s">
        <v>120</v>
      </c>
      <c r="E271" s="597"/>
      <c r="F271" s="597"/>
      <c r="G271" s="597"/>
      <c r="H271" s="768">
        <v>2016</v>
      </c>
      <c r="I271" s="556"/>
      <c r="J271" s="556"/>
      <c r="L271" s="604"/>
      <c r="M271" s="605"/>
      <c r="N271" s="605"/>
      <c r="O271" s="605"/>
      <c r="P271" s="605"/>
      <c r="Q271" s="605">
        <v>64</v>
      </c>
      <c r="R271" s="605">
        <v>64</v>
      </c>
      <c r="S271" s="605">
        <v>64</v>
      </c>
      <c r="T271" s="605">
        <v>64</v>
      </c>
      <c r="U271" s="605">
        <v>64</v>
      </c>
      <c r="V271" s="605">
        <v>64</v>
      </c>
      <c r="W271" s="605">
        <v>64</v>
      </c>
      <c r="X271" s="605">
        <v>64</v>
      </c>
      <c r="Y271" s="605">
        <v>64</v>
      </c>
      <c r="Z271" s="605">
        <v>64</v>
      </c>
      <c r="AA271" s="605">
        <v>64</v>
      </c>
      <c r="AB271" s="605">
        <v>64</v>
      </c>
      <c r="AC271" s="605">
        <v>64</v>
      </c>
      <c r="AD271" s="605">
        <v>64</v>
      </c>
      <c r="AE271" s="605">
        <v>64</v>
      </c>
      <c r="AF271" s="605">
        <v>23</v>
      </c>
      <c r="AG271" s="605">
        <v>0</v>
      </c>
      <c r="AH271" s="605">
        <v>0</v>
      </c>
      <c r="AI271" s="605">
        <v>0</v>
      </c>
      <c r="AJ271" s="605">
        <v>0</v>
      </c>
      <c r="AK271" s="605">
        <v>0</v>
      </c>
      <c r="AL271" s="605">
        <v>0</v>
      </c>
      <c r="AM271" s="605">
        <v>0</v>
      </c>
      <c r="AN271" s="605">
        <v>0</v>
      </c>
      <c r="AO271" s="606">
        <v>0</v>
      </c>
      <c r="AQ271" s="604"/>
      <c r="AR271" s="605"/>
      <c r="AS271" s="605"/>
      <c r="AT271" s="605"/>
      <c r="AU271" s="605"/>
      <c r="AV271" s="605">
        <v>339878</v>
      </c>
      <c r="AW271" s="605">
        <v>339878</v>
      </c>
      <c r="AX271" s="605">
        <v>339878</v>
      </c>
      <c r="AY271" s="605">
        <v>339878</v>
      </c>
      <c r="AZ271" s="605">
        <v>339878</v>
      </c>
      <c r="BA271" s="605">
        <v>339878</v>
      </c>
      <c r="BB271" s="605">
        <v>339878</v>
      </c>
      <c r="BC271" s="605">
        <v>339878</v>
      </c>
      <c r="BD271" s="605">
        <v>339878</v>
      </c>
      <c r="BE271" s="605">
        <v>339878</v>
      </c>
      <c r="BF271" s="605">
        <v>339878</v>
      </c>
      <c r="BG271" s="605">
        <v>339878</v>
      </c>
      <c r="BH271" s="605">
        <v>339878</v>
      </c>
      <c r="BI271" s="605">
        <v>339878</v>
      </c>
      <c r="BJ271" s="605">
        <v>339878</v>
      </c>
      <c r="BK271" s="605">
        <v>122121</v>
      </c>
      <c r="BL271" s="605">
        <v>0</v>
      </c>
      <c r="BM271" s="605">
        <v>0</v>
      </c>
      <c r="BN271" s="605">
        <v>0</v>
      </c>
      <c r="BO271" s="605">
        <v>0</v>
      </c>
      <c r="BP271" s="605">
        <v>0</v>
      </c>
      <c r="BQ271" s="605">
        <v>0</v>
      </c>
      <c r="BR271" s="605">
        <v>0</v>
      </c>
      <c r="BS271" s="605">
        <v>0</v>
      </c>
      <c r="BT271" s="606">
        <v>0</v>
      </c>
    </row>
    <row r="272" spans="2:72">
      <c r="B272" s="597"/>
      <c r="C272" s="597"/>
      <c r="D272" s="597" t="s">
        <v>1033</v>
      </c>
      <c r="E272" s="597"/>
      <c r="F272" s="597"/>
      <c r="G272" s="597"/>
      <c r="H272" s="768">
        <v>2016</v>
      </c>
      <c r="I272" s="556"/>
      <c r="J272" s="556"/>
      <c r="L272" s="604"/>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5"/>
      <c r="AL272" s="605"/>
      <c r="AM272" s="605"/>
      <c r="AN272" s="605"/>
      <c r="AO272" s="606"/>
      <c r="AQ272" s="604"/>
      <c r="AR272" s="605"/>
      <c r="AS272" s="605"/>
      <c r="AT272" s="605"/>
      <c r="AU272" s="605"/>
      <c r="AV272" s="605">
        <v>2781</v>
      </c>
      <c r="AW272" s="605">
        <v>2781</v>
      </c>
      <c r="AX272" s="605">
        <v>2781</v>
      </c>
      <c r="AY272" s="605">
        <v>2781</v>
      </c>
      <c r="AZ272" s="605">
        <v>2781</v>
      </c>
      <c r="BA272" s="605">
        <v>2781</v>
      </c>
      <c r="BB272" s="605">
        <v>2781</v>
      </c>
      <c r="BC272" s="605">
        <v>2781</v>
      </c>
      <c r="BD272" s="605">
        <v>2781</v>
      </c>
      <c r="BE272" s="605">
        <v>2781</v>
      </c>
      <c r="BF272" s="605">
        <v>2781</v>
      </c>
      <c r="BG272" s="605">
        <v>2781</v>
      </c>
      <c r="BH272" s="605">
        <v>2781</v>
      </c>
      <c r="BI272" s="605">
        <v>2781</v>
      </c>
      <c r="BJ272" s="605">
        <v>1738</v>
      </c>
      <c r="BK272" s="605">
        <v>1738</v>
      </c>
      <c r="BL272" s="605">
        <v>1738</v>
      </c>
      <c r="BM272" s="605">
        <v>1738</v>
      </c>
      <c r="BN272" s="605">
        <v>0</v>
      </c>
      <c r="BO272" s="605">
        <v>0</v>
      </c>
      <c r="BP272" s="605">
        <v>0</v>
      </c>
      <c r="BQ272" s="605">
        <v>0</v>
      </c>
      <c r="BR272" s="605">
        <v>0</v>
      </c>
      <c r="BS272" s="605">
        <v>0</v>
      </c>
      <c r="BT272" s="606">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272">
    <cfRule type="cellIs" dxfId="1" priority="2" operator="equal">
      <formula>0</formula>
    </cfRule>
  </conditionalFormatting>
  <conditionalFormatting sqref="AQ27:BT27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I273:I1048576</xm:sqref>
        </x14:dataValidation>
        <x14:dataValidation type="list" allowBlank="1" showInputMessage="1" showErrorMessage="1" xr:uid="{00000000-0002-0000-0C00-000001000000}">
          <x14:formula1>
            <xm:f>DropDownList!$H$2:$H$3</xm:f>
          </x14:formula1>
          <xm:sqref>J273:J1048576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7"/>
  <sheetViews>
    <sheetView topLeftCell="A18" zoomScale="80" zoomScaleNormal="80" workbookViewId="0">
      <selection activeCell="T39" sqref="T39"/>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09" t="s">
        <v>502</v>
      </c>
    </row>
    <row r="16" spans="1:17" ht="15.75">
      <c r="B16" s="509"/>
    </row>
    <row r="17" spans="2:21" s="24" customFormat="1" ht="20.45"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02" t="s">
        <v>689</v>
      </c>
      <c r="C18" s="802"/>
      <c r="D18" s="802"/>
      <c r="E18" s="802"/>
      <c r="F18" s="802"/>
      <c r="G18" s="802"/>
      <c r="H18" s="802"/>
      <c r="I18" s="802"/>
      <c r="J18" s="802"/>
      <c r="K18" s="802"/>
      <c r="L18" s="802"/>
      <c r="M18" s="802"/>
      <c r="N18" s="802"/>
      <c r="O18" s="802"/>
      <c r="P18" s="802"/>
      <c r="Q18" s="802"/>
      <c r="R18" s="802"/>
      <c r="S18" s="802"/>
      <c r="T18" s="802"/>
      <c r="U18" s="802"/>
    </row>
    <row r="21" spans="2:21" ht="21">
      <c r="B21" s="640" t="s">
        <v>1047</v>
      </c>
    </row>
    <row r="23" spans="2:21" ht="21">
      <c r="B23" s="640" t="s">
        <v>1048</v>
      </c>
      <c r="C23" s="641"/>
      <c r="E23" s="641"/>
      <c r="F23" s="641"/>
      <c r="H23" s="640" t="s">
        <v>688</v>
      </c>
    </row>
    <row r="24" spans="2:21" ht="18.75" customHeight="1">
      <c r="B24" s="847" t="s">
        <v>668</v>
      </c>
      <c r="C24" s="847"/>
      <c r="D24" s="847"/>
      <c r="E24" s="847"/>
      <c r="F24" s="847"/>
      <c r="H24" s="1" t="s">
        <v>676</v>
      </c>
      <c r="M24" s="1" t="s">
        <v>677</v>
      </c>
    </row>
    <row r="25" spans="2:21" ht="45">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8">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t="s">
        <v>1049</v>
      </c>
      <c r="C27" s="646">
        <f>K47</f>
        <v>3151.165</v>
      </c>
      <c r="D27" s="644"/>
      <c r="E27" s="638"/>
      <c r="F27" s="638"/>
      <c r="H27" s="638" t="s">
        <v>1050</v>
      </c>
      <c r="I27" s="638">
        <v>0.29499999999999998</v>
      </c>
      <c r="J27" s="638">
        <v>4878</v>
      </c>
      <c r="K27" s="638">
        <f>I27*J27</f>
        <v>1439.01</v>
      </c>
      <c r="M27" s="638" t="s">
        <v>1051</v>
      </c>
      <c r="N27" s="638">
        <v>0.13500000000000001</v>
      </c>
      <c r="O27" s="638">
        <v>562</v>
      </c>
      <c r="P27" s="638">
        <f>N27*O27</f>
        <v>75.87</v>
      </c>
    </row>
    <row r="28" spans="2:21" ht="15.75" customHeight="1">
      <c r="B28" s="639">
        <v>42005</v>
      </c>
      <c r="C28" s="769">
        <f>+P47</f>
        <v>1331.0990000000002</v>
      </c>
      <c r="D28" s="648">
        <f>$C28-$C$27</f>
        <v>-1820.0659999999998</v>
      </c>
      <c r="E28" s="638">
        <v>0.77543905030818505</v>
      </c>
      <c r="F28" s="645">
        <f t="shared" ref="F28:F39" si="0">D28*E28</f>
        <v>-1411.3502505382169</v>
      </c>
      <c r="H28" s="638" t="s">
        <v>1052</v>
      </c>
      <c r="I28" s="638">
        <v>0.31</v>
      </c>
      <c r="J28" s="638">
        <v>114</v>
      </c>
      <c r="K28" s="638">
        <f>I28*J28</f>
        <v>35.339999999999996</v>
      </c>
      <c r="M28" s="638" t="s">
        <v>1053</v>
      </c>
      <c r="N28" s="638">
        <v>0.152</v>
      </c>
      <c r="O28" s="638">
        <v>277</v>
      </c>
      <c r="P28" s="638">
        <f t="shared" ref="P28:P32" si="1">N28*O28</f>
        <v>42.103999999999999</v>
      </c>
    </row>
    <row r="29" spans="2:21" ht="15.75" customHeight="1">
      <c r="B29" s="639">
        <v>42036</v>
      </c>
      <c r="C29" s="769">
        <f>P47</f>
        <v>1331.0990000000002</v>
      </c>
      <c r="D29" s="648">
        <f>$C29-$C$27</f>
        <v>-1820.0659999999998</v>
      </c>
      <c r="E29" s="638">
        <v>0.77543905030818505</v>
      </c>
      <c r="F29" s="645">
        <f>D29*E29</f>
        <v>-1411.3502505382169</v>
      </c>
      <c r="H29" s="638" t="s">
        <v>1054</v>
      </c>
      <c r="I29" s="638">
        <v>0.29499999999999998</v>
      </c>
      <c r="J29" s="638">
        <v>4725</v>
      </c>
      <c r="K29" s="638">
        <f>I29*J29</f>
        <v>1393.875</v>
      </c>
      <c r="M29" s="638" t="s">
        <v>1055</v>
      </c>
      <c r="N29" s="638">
        <v>0.189</v>
      </c>
      <c r="O29" s="638">
        <v>295</v>
      </c>
      <c r="P29" s="638">
        <f t="shared" si="1"/>
        <v>55.755000000000003</v>
      </c>
    </row>
    <row r="30" spans="2:21" ht="15.75" customHeight="1">
      <c r="B30" s="639">
        <v>42064</v>
      </c>
      <c r="C30" s="769">
        <f>+$C$29</f>
        <v>1331.0990000000002</v>
      </c>
      <c r="D30" s="648">
        <f t="shared" ref="D30:D39" si="2">$C30-$C$27</f>
        <v>-1820.0659999999998</v>
      </c>
      <c r="E30" s="638">
        <v>0.77543905030818505</v>
      </c>
      <c r="F30" s="645">
        <f t="shared" si="0"/>
        <v>-1411.3502505382169</v>
      </c>
      <c r="H30" s="638" t="s">
        <v>1056</v>
      </c>
      <c r="I30" s="638">
        <v>0.47</v>
      </c>
      <c r="J30" s="638">
        <v>602</v>
      </c>
      <c r="K30" s="638">
        <f>I30*J30</f>
        <v>282.94</v>
      </c>
      <c r="M30" s="638" t="s">
        <v>1057</v>
      </c>
      <c r="N30" s="638">
        <v>0.151</v>
      </c>
      <c r="O30" s="638">
        <v>1682</v>
      </c>
      <c r="P30" s="638">
        <f t="shared" si="1"/>
        <v>253.982</v>
      </c>
    </row>
    <row r="31" spans="2:21" ht="15.75" customHeight="1">
      <c r="B31" s="639">
        <v>42095</v>
      </c>
      <c r="C31" s="769">
        <f t="shared" ref="C31:C39" si="3">+$C$29</f>
        <v>1331.0990000000002</v>
      </c>
      <c r="D31" s="648">
        <f t="shared" si="2"/>
        <v>-1820.0659999999998</v>
      </c>
      <c r="E31" s="638">
        <v>0.77543905030818505</v>
      </c>
      <c r="F31" s="645">
        <f t="shared" si="0"/>
        <v>-1411.3502505382169</v>
      </c>
      <c r="H31" s="638"/>
      <c r="I31" s="638"/>
      <c r="J31" s="638"/>
      <c r="K31" s="638"/>
      <c r="M31" s="638" t="s">
        <v>1058</v>
      </c>
      <c r="N31" s="638">
        <v>0.23400000000000001</v>
      </c>
      <c r="O31" s="638">
        <v>280</v>
      </c>
      <c r="P31" s="638">
        <f t="shared" si="1"/>
        <v>65.52000000000001</v>
      </c>
    </row>
    <row r="32" spans="2:21" ht="15.75" customHeight="1">
      <c r="B32" s="639">
        <v>42125</v>
      </c>
      <c r="C32" s="769">
        <f t="shared" si="3"/>
        <v>1331.0990000000002</v>
      </c>
      <c r="D32" s="648">
        <f t="shared" si="2"/>
        <v>-1820.0659999999998</v>
      </c>
      <c r="E32" s="638">
        <v>0.77543905030818505</v>
      </c>
      <c r="F32" s="645">
        <f t="shared" si="0"/>
        <v>-1411.3502505382169</v>
      </c>
      <c r="H32" s="638"/>
      <c r="I32" s="638"/>
      <c r="J32" s="638"/>
      <c r="K32" s="638"/>
      <c r="M32" s="638" t="s">
        <v>1059</v>
      </c>
      <c r="N32" s="638">
        <v>0.11600000000000001</v>
      </c>
      <c r="O32" s="638">
        <v>7223</v>
      </c>
      <c r="P32" s="638">
        <f t="shared" si="1"/>
        <v>837.86800000000005</v>
      </c>
    </row>
    <row r="33" spans="2:16" ht="15.75" customHeight="1">
      <c r="B33" s="639">
        <v>42156</v>
      </c>
      <c r="C33" s="769">
        <f t="shared" si="3"/>
        <v>1331.0990000000002</v>
      </c>
      <c r="D33" s="648">
        <f t="shared" si="2"/>
        <v>-1820.0659999999998</v>
      </c>
      <c r="E33" s="638">
        <v>0.77543905030818505</v>
      </c>
      <c r="F33" s="645">
        <f t="shared" si="0"/>
        <v>-1411.3502505382169</v>
      </c>
      <c r="H33" s="638"/>
      <c r="I33" s="638"/>
      <c r="J33" s="638"/>
      <c r="K33" s="638"/>
      <c r="M33" s="638"/>
      <c r="N33" s="638"/>
      <c r="O33" s="638"/>
      <c r="P33" s="638"/>
    </row>
    <row r="34" spans="2:16" ht="15.75" customHeight="1">
      <c r="B34" s="639">
        <v>42186</v>
      </c>
      <c r="C34" s="769">
        <f t="shared" si="3"/>
        <v>1331.0990000000002</v>
      </c>
      <c r="D34" s="648">
        <f t="shared" si="2"/>
        <v>-1820.0659999999998</v>
      </c>
      <c r="E34" s="638">
        <v>0.77543905030818505</v>
      </c>
      <c r="F34" s="645">
        <f t="shared" si="0"/>
        <v>-1411.3502505382169</v>
      </c>
      <c r="H34" s="638"/>
      <c r="I34" s="638"/>
      <c r="J34" s="638"/>
      <c r="K34" s="638"/>
      <c r="M34" s="638"/>
      <c r="N34" s="638"/>
      <c r="O34" s="638"/>
      <c r="P34" s="638"/>
    </row>
    <row r="35" spans="2:16" ht="15.75" customHeight="1">
      <c r="B35" s="639">
        <v>42217</v>
      </c>
      <c r="C35" s="769">
        <f t="shared" si="3"/>
        <v>1331.0990000000002</v>
      </c>
      <c r="D35" s="648">
        <f t="shared" si="2"/>
        <v>-1820.0659999999998</v>
      </c>
      <c r="E35" s="638">
        <v>0.77543905030818505</v>
      </c>
      <c r="F35" s="645">
        <f t="shared" si="0"/>
        <v>-1411.3502505382169</v>
      </c>
      <c r="H35" s="638"/>
      <c r="I35" s="638"/>
      <c r="J35" s="638"/>
      <c r="K35" s="638"/>
      <c r="M35" s="638"/>
      <c r="N35" s="638"/>
      <c r="O35" s="638"/>
      <c r="P35" s="638"/>
    </row>
    <row r="36" spans="2:16" ht="15.75" customHeight="1">
      <c r="B36" s="639">
        <v>42248</v>
      </c>
      <c r="C36" s="769">
        <f t="shared" si="3"/>
        <v>1331.0990000000002</v>
      </c>
      <c r="D36" s="648">
        <f t="shared" si="2"/>
        <v>-1820.0659999999998</v>
      </c>
      <c r="E36" s="638">
        <v>0.77543905030818505</v>
      </c>
      <c r="F36" s="645">
        <f t="shared" si="0"/>
        <v>-1411.3502505382169</v>
      </c>
      <c r="H36" s="638"/>
      <c r="I36" s="638"/>
      <c r="J36" s="638"/>
      <c r="K36" s="638"/>
      <c r="M36" s="638"/>
      <c r="N36" s="638"/>
      <c r="O36" s="638"/>
      <c r="P36" s="638"/>
    </row>
    <row r="37" spans="2:16" ht="15.75" customHeight="1">
      <c r="B37" s="639">
        <v>42278</v>
      </c>
      <c r="C37" s="769">
        <f t="shared" si="3"/>
        <v>1331.0990000000002</v>
      </c>
      <c r="D37" s="648">
        <f t="shared" si="2"/>
        <v>-1820.0659999999998</v>
      </c>
      <c r="E37" s="638">
        <v>0.77543905030818505</v>
      </c>
      <c r="F37" s="645">
        <f t="shared" si="0"/>
        <v>-1411.3502505382169</v>
      </c>
      <c r="H37" s="638"/>
      <c r="I37" s="638"/>
      <c r="J37" s="638"/>
      <c r="K37" s="638"/>
      <c r="M37" s="638"/>
      <c r="N37" s="638"/>
      <c r="O37" s="638"/>
      <c r="P37" s="638"/>
    </row>
    <row r="38" spans="2:16" ht="15.75" customHeight="1">
      <c r="B38" s="639">
        <v>42309</v>
      </c>
      <c r="C38" s="769">
        <f t="shared" si="3"/>
        <v>1331.0990000000002</v>
      </c>
      <c r="D38" s="648">
        <f t="shared" si="2"/>
        <v>-1820.0659999999998</v>
      </c>
      <c r="E38" s="638">
        <v>0.77543905030818505</v>
      </c>
      <c r="F38" s="645">
        <f t="shared" si="0"/>
        <v>-1411.3502505382169</v>
      </c>
      <c r="H38" s="638"/>
      <c r="I38" s="638"/>
      <c r="J38" s="638"/>
      <c r="K38" s="638"/>
      <c r="M38" s="638"/>
      <c r="N38" s="638"/>
      <c r="O38" s="638"/>
      <c r="P38" s="638"/>
    </row>
    <row r="39" spans="2:16" ht="16.350000000000001" customHeight="1">
      <c r="B39" s="639">
        <v>42339</v>
      </c>
      <c r="C39" s="769">
        <f t="shared" si="3"/>
        <v>1331.0990000000002</v>
      </c>
      <c r="D39" s="648">
        <f t="shared" si="2"/>
        <v>-1820.0659999999998</v>
      </c>
      <c r="E39" s="638">
        <v>0.77543905030818505</v>
      </c>
      <c r="F39" s="645">
        <f t="shared" si="0"/>
        <v>-1411.3502505382169</v>
      </c>
      <c r="H39" s="638"/>
      <c r="I39" s="638"/>
      <c r="J39" s="638"/>
      <c r="K39" s="638"/>
      <c r="M39" s="638"/>
      <c r="N39" s="638"/>
      <c r="O39" s="638"/>
      <c r="P39" s="638"/>
    </row>
    <row r="40" spans="2:16">
      <c r="B40" s="649" t="s">
        <v>26</v>
      </c>
      <c r="C40" s="650"/>
      <c r="D40" s="650"/>
      <c r="E40" s="650"/>
      <c r="F40" s="651">
        <f>SUM(F28:F39)</f>
        <v>-16936.203006458603</v>
      </c>
      <c r="H40" s="638"/>
      <c r="I40" s="638"/>
      <c r="J40" s="638"/>
      <c r="K40" s="638"/>
      <c r="M40" s="638"/>
      <c r="N40" s="638"/>
      <c r="O40" s="638"/>
      <c r="P40" s="638"/>
    </row>
    <row r="41" spans="2:16">
      <c r="B41" s="639" t="s">
        <v>1060</v>
      </c>
      <c r="C41" s="638"/>
      <c r="D41" s="638"/>
      <c r="E41" s="638"/>
      <c r="F41" s="638">
        <f>+F40</f>
        <v>-16936.203006458603</v>
      </c>
      <c r="H41" s="638"/>
      <c r="I41" s="638"/>
      <c r="J41" s="638"/>
      <c r="K41" s="638"/>
      <c r="M41" s="638"/>
      <c r="N41" s="638"/>
      <c r="O41" s="638"/>
      <c r="P41" s="638"/>
    </row>
    <row r="42" spans="2:16">
      <c r="B42" s="639" t="s">
        <v>1061</v>
      </c>
      <c r="C42" s="638"/>
      <c r="D42" s="638"/>
      <c r="E42" s="638"/>
      <c r="F42" s="638">
        <f>+F40</f>
        <v>-16936.203006458603</v>
      </c>
      <c r="H42" s="638"/>
      <c r="I42" s="638"/>
      <c r="J42" s="638"/>
      <c r="K42" s="638"/>
      <c r="M42" s="638"/>
      <c r="N42" s="638"/>
      <c r="O42" s="638"/>
      <c r="P42" s="638"/>
    </row>
    <row r="43" spans="2:16">
      <c r="B43" s="639" t="s">
        <v>1062</v>
      </c>
      <c r="C43" s="638"/>
      <c r="D43" s="638"/>
      <c r="E43" s="638"/>
      <c r="F43" s="638">
        <f>+F40</f>
        <v>-16936.203006458603</v>
      </c>
      <c r="H43" s="638"/>
      <c r="I43" s="638"/>
      <c r="J43" s="638"/>
      <c r="K43" s="638"/>
      <c r="M43" s="638"/>
      <c r="N43" s="638"/>
      <c r="O43" s="638"/>
      <c r="P43" s="638"/>
    </row>
    <row r="44" spans="2:16">
      <c r="B44" s="639" t="s">
        <v>1063</v>
      </c>
      <c r="C44" s="638"/>
      <c r="D44" s="638"/>
      <c r="E44" s="638"/>
      <c r="F44" s="638">
        <f>+F40</f>
        <v>-16936.203006458603</v>
      </c>
      <c r="H44" s="638"/>
      <c r="I44" s="638"/>
      <c r="J44" s="638"/>
      <c r="K44" s="638"/>
      <c r="M44" s="638"/>
      <c r="N44" s="638"/>
      <c r="O44" s="638"/>
      <c r="P44" s="638"/>
    </row>
    <row r="45" spans="2:16">
      <c r="B45" s="639" t="s">
        <v>1064</v>
      </c>
      <c r="C45" s="638"/>
      <c r="D45" s="638"/>
      <c r="E45" s="638"/>
      <c r="F45" s="638">
        <f t="shared" ref="F45:F51" si="4">+F41</f>
        <v>-16936.203006458603</v>
      </c>
      <c r="H45" s="638"/>
      <c r="I45" s="638"/>
      <c r="J45" s="638"/>
      <c r="K45" s="638"/>
      <c r="M45" s="638"/>
      <c r="N45" s="638"/>
      <c r="O45" s="638"/>
      <c r="P45" s="638"/>
    </row>
    <row r="46" spans="2:16">
      <c r="B46" s="639" t="s">
        <v>1065</v>
      </c>
      <c r="C46" s="638"/>
      <c r="D46" s="638"/>
      <c r="E46" s="638"/>
      <c r="F46" s="638">
        <f t="shared" si="4"/>
        <v>-16936.203006458603</v>
      </c>
      <c r="H46" s="638"/>
      <c r="I46" s="638"/>
      <c r="J46" s="638"/>
      <c r="K46" s="638"/>
      <c r="M46" s="638"/>
      <c r="N46" s="638"/>
      <c r="O46" s="638"/>
      <c r="P46" s="638"/>
    </row>
    <row r="47" spans="2:16">
      <c r="B47" s="639" t="s">
        <v>1066</v>
      </c>
      <c r="C47" s="638"/>
      <c r="D47" s="638"/>
      <c r="E47" s="638"/>
      <c r="F47" s="638">
        <f t="shared" si="4"/>
        <v>-16936.203006458603</v>
      </c>
      <c r="H47" s="649" t="s">
        <v>26</v>
      </c>
      <c r="I47" s="650"/>
      <c r="J47" s="650"/>
      <c r="K47" s="646">
        <f>SUM(K27:K46)</f>
        <v>3151.165</v>
      </c>
      <c r="M47" s="649" t="s">
        <v>26</v>
      </c>
      <c r="N47" s="650"/>
      <c r="O47" s="650"/>
      <c r="P47" s="647">
        <f>SUM(P27:P46)</f>
        <v>1331.0990000000002</v>
      </c>
    </row>
    <row r="48" spans="2:16">
      <c r="B48" s="639" t="s">
        <v>1067</v>
      </c>
      <c r="C48" s="638"/>
      <c r="D48" s="638"/>
      <c r="E48" s="638"/>
      <c r="F48" s="638">
        <f t="shared" si="4"/>
        <v>-16936.203006458603</v>
      </c>
    </row>
    <row r="49" spans="2:16">
      <c r="B49" s="639" t="s">
        <v>1068</v>
      </c>
      <c r="C49" s="638"/>
      <c r="D49" s="638"/>
      <c r="E49" s="638"/>
      <c r="F49" s="638">
        <f t="shared" si="4"/>
        <v>-16936.203006458603</v>
      </c>
    </row>
    <row r="50" spans="2:16">
      <c r="B50" s="639" t="s">
        <v>1069</v>
      </c>
      <c r="C50" s="638"/>
      <c r="D50" s="638"/>
      <c r="E50" s="638"/>
      <c r="F50" s="638">
        <f t="shared" si="4"/>
        <v>-16936.203006458603</v>
      </c>
    </row>
    <row r="51" spans="2:16">
      <c r="B51" s="639" t="s">
        <v>1070</v>
      </c>
      <c r="C51" s="638"/>
      <c r="D51" s="638"/>
      <c r="E51" s="638"/>
      <c r="F51" s="638">
        <f t="shared" si="4"/>
        <v>-16936.203006458603</v>
      </c>
    </row>
    <row r="52" spans="2:16">
      <c r="B52" s="639"/>
      <c r="C52" s="638"/>
      <c r="D52" s="638"/>
      <c r="E52" s="638"/>
      <c r="F52" s="638"/>
    </row>
    <row r="54" spans="2:16" ht="21">
      <c r="B54" s="640" t="s">
        <v>1071</v>
      </c>
    </row>
    <row r="56" spans="2:16" ht="21">
      <c r="B56" s="640" t="s">
        <v>1072</v>
      </c>
      <c r="C56" s="641"/>
      <c r="E56" s="641"/>
      <c r="F56" s="641"/>
      <c r="H56" s="640" t="s">
        <v>688</v>
      </c>
    </row>
    <row r="57" spans="2:16">
      <c r="B57" s="847" t="s">
        <v>668</v>
      </c>
      <c r="C57" s="847"/>
      <c r="D57" s="847"/>
      <c r="E57" s="847"/>
      <c r="F57" s="847"/>
      <c r="H57" s="1" t="s">
        <v>676</v>
      </c>
      <c r="M57" s="1" t="s">
        <v>677</v>
      </c>
    </row>
    <row r="58" spans="2:16" ht="45">
      <c r="B58" s="637" t="s">
        <v>62</v>
      </c>
      <c r="C58" s="637" t="s">
        <v>669</v>
      </c>
      <c r="D58" s="637" t="s">
        <v>670</v>
      </c>
      <c r="E58" s="637" t="s">
        <v>672</v>
      </c>
      <c r="F58" s="637" t="s">
        <v>671</v>
      </c>
      <c r="H58" s="637" t="s">
        <v>673</v>
      </c>
      <c r="I58" s="637" t="s">
        <v>674</v>
      </c>
      <c r="J58" s="637" t="s">
        <v>675</v>
      </c>
      <c r="K58" s="637" t="s">
        <v>669</v>
      </c>
      <c r="M58" s="637" t="s">
        <v>673</v>
      </c>
      <c r="N58" s="637" t="s">
        <v>674</v>
      </c>
      <c r="O58" s="637" t="s">
        <v>675</v>
      </c>
      <c r="P58" s="637" t="s">
        <v>669</v>
      </c>
    </row>
    <row r="59" spans="2:16" ht="18">
      <c r="B59" s="637"/>
      <c r="C59" s="637" t="s">
        <v>678</v>
      </c>
      <c r="D59" s="637" t="s">
        <v>679</v>
      </c>
      <c r="E59" s="637" t="s">
        <v>680</v>
      </c>
      <c r="F59" s="637" t="s">
        <v>681</v>
      </c>
      <c r="H59" s="637"/>
      <c r="I59" s="637" t="s">
        <v>682</v>
      </c>
      <c r="J59" s="637" t="s">
        <v>683</v>
      </c>
      <c r="K59" s="637" t="s">
        <v>684</v>
      </c>
      <c r="M59" s="637"/>
      <c r="N59" s="637" t="s">
        <v>685</v>
      </c>
      <c r="O59" s="637" t="s">
        <v>686</v>
      </c>
      <c r="P59" s="637" t="s">
        <v>687</v>
      </c>
    </row>
    <row r="60" spans="2:16">
      <c r="B60" s="639" t="s">
        <v>1049</v>
      </c>
      <c r="C60" s="646">
        <f>K79</f>
        <v>246.57000000000002</v>
      </c>
      <c r="D60" s="644"/>
      <c r="E60" s="638"/>
      <c r="F60" s="638"/>
      <c r="H60" s="638" t="s">
        <v>1073</v>
      </c>
      <c r="I60" s="638">
        <v>7.0000000000000007E-2</v>
      </c>
      <c r="J60" s="638">
        <v>751</v>
      </c>
      <c r="K60" s="638">
        <f>I60*J60</f>
        <v>52.570000000000007</v>
      </c>
      <c r="M60" s="638" t="s">
        <v>1074</v>
      </c>
      <c r="N60" s="638">
        <v>2.9000000000000001E-2</v>
      </c>
      <c r="O60" s="638">
        <v>751</v>
      </c>
      <c r="P60" s="638">
        <f>N60*O60</f>
        <v>21.779</v>
      </c>
    </row>
    <row r="61" spans="2:16">
      <c r="B61" s="639">
        <v>42370</v>
      </c>
      <c r="C61" s="769">
        <f>+P79</f>
        <v>106.53599999999999</v>
      </c>
      <c r="D61" s="648">
        <f>$C61-$C$60</f>
        <v>-140.03400000000005</v>
      </c>
      <c r="E61" s="638">
        <v>0.74132159519639595</v>
      </c>
      <c r="F61" s="645">
        <f t="shared" ref="F61" si="5">D61*E61</f>
        <v>-103.81022826173215</v>
      </c>
      <c r="H61" s="638" t="s">
        <v>1075</v>
      </c>
      <c r="I61" s="638">
        <v>0.1</v>
      </c>
      <c r="J61" s="638">
        <v>694</v>
      </c>
      <c r="K61" s="638">
        <f t="shared" ref="K61:K64" si="6">I61*J61</f>
        <v>69.400000000000006</v>
      </c>
      <c r="M61" s="638" t="s">
        <v>1076</v>
      </c>
      <c r="N61" s="638">
        <v>3.9E-2</v>
      </c>
      <c r="O61" s="638">
        <v>694</v>
      </c>
      <c r="P61" s="638">
        <f t="shared" ref="P61:P64" si="7">N61*O61</f>
        <v>27.065999999999999</v>
      </c>
    </row>
    <row r="62" spans="2:16">
      <c r="B62" s="639">
        <v>42401</v>
      </c>
      <c r="C62" s="769">
        <f>+$C$61</f>
        <v>106.53599999999999</v>
      </c>
      <c r="D62" s="648">
        <f t="shared" ref="D62:D72" si="8">$C62-$C$60</f>
        <v>-140.03400000000005</v>
      </c>
      <c r="E62" s="638">
        <v>0.74132159519639595</v>
      </c>
      <c r="F62" s="645">
        <f>D62*E62</f>
        <v>-103.81022826173215</v>
      </c>
      <c r="H62" s="638" t="s">
        <v>1077</v>
      </c>
      <c r="I62" s="638">
        <v>0.2</v>
      </c>
      <c r="J62" s="638">
        <v>405</v>
      </c>
      <c r="K62" s="638">
        <f t="shared" si="6"/>
        <v>81</v>
      </c>
      <c r="M62" s="638" t="s">
        <v>1078</v>
      </c>
      <c r="N62" s="638">
        <v>9.0999999999999998E-2</v>
      </c>
      <c r="O62" s="638">
        <v>405</v>
      </c>
      <c r="P62" s="638">
        <f t="shared" si="7"/>
        <v>36.854999999999997</v>
      </c>
    </row>
    <row r="63" spans="2:16">
      <c r="B63" s="639">
        <v>42430</v>
      </c>
      <c r="C63" s="769">
        <f t="shared" ref="C63:C72" si="9">+$C$61</f>
        <v>106.53599999999999</v>
      </c>
      <c r="D63" s="648">
        <f>$C63-$C$60</f>
        <v>-140.03400000000005</v>
      </c>
      <c r="E63" s="638">
        <v>0.74132159519639595</v>
      </c>
      <c r="F63" s="645">
        <f t="shared" ref="F63:F72" si="10">D63*E63</f>
        <v>-103.81022826173215</v>
      </c>
      <c r="H63" s="638" t="s">
        <v>1079</v>
      </c>
      <c r="I63" s="638">
        <v>0.2</v>
      </c>
      <c r="J63" s="638">
        <v>68</v>
      </c>
      <c r="K63" s="638">
        <f t="shared" si="6"/>
        <v>13.600000000000001</v>
      </c>
      <c r="M63" s="638" t="s">
        <v>1080</v>
      </c>
      <c r="N63" s="638">
        <v>0.152</v>
      </c>
      <c r="O63" s="638">
        <v>68</v>
      </c>
      <c r="P63" s="638">
        <f t="shared" si="7"/>
        <v>10.336</v>
      </c>
    </row>
    <row r="64" spans="2:16">
      <c r="B64" s="639">
        <v>42461</v>
      </c>
      <c r="C64" s="769">
        <f t="shared" si="9"/>
        <v>106.53599999999999</v>
      </c>
      <c r="D64" s="648">
        <f t="shared" si="8"/>
        <v>-140.03400000000005</v>
      </c>
      <c r="E64" s="638">
        <v>0.74132159519639595</v>
      </c>
      <c r="F64" s="645">
        <f t="shared" si="10"/>
        <v>-103.81022826173215</v>
      </c>
      <c r="H64" s="638" t="s">
        <v>1079</v>
      </c>
      <c r="I64" s="638">
        <v>0.2</v>
      </c>
      <c r="J64" s="638">
        <v>150</v>
      </c>
      <c r="K64" s="638">
        <f t="shared" si="6"/>
        <v>30</v>
      </c>
      <c r="M64" s="638" t="s">
        <v>1074</v>
      </c>
      <c r="N64" s="638">
        <v>7.0000000000000007E-2</v>
      </c>
      <c r="O64" s="638">
        <v>150</v>
      </c>
      <c r="P64" s="638">
        <f t="shared" si="7"/>
        <v>10.500000000000002</v>
      </c>
    </row>
    <row r="65" spans="2:16">
      <c r="B65" s="639">
        <v>42491</v>
      </c>
      <c r="C65" s="769">
        <f t="shared" si="9"/>
        <v>106.53599999999999</v>
      </c>
      <c r="D65" s="648">
        <f t="shared" si="8"/>
        <v>-140.03400000000005</v>
      </c>
      <c r="E65" s="638">
        <v>0.74132159519639595</v>
      </c>
      <c r="F65" s="645">
        <f t="shared" si="10"/>
        <v>-103.81022826173215</v>
      </c>
      <c r="H65" s="638"/>
      <c r="I65" s="638"/>
      <c r="J65" s="638"/>
      <c r="K65" s="638"/>
      <c r="M65" s="638"/>
      <c r="N65" s="638"/>
      <c r="O65" s="638"/>
      <c r="P65" s="638"/>
    </row>
    <row r="66" spans="2:16">
      <c r="B66" s="639">
        <v>42522</v>
      </c>
      <c r="C66" s="769">
        <f t="shared" si="9"/>
        <v>106.53599999999999</v>
      </c>
      <c r="D66" s="648">
        <f t="shared" si="8"/>
        <v>-140.03400000000005</v>
      </c>
      <c r="E66" s="638">
        <v>0.74132159519639595</v>
      </c>
      <c r="F66" s="645">
        <f t="shared" si="10"/>
        <v>-103.81022826173215</v>
      </c>
      <c r="H66" s="638"/>
      <c r="I66" s="638"/>
      <c r="J66" s="638"/>
      <c r="K66" s="638"/>
      <c r="M66" s="638"/>
      <c r="N66" s="638"/>
      <c r="O66" s="638"/>
      <c r="P66" s="638"/>
    </row>
    <row r="67" spans="2:16">
      <c r="B67" s="639">
        <v>42552</v>
      </c>
      <c r="C67" s="769">
        <f t="shared" si="9"/>
        <v>106.53599999999999</v>
      </c>
      <c r="D67" s="648">
        <f t="shared" si="8"/>
        <v>-140.03400000000005</v>
      </c>
      <c r="E67" s="638">
        <v>0.74132159519639595</v>
      </c>
      <c r="F67" s="645">
        <f t="shared" si="10"/>
        <v>-103.81022826173215</v>
      </c>
      <c r="H67" s="638"/>
      <c r="I67" s="638"/>
      <c r="J67" s="638"/>
      <c r="K67" s="638"/>
      <c r="M67" s="638"/>
      <c r="N67" s="638"/>
      <c r="O67" s="638"/>
      <c r="P67" s="638"/>
    </row>
    <row r="68" spans="2:16">
      <c r="B68" s="639">
        <v>42583</v>
      </c>
      <c r="C68" s="769">
        <f t="shared" si="9"/>
        <v>106.53599999999999</v>
      </c>
      <c r="D68" s="648">
        <f t="shared" si="8"/>
        <v>-140.03400000000005</v>
      </c>
      <c r="E68" s="638">
        <v>0.74132159519639595</v>
      </c>
      <c r="F68" s="645">
        <f t="shared" si="10"/>
        <v>-103.81022826173215</v>
      </c>
      <c r="H68" s="638"/>
      <c r="I68" s="638"/>
      <c r="J68" s="638"/>
      <c r="K68" s="638"/>
      <c r="M68" s="638"/>
      <c r="N68" s="638"/>
      <c r="O68" s="638"/>
      <c r="P68" s="638"/>
    </row>
    <row r="69" spans="2:16">
      <c r="B69" s="639">
        <v>42614</v>
      </c>
      <c r="C69" s="769">
        <f t="shared" si="9"/>
        <v>106.53599999999999</v>
      </c>
      <c r="D69" s="648">
        <f t="shared" si="8"/>
        <v>-140.03400000000005</v>
      </c>
      <c r="E69" s="638">
        <v>0.74132159519639595</v>
      </c>
      <c r="F69" s="645">
        <f t="shared" si="10"/>
        <v>-103.81022826173215</v>
      </c>
      <c r="H69" s="638"/>
      <c r="I69" s="638"/>
      <c r="J69" s="638"/>
      <c r="K69" s="638"/>
      <c r="M69" s="638"/>
      <c r="N69" s="638"/>
      <c r="O69" s="638"/>
      <c r="P69" s="638"/>
    </row>
    <row r="70" spans="2:16">
      <c r="B70" s="639">
        <v>42644</v>
      </c>
      <c r="C70" s="769">
        <f t="shared" si="9"/>
        <v>106.53599999999999</v>
      </c>
      <c r="D70" s="648">
        <f t="shared" si="8"/>
        <v>-140.03400000000005</v>
      </c>
      <c r="E70" s="638">
        <v>0.74132159519639595</v>
      </c>
      <c r="F70" s="645">
        <f t="shared" si="10"/>
        <v>-103.81022826173215</v>
      </c>
      <c r="H70" s="638"/>
      <c r="I70" s="638"/>
      <c r="J70" s="638"/>
      <c r="K70" s="638"/>
      <c r="M70" s="638"/>
      <c r="N70" s="638"/>
      <c r="O70" s="638"/>
      <c r="P70" s="638"/>
    </row>
    <row r="71" spans="2:16">
      <c r="B71" s="639">
        <v>42675</v>
      </c>
      <c r="C71" s="769">
        <f t="shared" si="9"/>
        <v>106.53599999999999</v>
      </c>
      <c r="D71" s="648">
        <f t="shared" si="8"/>
        <v>-140.03400000000005</v>
      </c>
      <c r="E71" s="638">
        <v>0.74132159519639595</v>
      </c>
      <c r="F71" s="645">
        <f t="shared" si="10"/>
        <v>-103.81022826173215</v>
      </c>
      <c r="H71" s="638"/>
      <c r="I71" s="638"/>
      <c r="J71" s="638"/>
      <c r="K71" s="638"/>
      <c r="M71" s="638"/>
      <c r="N71" s="638"/>
      <c r="O71" s="638"/>
      <c r="P71" s="638"/>
    </row>
    <row r="72" spans="2:16">
      <c r="B72" s="639">
        <v>42705</v>
      </c>
      <c r="C72" s="769">
        <f t="shared" si="9"/>
        <v>106.53599999999999</v>
      </c>
      <c r="D72" s="648">
        <f t="shared" si="8"/>
        <v>-140.03400000000005</v>
      </c>
      <c r="E72" s="638">
        <v>0.74132159519639595</v>
      </c>
      <c r="F72" s="645">
        <f t="shared" si="10"/>
        <v>-103.81022826173215</v>
      </c>
      <c r="H72" s="638"/>
      <c r="I72" s="638"/>
      <c r="J72" s="638"/>
      <c r="K72" s="638"/>
      <c r="M72" s="638"/>
      <c r="N72" s="638"/>
      <c r="O72" s="638"/>
      <c r="P72" s="638"/>
    </row>
    <row r="73" spans="2:16">
      <c r="B73" s="649" t="s">
        <v>26</v>
      </c>
      <c r="C73" s="650"/>
      <c r="D73" s="650"/>
      <c r="E73" s="650"/>
      <c r="F73" s="651">
        <f>SUM(F61:F72)</f>
        <v>-1245.7227391407857</v>
      </c>
      <c r="H73" s="638"/>
      <c r="I73" s="638"/>
      <c r="J73" s="638"/>
      <c r="K73" s="638"/>
      <c r="M73" s="638"/>
      <c r="N73" s="638"/>
      <c r="O73" s="638"/>
      <c r="P73" s="638"/>
    </row>
    <row r="74" spans="2:16">
      <c r="B74" s="639" t="s">
        <v>1061</v>
      </c>
      <c r="C74" s="638"/>
      <c r="D74" s="638"/>
      <c r="E74" s="638"/>
      <c r="F74" s="638">
        <f>+F73</f>
        <v>-1245.7227391407857</v>
      </c>
      <c r="H74" s="638"/>
      <c r="I74" s="638"/>
      <c r="J74" s="638"/>
      <c r="K74" s="638"/>
      <c r="M74" s="638"/>
      <c r="N74" s="638"/>
      <c r="O74" s="638"/>
      <c r="P74" s="638"/>
    </row>
    <row r="75" spans="2:16">
      <c r="B75" s="639" t="s">
        <v>1062</v>
      </c>
      <c r="C75" s="638"/>
      <c r="D75" s="638"/>
      <c r="E75" s="638"/>
      <c r="F75" s="638">
        <f>+F73</f>
        <v>-1245.7227391407857</v>
      </c>
      <c r="H75" s="638"/>
      <c r="I75" s="638"/>
      <c r="J75" s="638"/>
      <c r="K75" s="638"/>
      <c r="M75" s="638"/>
      <c r="N75" s="638"/>
      <c r="O75" s="638"/>
      <c r="P75" s="638"/>
    </row>
    <row r="76" spans="2:16">
      <c r="B76" s="639" t="s">
        <v>1063</v>
      </c>
      <c r="C76" s="638"/>
      <c r="D76" s="638"/>
      <c r="E76" s="638"/>
      <c r="F76" s="638">
        <f>+F73</f>
        <v>-1245.7227391407857</v>
      </c>
      <c r="H76" s="638"/>
      <c r="I76" s="638"/>
      <c r="J76" s="638"/>
      <c r="K76" s="638"/>
      <c r="M76" s="638"/>
      <c r="N76" s="638"/>
      <c r="O76" s="638"/>
      <c r="P76" s="638"/>
    </row>
    <row r="77" spans="2:16">
      <c r="B77" s="639" t="s">
        <v>1064</v>
      </c>
      <c r="C77" s="638"/>
      <c r="D77" s="638"/>
      <c r="E77" s="638"/>
      <c r="F77" s="638">
        <f>+F73</f>
        <v>-1245.7227391407857</v>
      </c>
      <c r="H77" s="638"/>
      <c r="I77" s="638"/>
      <c r="J77" s="638"/>
      <c r="K77" s="638"/>
      <c r="M77" s="638"/>
      <c r="N77" s="638"/>
      <c r="O77" s="638"/>
      <c r="P77" s="638"/>
    </row>
    <row r="78" spans="2:16">
      <c r="B78" s="639" t="s">
        <v>1065</v>
      </c>
      <c r="C78" s="638"/>
      <c r="D78" s="638"/>
      <c r="E78" s="638"/>
      <c r="F78" s="638">
        <f t="shared" ref="F78:F84" si="11">+F74</f>
        <v>-1245.7227391407857</v>
      </c>
      <c r="H78" s="638"/>
      <c r="I78" s="638"/>
      <c r="J78" s="638"/>
      <c r="K78" s="638"/>
      <c r="M78" s="638"/>
      <c r="N78" s="638"/>
      <c r="O78" s="638"/>
      <c r="P78" s="638"/>
    </row>
    <row r="79" spans="2:16">
      <c r="B79" s="639" t="s">
        <v>1066</v>
      </c>
      <c r="C79" s="638"/>
      <c r="D79" s="638"/>
      <c r="E79" s="638"/>
      <c r="F79" s="638">
        <f t="shared" si="11"/>
        <v>-1245.7227391407857</v>
      </c>
      <c r="H79" s="649" t="s">
        <v>26</v>
      </c>
      <c r="I79" s="650"/>
      <c r="J79" s="650"/>
      <c r="K79" s="646">
        <f>SUM(K60:K78)</f>
        <v>246.57000000000002</v>
      </c>
      <c r="M79" s="649" t="s">
        <v>26</v>
      </c>
      <c r="N79" s="650"/>
      <c r="O79" s="650"/>
      <c r="P79" s="647">
        <f>SUM(P60:P78)</f>
        <v>106.53599999999999</v>
      </c>
    </row>
    <row r="80" spans="2:16">
      <c r="B80" s="639" t="s">
        <v>1067</v>
      </c>
      <c r="C80" s="638"/>
      <c r="D80" s="638"/>
      <c r="E80" s="638"/>
      <c r="F80" s="638">
        <f t="shared" si="11"/>
        <v>-1245.7227391407857</v>
      </c>
    </row>
    <row r="81" spans="2:16">
      <c r="B81" s="639" t="s">
        <v>1068</v>
      </c>
      <c r="C81" s="638"/>
      <c r="D81" s="638"/>
      <c r="E81" s="638"/>
      <c r="F81" s="638">
        <f t="shared" si="11"/>
        <v>-1245.7227391407857</v>
      </c>
    </row>
    <row r="82" spans="2:16">
      <c r="B82" s="639" t="s">
        <v>1069</v>
      </c>
      <c r="C82" s="638"/>
      <c r="D82" s="638"/>
      <c r="E82" s="638"/>
      <c r="F82" s="638">
        <f t="shared" si="11"/>
        <v>-1245.7227391407857</v>
      </c>
    </row>
    <row r="83" spans="2:16">
      <c r="B83" s="639" t="s">
        <v>1070</v>
      </c>
      <c r="C83" s="638"/>
      <c r="D83" s="638"/>
      <c r="E83" s="638"/>
      <c r="F83" s="638">
        <f t="shared" si="11"/>
        <v>-1245.7227391407857</v>
      </c>
    </row>
    <row r="84" spans="2:16">
      <c r="B84" s="639" t="s">
        <v>1081</v>
      </c>
      <c r="C84" s="638"/>
      <c r="D84" s="638"/>
      <c r="E84" s="638"/>
      <c r="F84" s="638">
        <f t="shared" si="11"/>
        <v>-1245.7227391407857</v>
      </c>
    </row>
    <row r="85" spans="2:16">
      <c r="B85" s="639"/>
      <c r="C85" s="638"/>
      <c r="D85" s="638"/>
      <c r="E85" s="638"/>
      <c r="F85" s="638"/>
    </row>
    <row r="87" spans="2:16" ht="21">
      <c r="B87" s="640" t="s">
        <v>1082</v>
      </c>
    </row>
    <row r="89" spans="2:16" ht="21">
      <c r="B89" s="640" t="s">
        <v>1083</v>
      </c>
      <c r="C89" s="641"/>
      <c r="E89" s="641"/>
      <c r="F89" s="641"/>
      <c r="H89" s="640" t="s">
        <v>688</v>
      </c>
    </row>
    <row r="90" spans="2:16">
      <c r="B90" s="847" t="s">
        <v>668</v>
      </c>
      <c r="C90" s="847"/>
      <c r="D90" s="847"/>
      <c r="E90" s="847"/>
      <c r="F90" s="847"/>
      <c r="H90" s="1" t="s">
        <v>676</v>
      </c>
      <c r="M90" s="1" t="s">
        <v>677</v>
      </c>
    </row>
    <row r="91" spans="2:16" ht="45">
      <c r="B91" s="637" t="s">
        <v>62</v>
      </c>
      <c r="C91" s="637" t="s">
        <v>669</v>
      </c>
      <c r="D91" s="637" t="s">
        <v>670</v>
      </c>
      <c r="E91" s="637" t="s">
        <v>672</v>
      </c>
      <c r="F91" s="637" t="s">
        <v>671</v>
      </c>
      <c r="H91" s="637" t="s">
        <v>673</v>
      </c>
      <c r="I91" s="637" t="s">
        <v>674</v>
      </c>
      <c r="J91" s="637" t="s">
        <v>675</v>
      </c>
      <c r="K91" s="637" t="s">
        <v>669</v>
      </c>
      <c r="M91" s="637" t="s">
        <v>673</v>
      </c>
      <c r="N91" s="637" t="s">
        <v>674</v>
      </c>
      <c r="O91" s="637" t="s">
        <v>675</v>
      </c>
      <c r="P91" s="637" t="s">
        <v>669</v>
      </c>
    </row>
    <row r="92" spans="2:16" ht="18">
      <c r="B92" s="637"/>
      <c r="C92" s="637" t="s">
        <v>678</v>
      </c>
      <c r="D92" s="637" t="s">
        <v>679</v>
      </c>
      <c r="E92" s="637" t="s">
        <v>680</v>
      </c>
      <c r="F92" s="637" t="s">
        <v>681</v>
      </c>
      <c r="H92" s="637"/>
      <c r="I92" s="637" t="s">
        <v>682</v>
      </c>
      <c r="J92" s="637" t="s">
        <v>683</v>
      </c>
      <c r="K92" s="637" t="s">
        <v>684</v>
      </c>
      <c r="M92" s="637"/>
      <c r="N92" s="637" t="s">
        <v>685</v>
      </c>
      <c r="O92" s="637" t="s">
        <v>686</v>
      </c>
      <c r="P92" s="637" t="s">
        <v>687</v>
      </c>
    </row>
    <row r="93" spans="2:16">
      <c r="B93" s="639" t="s">
        <v>1049</v>
      </c>
      <c r="C93" s="646">
        <f>K110</f>
        <v>474.05</v>
      </c>
      <c r="D93" s="644"/>
      <c r="E93" s="638"/>
      <c r="F93" s="638"/>
      <c r="H93" s="638" t="s">
        <v>1084</v>
      </c>
      <c r="I93" s="638">
        <v>7.0000000000000007E-2</v>
      </c>
      <c r="J93" s="638">
        <v>2140</v>
      </c>
      <c r="K93" s="638">
        <f>I93*J93</f>
        <v>149.80000000000001</v>
      </c>
      <c r="M93" s="638" t="s">
        <v>1085</v>
      </c>
      <c r="N93" s="638">
        <v>3.9E-2</v>
      </c>
      <c r="O93" s="638">
        <v>2140</v>
      </c>
      <c r="P93" s="638">
        <f>N93*O93</f>
        <v>83.46</v>
      </c>
    </row>
    <row r="94" spans="2:16">
      <c r="B94" s="639">
        <v>43101</v>
      </c>
      <c r="C94" s="769"/>
      <c r="D94" s="648"/>
      <c r="E94" s="638"/>
      <c r="F94" s="645"/>
      <c r="H94" s="638" t="s">
        <v>1084</v>
      </c>
      <c r="I94" s="638">
        <v>0.1</v>
      </c>
      <c r="J94" s="638">
        <v>2716</v>
      </c>
      <c r="K94" s="638">
        <f t="shared" ref="K94:K96" si="12">I94*J94</f>
        <v>271.60000000000002</v>
      </c>
      <c r="M94" s="638" t="s">
        <v>1086</v>
      </c>
      <c r="N94" s="638">
        <v>5.0999999999999997E-2</v>
      </c>
      <c r="O94" s="638">
        <v>2716</v>
      </c>
      <c r="P94" s="638">
        <f t="shared" ref="P94:P96" si="13">N94*O94</f>
        <v>138.51599999999999</v>
      </c>
    </row>
    <row r="95" spans="2:16">
      <c r="B95" s="639">
        <v>43132</v>
      </c>
      <c r="C95" s="769">
        <f>+P110</f>
        <v>251.91699999999997</v>
      </c>
      <c r="D95" s="648">
        <f t="shared" ref="D95:D105" si="14">$C95-$C$93</f>
        <v>-222.13300000000004</v>
      </c>
      <c r="E95" s="638">
        <v>0.91604789959891419</v>
      </c>
      <c r="F95" s="645">
        <f>D95*E95</f>
        <v>-203.48446808160566</v>
      </c>
      <c r="H95" s="638" t="s">
        <v>1087</v>
      </c>
      <c r="I95" s="638">
        <v>0.15</v>
      </c>
      <c r="J95" s="638">
        <v>151</v>
      </c>
      <c r="K95" s="638">
        <f t="shared" si="12"/>
        <v>22.65</v>
      </c>
      <c r="M95" s="638" t="s">
        <v>1088</v>
      </c>
      <c r="N95" s="638">
        <v>9.0999999999999998E-2</v>
      </c>
      <c r="O95" s="638">
        <v>151</v>
      </c>
      <c r="P95" s="638">
        <f t="shared" si="13"/>
        <v>13.741</v>
      </c>
    </row>
    <row r="96" spans="2:16">
      <c r="B96" s="639">
        <v>43160</v>
      </c>
      <c r="C96" s="769">
        <f>+$C$95</f>
        <v>251.91699999999997</v>
      </c>
      <c r="D96" s="648">
        <f t="shared" si="14"/>
        <v>-222.13300000000004</v>
      </c>
      <c r="E96" s="638">
        <v>0.91604789959891419</v>
      </c>
      <c r="F96" s="645">
        <f t="shared" ref="F96:F105" si="15">D96*E96</f>
        <v>-203.48446808160566</v>
      </c>
      <c r="H96" s="638" t="s">
        <v>1089</v>
      </c>
      <c r="I96" s="638">
        <v>0.25</v>
      </c>
      <c r="J96" s="638">
        <v>120</v>
      </c>
      <c r="K96" s="638">
        <f t="shared" si="12"/>
        <v>30</v>
      </c>
      <c r="M96" s="638" t="s">
        <v>1090</v>
      </c>
      <c r="N96" s="638">
        <v>0.13500000000000001</v>
      </c>
      <c r="O96" s="638">
        <v>120</v>
      </c>
      <c r="P96" s="638">
        <f t="shared" si="13"/>
        <v>16.200000000000003</v>
      </c>
    </row>
    <row r="97" spans="2:16">
      <c r="B97" s="639">
        <v>43191</v>
      </c>
      <c r="C97" s="769">
        <f t="shared" ref="C97:C105" si="16">+$C$95</f>
        <v>251.91699999999997</v>
      </c>
      <c r="D97" s="648">
        <f t="shared" si="14"/>
        <v>-222.13300000000004</v>
      </c>
      <c r="E97" s="638">
        <v>0.91604789959891419</v>
      </c>
      <c r="F97" s="645">
        <f t="shared" si="15"/>
        <v>-203.48446808160566</v>
      </c>
      <c r="H97" s="638"/>
      <c r="I97" s="638"/>
      <c r="J97" s="638"/>
      <c r="K97" s="638"/>
      <c r="M97" s="638"/>
      <c r="N97" s="638"/>
      <c r="O97" s="638"/>
      <c r="P97" s="638"/>
    </row>
    <row r="98" spans="2:16">
      <c r="B98" s="639">
        <v>43221</v>
      </c>
      <c r="C98" s="769">
        <f t="shared" si="16"/>
        <v>251.91699999999997</v>
      </c>
      <c r="D98" s="648">
        <f t="shared" si="14"/>
        <v>-222.13300000000004</v>
      </c>
      <c r="E98" s="638">
        <v>0.91604789959891419</v>
      </c>
      <c r="F98" s="645">
        <f t="shared" si="15"/>
        <v>-203.48446808160566</v>
      </c>
      <c r="H98" s="638"/>
      <c r="I98" s="638"/>
      <c r="J98" s="638"/>
      <c r="K98" s="638"/>
      <c r="M98" s="638"/>
      <c r="N98" s="638"/>
      <c r="O98" s="638"/>
      <c r="P98" s="638"/>
    </row>
    <row r="99" spans="2:16">
      <c r="B99" s="639">
        <v>43252</v>
      </c>
      <c r="C99" s="769">
        <f t="shared" si="16"/>
        <v>251.91699999999997</v>
      </c>
      <c r="D99" s="648">
        <f t="shared" si="14"/>
        <v>-222.13300000000004</v>
      </c>
      <c r="E99" s="638">
        <v>0.91604789959891419</v>
      </c>
      <c r="F99" s="645">
        <f t="shared" si="15"/>
        <v>-203.48446808160566</v>
      </c>
      <c r="H99" s="638"/>
      <c r="I99" s="638"/>
      <c r="J99" s="638"/>
      <c r="K99" s="638"/>
      <c r="M99" s="638"/>
      <c r="N99" s="638"/>
      <c r="O99" s="638"/>
      <c r="P99" s="638"/>
    </row>
    <row r="100" spans="2:16">
      <c r="B100" s="639">
        <v>43282</v>
      </c>
      <c r="C100" s="769">
        <f t="shared" si="16"/>
        <v>251.91699999999997</v>
      </c>
      <c r="D100" s="648">
        <f t="shared" si="14"/>
        <v>-222.13300000000004</v>
      </c>
      <c r="E100" s="638">
        <v>0.91604789959891419</v>
      </c>
      <c r="F100" s="645">
        <f t="shared" si="15"/>
        <v>-203.48446808160566</v>
      </c>
      <c r="H100" s="638"/>
      <c r="I100" s="638"/>
      <c r="J100" s="638"/>
      <c r="K100" s="638"/>
      <c r="M100" s="638"/>
      <c r="N100" s="638"/>
      <c r="O100" s="638"/>
      <c r="P100" s="638"/>
    </row>
    <row r="101" spans="2:16">
      <c r="B101" s="639">
        <v>43313</v>
      </c>
      <c r="C101" s="769">
        <f t="shared" si="16"/>
        <v>251.91699999999997</v>
      </c>
      <c r="D101" s="648">
        <f t="shared" si="14"/>
        <v>-222.13300000000004</v>
      </c>
      <c r="E101" s="638">
        <v>0.91604789959891419</v>
      </c>
      <c r="F101" s="645">
        <f t="shared" si="15"/>
        <v>-203.48446808160566</v>
      </c>
      <c r="H101" s="638"/>
      <c r="I101" s="638"/>
      <c r="J101" s="638"/>
      <c r="K101" s="638"/>
      <c r="M101" s="638"/>
      <c r="N101" s="638"/>
      <c r="O101" s="638"/>
      <c r="P101" s="638"/>
    </row>
    <row r="102" spans="2:16">
      <c r="B102" s="639">
        <v>43344</v>
      </c>
      <c r="C102" s="769">
        <f t="shared" si="16"/>
        <v>251.91699999999997</v>
      </c>
      <c r="D102" s="648">
        <f t="shared" si="14"/>
        <v>-222.13300000000004</v>
      </c>
      <c r="E102" s="638">
        <v>0.91604789959891419</v>
      </c>
      <c r="F102" s="645">
        <f t="shared" si="15"/>
        <v>-203.48446808160566</v>
      </c>
      <c r="H102" s="638"/>
      <c r="I102" s="638"/>
      <c r="J102" s="638"/>
      <c r="K102" s="638"/>
      <c r="M102" s="638"/>
      <c r="N102" s="638"/>
      <c r="O102" s="638"/>
      <c r="P102" s="638"/>
    </row>
    <row r="103" spans="2:16">
      <c r="B103" s="639">
        <v>43374</v>
      </c>
      <c r="C103" s="769">
        <f t="shared" si="16"/>
        <v>251.91699999999997</v>
      </c>
      <c r="D103" s="648">
        <f t="shared" si="14"/>
        <v>-222.13300000000004</v>
      </c>
      <c r="E103" s="638">
        <v>0.91604789959891419</v>
      </c>
      <c r="F103" s="645">
        <f t="shared" si="15"/>
        <v>-203.48446808160566</v>
      </c>
      <c r="H103" s="638"/>
      <c r="I103" s="638"/>
      <c r="J103" s="638"/>
      <c r="K103" s="638"/>
      <c r="M103" s="638"/>
      <c r="N103" s="638"/>
      <c r="O103" s="638"/>
      <c r="P103" s="638"/>
    </row>
    <row r="104" spans="2:16">
      <c r="B104" s="639">
        <v>43405</v>
      </c>
      <c r="C104" s="769">
        <f t="shared" si="16"/>
        <v>251.91699999999997</v>
      </c>
      <c r="D104" s="648">
        <f t="shared" si="14"/>
        <v>-222.13300000000004</v>
      </c>
      <c r="E104" s="638">
        <v>0.91604789959891419</v>
      </c>
      <c r="F104" s="645">
        <f t="shared" si="15"/>
        <v>-203.48446808160566</v>
      </c>
      <c r="H104" s="638"/>
      <c r="I104" s="638"/>
      <c r="J104" s="638"/>
      <c r="K104" s="638"/>
      <c r="M104" s="638"/>
      <c r="N104" s="638"/>
      <c r="O104" s="638"/>
      <c r="P104" s="638"/>
    </row>
    <row r="105" spans="2:16">
      <c r="B105" s="639">
        <v>43435</v>
      </c>
      <c r="C105" s="769">
        <f t="shared" si="16"/>
        <v>251.91699999999997</v>
      </c>
      <c r="D105" s="648">
        <f t="shared" si="14"/>
        <v>-222.13300000000004</v>
      </c>
      <c r="E105" s="638">
        <v>0.91604789959891419</v>
      </c>
      <c r="F105" s="645">
        <f t="shared" si="15"/>
        <v>-203.48446808160566</v>
      </c>
      <c r="H105" s="638"/>
      <c r="I105" s="638"/>
      <c r="J105" s="638"/>
      <c r="K105" s="638"/>
      <c r="M105" s="638"/>
      <c r="N105" s="638"/>
      <c r="O105" s="638"/>
      <c r="P105" s="638"/>
    </row>
    <row r="106" spans="2:16">
      <c r="B106" s="649" t="s">
        <v>26</v>
      </c>
      <c r="C106" s="650"/>
      <c r="D106" s="650"/>
      <c r="E106" s="650"/>
      <c r="F106" s="651">
        <f>SUM(F94:F105)</f>
        <v>-2238.329148897662</v>
      </c>
      <c r="H106" s="638"/>
      <c r="I106" s="638"/>
      <c r="J106" s="638"/>
      <c r="K106" s="638"/>
      <c r="M106" s="638"/>
      <c r="N106" s="638"/>
      <c r="O106" s="638"/>
      <c r="P106" s="638"/>
    </row>
    <row r="107" spans="2:16">
      <c r="B107" s="639" t="s">
        <v>1063</v>
      </c>
      <c r="C107" s="638"/>
      <c r="D107" s="638"/>
      <c r="E107" s="638"/>
      <c r="F107" s="638">
        <f>+F106*12/11</f>
        <v>-2441.8136169792674</v>
      </c>
      <c r="H107" s="638"/>
      <c r="I107" s="638"/>
      <c r="J107" s="638"/>
      <c r="K107" s="638"/>
      <c r="M107" s="638"/>
      <c r="N107" s="638"/>
      <c r="O107" s="638"/>
      <c r="P107" s="638"/>
    </row>
    <row r="108" spans="2:16">
      <c r="B108" s="639" t="s">
        <v>1064</v>
      </c>
      <c r="C108" s="638"/>
      <c r="D108" s="638"/>
      <c r="E108" s="638"/>
      <c r="F108" s="638">
        <f>+F107</f>
        <v>-2441.8136169792674</v>
      </c>
      <c r="H108" s="638"/>
      <c r="I108" s="638"/>
      <c r="J108" s="638"/>
      <c r="K108" s="638"/>
      <c r="M108" s="638"/>
      <c r="N108" s="638"/>
      <c r="O108" s="638"/>
      <c r="P108" s="638"/>
    </row>
    <row r="109" spans="2:16">
      <c r="B109" s="639" t="s">
        <v>1065</v>
      </c>
      <c r="C109" s="638"/>
      <c r="D109" s="638"/>
      <c r="E109" s="638"/>
      <c r="F109" s="638">
        <f>+F107</f>
        <v>-2441.8136169792674</v>
      </c>
      <c r="H109" s="638"/>
      <c r="I109" s="638"/>
      <c r="J109" s="638"/>
      <c r="K109" s="638"/>
      <c r="M109" s="638"/>
      <c r="N109" s="638"/>
      <c r="O109" s="638"/>
      <c r="P109" s="638"/>
    </row>
    <row r="110" spans="2:16">
      <c r="B110" s="639" t="s">
        <v>1066</v>
      </c>
      <c r="C110" s="638"/>
      <c r="D110" s="638"/>
      <c r="E110" s="638"/>
      <c r="F110" s="638">
        <f>+F107</f>
        <v>-2441.8136169792674</v>
      </c>
      <c r="H110" s="649" t="s">
        <v>26</v>
      </c>
      <c r="I110" s="650"/>
      <c r="J110" s="650"/>
      <c r="K110" s="646">
        <f>SUM(K93:K109)</f>
        <v>474.05</v>
      </c>
      <c r="M110" s="649" t="s">
        <v>26</v>
      </c>
      <c r="N110" s="650"/>
      <c r="O110" s="650"/>
      <c r="P110" s="647">
        <f>SUM(P93:P109)</f>
        <v>251.91699999999997</v>
      </c>
    </row>
    <row r="111" spans="2:16">
      <c r="B111" s="639" t="s">
        <v>1067</v>
      </c>
      <c r="C111" s="638"/>
      <c r="D111" s="638"/>
      <c r="E111" s="638"/>
      <c r="F111" s="638">
        <f t="shared" ref="F111:F117" si="17">+F108</f>
        <v>-2441.8136169792674</v>
      </c>
    </row>
    <row r="112" spans="2:16">
      <c r="B112" s="639" t="s">
        <v>1068</v>
      </c>
      <c r="C112" s="638"/>
      <c r="D112" s="638"/>
      <c r="E112" s="638"/>
      <c r="F112" s="638">
        <f t="shared" si="17"/>
        <v>-2441.8136169792674</v>
      </c>
    </row>
    <row r="113" spans="2:16">
      <c r="B113" s="639" t="s">
        <v>1069</v>
      </c>
      <c r="C113" s="638"/>
      <c r="D113" s="638"/>
      <c r="E113" s="638"/>
      <c r="F113" s="638">
        <f t="shared" si="17"/>
        <v>-2441.8136169792674</v>
      </c>
    </row>
    <row r="114" spans="2:16">
      <c r="B114" s="639" t="s">
        <v>1070</v>
      </c>
      <c r="C114" s="638"/>
      <c r="D114" s="638"/>
      <c r="E114" s="638"/>
      <c r="F114" s="638">
        <f t="shared" si="17"/>
        <v>-2441.8136169792674</v>
      </c>
    </row>
    <row r="115" spans="2:16">
      <c r="B115" s="639" t="s">
        <v>1081</v>
      </c>
      <c r="C115" s="638"/>
      <c r="D115" s="638"/>
      <c r="E115" s="638"/>
      <c r="F115" s="638">
        <f t="shared" si="17"/>
        <v>-2441.8136169792674</v>
      </c>
    </row>
    <row r="116" spans="2:16">
      <c r="B116" s="639" t="s">
        <v>1091</v>
      </c>
      <c r="C116" s="638"/>
      <c r="D116" s="638"/>
      <c r="E116" s="638"/>
      <c r="F116" s="638">
        <f t="shared" si="17"/>
        <v>-2441.8136169792674</v>
      </c>
    </row>
    <row r="117" spans="2:16">
      <c r="B117" s="639" t="s">
        <v>1092</v>
      </c>
      <c r="C117" s="638"/>
      <c r="D117" s="638"/>
      <c r="E117" s="638"/>
      <c r="F117" s="638">
        <f t="shared" si="17"/>
        <v>-2441.8136169792674</v>
      </c>
    </row>
    <row r="118" spans="2:16">
      <c r="B118" s="639"/>
      <c r="C118" s="638"/>
      <c r="D118" s="638"/>
      <c r="E118" s="638"/>
      <c r="F118" s="638"/>
    </row>
    <row r="120" spans="2:16" ht="21">
      <c r="B120" s="640" t="s">
        <v>1093</v>
      </c>
    </row>
    <row r="122" spans="2:16" ht="21">
      <c r="B122" s="640" t="s">
        <v>1094</v>
      </c>
      <c r="C122" s="641"/>
      <c r="E122" s="641"/>
      <c r="F122" s="641"/>
      <c r="H122" s="640" t="s">
        <v>688</v>
      </c>
    </row>
    <row r="123" spans="2:16">
      <c r="B123" s="847" t="s">
        <v>668</v>
      </c>
      <c r="C123" s="847"/>
      <c r="D123" s="847"/>
      <c r="E123" s="847"/>
      <c r="F123" s="847"/>
      <c r="H123" s="1" t="s">
        <v>676</v>
      </c>
      <c r="M123" s="1" t="s">
        <v>677</v>
      </c>
    </row>
    <row r="124" spans="2:16" ht="45">
      <c r="B124" s="637" t="s">
        <v>62</v>
      </c>
      <c r="C124" s="637" t="s">
        <v>669</v>
      </c>
      <c r="D124" s="637" t="s">
        <v>670</v>
      </c>
      <c r="E124" s="637" t="s">
        <v>672</v>
      </c>
      <c r="F124" s="637" t="s">
        <v>671</v>
      </c>
      <c r="H124" s="637" t="s">
        <v>673</v>
      </c>
      <c r="I124" s="637" t="s">
        <v>674</v>
      </c>
      <c r="J124" s="637" t="s">
        <v>675</v>
      </c>
      <c r="K124" s="637" t="s">
        <v>669</v>
      </c>
      <c r="M124" s="637" t="s">
        <v>673</v>
      </c>
      <c r="N124" s="637" t="s">
        <v>674</v>
      </c>
      <c r="O124" s="637" t="s">
        <v>675</v>
      </c>
      <c r="P124" s="637" t="s">
        <v>669</v>
      </c>
    </row>
    <row r="125" spans="2:16" ht="18">
      <c r="B125" s="637"/>
      <c r="C125" s="637" t="s">
        <v>678</v>
      </c>
      <c r="D125" s="637" t="s">
        <v>679</v>
      </c>
      <c r="E125" s="637" t="s">
        <v>680</v>
      </c>
      <c r="F125" s="637" t="s">
        <v>681</v>
      </c>
      <c r="H125" s="637"/>
      <c r="I125" s="637" t="s">
        <v>682</v>
      </c>
      <c r="J125" s="637" t="s">
        <v>683</v>
      </c>
      <c r="K125" s="637" t="s">
        <v>684</v>
      </c>
      <c r="M125" s="637"/>
      <c r="N125" s="637" t="s">
        <v>685</v>
      </c>
      <c r="O125" s="637" t="s">
        <v>686</v>
      </c>
      <c r="P125" s="637" t="s">
        <v>687</v>
      </c>
    </row>
    <row r="126" spans="2:16">
      <c r="B126" s="639" t="s">
        <v>1049</v>
      </c>
      <c r="C126" s="646">
        <f>K143</f>
        <v>393.6</v>
      </c>
      <c r="D126" s="644"/>
      <c r="E126" s="638"/>
      <c r="F126" s="638"/>
      <c r="H126" s="638" t="s">
        <v>1084</v>
      </c>
      <c r="I126" s="638">
        <v>0.1</v>
      </c>
      <c r="J126" s="638">
        <v>3561</v>
      </c>
      <c r="K126" s="638">
        <f>I126*J126</f>
        <v>356.1</v>
      </c>
      <c r="M126" s="638" t="s">
        <v>1086</v>
      </c>
      <c r="N126" s="638">
        <v>5.0999999999999997E-2</v>
      </c>
      <c r="O126" s="638">
        <v>3561</v>
      </c>
      <c r="P126" s="638">
        <f>N126*O126</f>
        <v>181.61099999999999</v>
      </c>
    </row>
    <row r="127" spans="2:16">
      <c r="B127" s="639">
        <v>43101</v>
      </c>
      <c r="C127" s="769"/>
      <c r="D127" s="648"/>
      <c r="E127" s="638"/>
      <c r="F127" s="645"/>
      <c r="H127" s="638" t="s">
        <v>1087</v>
      </c>
      <c r="I127" s="638">
        <v>0.15</v>
      </c>
      <c r="J127" s="638">
        <v>165</v>
      </c>
      <c r="K127" s="638">
        <f t="shared" ref="K127:K128" si="18">I127*J127</f>
        <v>24.75</v>
      </c>
      <c r="M127" s="638" t="s">
        <v>1088</v>
      </c>
      <c r="N127" s="638">
        <v>9.0999999999999998E-2</v>
      </c>
      <c r="O127" s="638">
        <v>277</v>
      </c>
      <c r="P127" s="638">
        <f t="shared" ref="P127:P128" si="19">N127*O127</f>
        <v>25.207000000000001</v>
      </c>
    </row>
    <row r="128" spans="2:16">
      <c r="B128" s="639">
        <v>43132</v>
      </c>
      <c r="C128" s="769">
        <f>+P143</f>
        <v>246.64299999999997</v>
      </c>
      <c r="D128" s="648">
        <f>$C128-$C$126</f>
        <v>-146.95700000000005</v>
      </c>
      <c r="E128" s="638">
        <v>0.91604789959891419</v>
      </c>
      <c r="F128" s="645">
        <f>D128*E128</f>
        <v>-134.61965118135768</v>
      </c>
      <c r="H128" s="638" t="s">
        <v>1089</v>
      </c>
      <c r="I128" s="638">
        <v>0.25</v>
      </c>
      <c r="J128" s="638">
        <v>51</v>
      </c>
      <c r="K128" s="638">
        <f t="shared" si="18"/>
        <v>12.75</v>
      </c>
      <c r="M128" s="638" t="s">
        <v>1090</v>
      </c>
      <c r="N128" s="638">
        <v>0.13500000000000001</v>
      </c>
      <c r="O128" s="638">
        <v>295</v>
      </c>
      <c r="P128" s="638">
        <f t="shared" si="19"/>
        <v>39.825000000000003</v>
      </c>
    </row>
    <row r="129" spans="2:16">
      <c r="B129" s="639">
        <v>43160</v>
      </c>
      <c r="C129" s="769">
        <f>+$C$128</f>
        <v>246.64299999999997</v>
      </c>
      <c r="D129" s="648">
        <f t="shared" ref="D129:D138" si="20">$C129-$C$126</f>
        <v>-146.95700000000005</v>
      </c>
      <c r="E129" s="638">
        <v>0.91604789959891419</v>
      </c>
      <c r="F129" s="645">
        <f t="shared" ref="F129:F138" si="21">D129*E129</f>
        <v>-134.61965118135768</v>
      </c>
      <c r="H129" s="638"/>
      <c r="I129" s="638"/>
      <c r="J129" s="638"/>
      <c r="K129" s="638"/>
      <c r="M129" s="638"/>
      <c r="N129" s="638"/>
      <c r="O129" s="638"/>
      <c r="P129" s="638"/>
    </row>
    <row r="130" spans="2:16">
      <c r="B130" s="639">
        <v>43191</v>
      </c>
      <c r="C130" s="769">
        <f t="shared" ref="C130:C138" si="22">+$C$128</f>
        <v>246.64299999999997</v>
      </c>
      <c r="D130" s="648">
        <f t="shared" si="20"/>
        <v>-146.95700000000005</v>
      </c>
      <c r="E130" s="638">
        <v>0.91604789959891419</v>
      </c>
      <c r="F130" s="645">
        <f t="shared" si="21"/>
        <v>-134.61965118135768</v>
      </c>
      <c r="H130" s="638"/>
      <c r="I130" s="638"/>
      <c r="J130" s="638"/>
      <c r="K130" s="638"/>
      <c r="M130" s="638"/>
      <c r="N130" s="638"/>
      <c r="O130" s="638"/>
      <c r="P130" s="638"/>
    </row>
    <row r="131" spans="2:16">
      <c r="B131" s="639">
        <v>43221</v>
      </c>
      <c r="C131" s="769">
        <f t="shared" si="22"/>
        <v>246.64299999999997</v>
      </c>
      <c r="D131" s="648">
        <f t="shared" si="20"/>
        <v>-146.95700000000005</v>
      </c>
      <c r="E131" s="638">
        <v>0.91604789959891419</v>
      </c>
      <c r="F131" s="645">
        <f t="shared" si="21"/>
        <v>-134.61965118135768</v>
      </c>
      <c r="H131" s="638"/>
      <c r="I131" s="638"/>
      <c r="J131" s="638"/>
      <c r="K131" s="638"/>
      <c r="M131" s="638"/>
      <c r="N131" s="638"/>
      <c r="O131" s="638"/>
      <c r="P131" s="638"/>
    </row>
    <row r="132" spans="2:16">
      <c r="B132" s="639">
        <v>43252</v>
      </c>
      <c r="C132" s="769">
        <f t="shared" si="22"/>
        <v>246.64299999999997</v>
      </c>
      <c r="D132" s="648">
        <f t="shared" si="20"/>
        <v>-146.95700000000005</v>
      </c>
      <c r="E132" s="638">
        <v>0.91604789959891419</v>
      </c>
      <c r="F132" s="645">
        <f t="shared" si="21"/>
        <v>-134.61965118135768</v>
      </c>
      <c r="H132" s="638"/>
      <c r="I132" s="638"/>
      <c r="J132" s="638"/>
      <c r="K132" s="638"/>
      <c r="M132" s="638"/>
      <c r="N132" s="638"/>
      <c r="O132" s="638"/>
      <c r="P132" s="638"/>
    </row>
    <row r="133" spans="2:16">
      <c r="B133" s="639">
        <v>43282</v>
      </c>
      <c r="C133" s="769">
        <f t="shared" si="22"/>
        <v>246.64299999999997</v>
      </c>
      <c r="D133" s="648">
        <f t="shared" si="20"/>
        <v>-146.95700000000005</v>
      </c>
      <c r="E133" s="638">
        <v>0.91604789959891419</v>
      </c>
      <c r="F133" s="645">
        <f t="shared" si="21"/>
        <v>-134.61965118135768</v>
      </c>
      <c r="H133" s="638"/>
      <c r="I133" s="638"/>
      <c r="J133" s="638"/>
      <c r="K133" s="638"/>
      <c r="M133" s="638"/>
      <c r="N133" s="638"/>
      <c r="O133" s="638"/>
      <c r="P133" s="638"/>
    </row>
    <row r="134" spans="2:16">
      <c r="B134" s="639">
        <v>43313</v>
      </c>
      <c r="C134" s="769">
        <f t="shared" si="22"/>
        <v>246.64299999999997</v>
      </c>
      <c r="D134" s="648">
        <f t="shared" si="20"/>
        <v>-146.95700000000005</v>
      </c>
      <c r="E134" s="638">
        <v>0.91604789959891419</v>
      </c>
      <c r="F134" s="645">
        <f t="shared" si="21"/>
        <v>-134.61965118135768</v>
      </c>
      <c r="H134" s="638"/>
      <c r="I134" s="638"/>
      <c r="J134" s="638"/>
      <c r="K134" s="638"/>
      <c r="M134" s="638"/>
      <c r="N134" s="638"/>
      <c r="O134" s="638"/>
      <c r="P134" s="638"/>
    </row>
    <row r="135" spans="2:16">
      <c r="B135" s="639">
        <v>43344</v>
      </c>
      <c r="C135" s="769">
        <f t="shared" si="22"/>
        <v>246.64299999999997</v>
      </c>
      <c r="D135" s="648">
        <f t="shared" si="20"/>
        <v>-146.95700000000005</v>
      </c>
      <c r="E135" s="638">
        <v>0.91604789959891419</v>
      </c>
      <c r="F135" s="645">
        <f t="shared" si="21"/>
        <v>-134.61965118135768</v>
      </c>
      <c r="H135" s="638"/>
      <c r="I135" s="638"/>
      <c r="J135" s="638"/>
      <c r="K135" s="638"/>
      <c r="M135" s="638"/>
      <c r="N135" s="638"/>
      <c r="O135" s="638"/>
      <c r="P135" s="638"/>
    </row>
    <row r="136" spans="2:16">
      <c r="B136" s="639">
        <v>43374</v>
      </c>
      <c r="C136" s="769">
        <f t="shared" si="22"/>
        <v>246.64299999999997</v>
      </c>
      <c r="D136" s="648">
        <f t="shared" si="20"/>
        <v>-146.95700000000005</v>
      </c>
      <c r="E136" s="638">
        <v>0.91604789959891419</v>
      </c>
      <c r="F136" s="645">
        <f t="shared" si="21"/>
        <v>-134.61965118135768</v>
      </c>
      <c r="H136" s="638"/>
      <c r="I136" s="638"/>
      <c r="J136" s="638"/>
      <c r="K136" s="638"/>
      <c r="M136" s="638"/>
      <c r="N136" s="638"/>
      <c r="O136" s="638"/>
      <c r="P136" s="638"/>
    </row>
    <row r="137" spans="2:16">
      <c r="B137" s="639">
        <v>43405</v>
      </c>
      <c r="C137" s="769">
        <f t="shared" si="22"/>
        <v>246.64299999999997</v>
      </c>
      <c r="D137" s="648">
        <f t="shared" si="20"/>
        <v>-146.95700000000005</v>
      </c>
      <c r="E137" s="638">
        <v>0.91604789959891419</v>
      </c>
      <c r="F137" s="645">
        <f t="shared" si="21"/>
        <v>-134.61965118135768</v>
      </c>
      <c r="H137" s="638"/>
      <c r="I137" s="638"/>
      <c r="J137" s="638"/>
      <c r="K137" s="638"/>
      <c r="M137" s="638"/>
      <c r="N137" s="638"/>
      <c r="O137" s="638"/>
      <c r="P137" s="638"/>
    </row>
    <row r="138" spans="2:16">
      <c r="B138" s="639">
        <v>43435</v>
      </c>
      <c r="C138" s="769">
        <f t="shared" si="22"/>
        <v>246.64299999999997</v>
      </c>
      <c r="D138" s="648">
        <f t="shared" si="20"/>
        <v>-146.95700000000005</v>
      </c>
      <c r="E138" s="638">
        <v>0.91604789959891419</v>
      </c>
      <c r="F138" s="645">
        <f t="shared" si="21"/>
        <v>-134.61965118135768</v>
      </c>
      <c r="H138" s="638"/>
      <c r="I138" s="638"/>
      <c r="J138" s="638"/>
      <c r="K138" s="638"/>
      <c r="M138" s="638"/>
      <c r="N138" s="638"/>
      <c r="O138" s="638"/>
      <c r="P138" s="638"/>
    </row>
    <row r="139" spans="2:16">
      <c r="B139" s="649" t="s">
        <v>26</v>
      </c>
      <c r="C139" s="650"/>
      <c r="D139" s="650"/>
      <c r="E139" s="650"/>
      <c r="F139" s="651">
        <f>SUM(F127:F138)</f>
        <v>-1480.8161629949348</v>
      </c>
      <c r="H139" s="638"/>
      <c r="I139" s="638"/>
      <c r="J139" s="638"/>
      <c r="K139" s="638"/>
      <c r="M139" s="638"/>
      <c r="N139" s="638"/>
      <c r="O139" s="638"/>
      <c r="P139" s="638"/>
    </row>
    <row r="140" spans="2:16">
      <c r="B140" s="639" t="s">
        <v>1063</v>
      </c>
      <c r="C140" s="638"/>
      <c r="D140" s="638"/>
      <c r="E140" s="638"/>
      <c r="F140" s="638">
        <f>+F139*12/11</f>
        <v>-1615.4358141762925</v>
      </c>
      <c r="H140" s="638"/>
      <c r="I140" s="638"/>
      <c r="J140" s="638"/>
      <c r="K140" s="638"/>
      <c r="M140" s="638"/>
      <c r="N140" s="638"/>
      <c r="O140" s="638"/>
      <c r="P140" s="638"/>
    </row>
    <row r="141" spans="2:16">
      <c r="B141" s="639" t="s">
        <v>1064</v>
      </c>
      <c r="C141" s="638"/>
      <c r="D141" s="638"/>
      <c r="E141" s="638"/>
      <c r="F141" s="638">
        <f>+F140</f>
        <v>-1615.4358141762925</v>
      </c>
      <c r="H141" s="638"/>
      <c r="I141" s="638"/>
      <c r="J141" s="638"/>
      <c r="K141" s="638"/>
      <c r="M141" s="638"/>
      <c r="N141" s="638"/>
      <c r="O141" s="638"/>
      <c r="P141" s="638"/>
    </row>
    <row r="142" spans="2:16">
      <c r="B142" s="639" t="s">
        <v>1065</v>
      </c>
      <c r="C142" s="638"/>
      <c r="D142" s="638"/>
      <c r="E142" s="638"/>
      <c r="F142" s="638">
        <f>+F140</f>
        <v>-1615.4358141762925</v>
      </c>
      <c r="H142" s="638"/>
      <c r="I142" s="638"/>
      <c r="J142" s="638"/>
      <c r="K142" s="638"/>
      <c r="M142" s="638"/>
      <c r="N142" s="638"/>
      <c r="O142" s="638"/>
      <c r="P142" s="638"/>
    </row>
    <row r="143" spans="2:16">
      <c r="B143" s="639" t="s">
        <v>1066</v>
      </c>
      <c r="C143" s="638"/>
      <c r="D143" s="638"/>
      <c r="E143" s="638"/>
      <c r="F143" s="638">
        <f>+F140</f>
        <v>-1615.4358141762925</v>
      </c>
      <c r="H143" s="649" t="s">
        <v>26</v>
      </c>
      <c r="I143" s="650"/>
      <c r="J143" s="650"/>
      <c r="K143" s="646">
        <f>SUM(K126:K142)</f>
        <v>393.6</v>
      </c>
      <c r="M143" s="649" t="s">
        <v>26</v>
      </c>
      <c r="N143" s="650"/>
      <c r="O143" s="650"/>
      <c r="P143" s="647">
        <f>SUM(P126:P142)</f>
        <v>246.64299999999997</v>
      </c>
    </row>
    <row r="144" spans="2:16">
      <c r="B144" s="639" t="s">
        <v>1067</v>
      </c>
      <c r="C144" s="638"/>
      <c r="D144" s="638"/>
      <c r="E144" s="638"/>
      <c r="F144" s="638">
        <f t="shared" ref="F144:F150" si="23">+F141</f>
        <v>-1615.4358141762925</v>
      </c>
    </row>
    <row r="145" spans="2:16">
      <c r="B145" s="639" t="s">
        <v>1068</v>
      </c>
      <c r="C145" s="638"/>
      <c r="D145" s="638"/>
      <c r="E145" s="638"/>
      <c r="F145" s="638">
        <f t="shared" si="23"/>
        <v>-1615.4358141762925</v>
      </c>
    </row>
    <row r="146" spans="2:16">
      <c r="B146" s="639" t="s">
        <v>1069</v>
      </c>
      <c r="C146" s="638"/>
      <c r="D146" s="638"/>
      <c r="E146" s="638"/>
      <c r="F146" s="638">
        <f t="shared" si="23"/>
        <v>-1615.4358141762925</v>
      </c>
    </row>
    <row r="147" spans="2:16">
      <c r="B147" s="639" t="s">
        <v>1070</v>
      </c>
      <c r="C147" s="638"/>
      <c r="D147" s="638"/>
      <c r="E147" s="638"/>
      <c r="F147" s="638">
        <f t="shared" si="23"/>
        <v>-1615.4358141762925</v>
      </c>
    </row>
    <row r="148" spans="2:16">
      <c r="B148" s="639" t="s">
        <v>1081</v>
      </c>
      <c r="C148" s="638"/>
      <c r="D148" s="638"/>
      <c r="E148" s="638"/>
      <c r="F148" s="638">
        <f t="shared" si="23"/>
        <v>-1615.4358141762925</v>
      </c>
    </row>
    <row r="149" spans="2:16">
      <c r="B149" s="639" t="s">
        <v>1091</v>
      </c>
      <c r="C149" s="638"/>
      <c r="D149" s="638"/>
      <c r="E149" s="638"/>
      <c r="F149" s="638">
        <f t="shared" si="23"/>
        <v>-1615.4358141762925</v>
      </c>
    </row>
    <row r="150" spans="2:16">
      <c r="B150" s="639" t="s">
        <v>1092</v>
      </c>
      <c r="C150" s="638"/>
      <c r="D150" s="638"/>
      <c r="E150" s="638"/>
      <c r="F150" s="638">
        <f t="shared" si="23"/>
        <v>-1615.4358141762925</v>
      </c>
    </row>
    <row r="151" spans="2:16">
      <c r="B151" s="639"/>
      <c r="C151" s="638"/>
      <c r="D151" s="638"/>
      <c r="E151" s="638"/>
      <c r="F151" s="638"/>
    </row>
    <row r="153" spans="2:16" ht="21">
      <c r="B153" s="640" t="s">
        <v>1095</v>
      </c>
    </row>
    <row r="155" spans="2:16" ht="21">
      <c r="B155" s="640" t="s">
        <v>1096</v>
      </c>
      <c r="C155" s="641"/>
      <c r="E155" s="641"/>
      <c r="F155" s="641"/>
      <c r="H155" s="640" t="s">
        <v>688</v>
      </c>
    </row>
    <row r="156" spans="2:16">
      <c r="B156" s="847" t="s">
        <v>668</v>
      </c>
      <c r="C156" s="847"/>
      <c r="D156" s="847"/>
      <c r="E156" s="847"/>
      <c r="F156" s="847"/>
      <c r="H156" s="1" t="s">
        <v>676</v>
      </c>
      <c r="M156" s="1" t="s">
        <v>677</v>
      </c>
    </row>
    <row r="157" spans="2:16" ht="45">
      <c r="B157" s="637" t="s">
        <v>62</v>
      </c>
      <c r="C157" s="637" t="s">
        <v>669</v>
      </c>
      <c r="D157" s="637" t="s">
        <v>670</v>
      </c>
      <c r="E157" s="637" t="s">
        <v>672</v>
      </c>
      <c r="F157" s="637" t="s">
        <v>671</v>
      </c>
      <c r="H157" s="637" t="s">
        <v>673</v>
      </c>
      <c r="I157" s="637" t="s">
        <v>674</v>
      </c>
      <c r="J157" s="637" t="s">
        <v>675</v>
      </c>
      <c r="K157" s="637" t="s">
        <v>669</v>
      </c>
      <c r="M157" s="637" t="s">
        <v>673</v>
      </c>
      <c r="N157" s="637" t="s">
        <v>674</v>
      </c>
      <c r="O157" s="637" t="s">
        <v>675</v>
      </c>
      <c r="P157" s="637" t="s">
        <v>669</v>
      </c>
    </row>
    <row r="158" spans="2:16" ht="18">
      <c r="B158" s="637"/>
      <c r="C158" s="637" t="s">
        <v>678</v>
      </c>
      <c r="D158" s="637" t="s">
        <v>679</v>
      </c>
      <c r="E158" s="637" t="s">
        <v>680</v>
      </c>
      <c r="F158" s="637" t="s">
        <v>681</v>
      </c>
      <c r="H158" s="637"/>
      <c r="I158" s="637" t="s">
        <v>682</v>
      </c>
      <c r="J158" s="637" t="s">
        <v>683</v>
      </c>
      <c r="K158" s="637" t="s">
        <v>684</v>
      </c>
      <c r="M158" s="637"/>
      <c r="N158" s="637" t="s">
        <v>685</v>
      </c>
      <c r="O158" s="637" t="s">
        <v>686</v>
      </c>
      <c r="P158" s="637" t="s">
        <v>687</v>
      </c>
    </row>
    <row r="159" spans="2:16">
      <c r="B159" s="639" t="s">
        <v>1049</v>
      </c>
      <c r="C159" s="646">
        <f>K176</f>
        <v>416.88</v>
      </c>
      <c r="D159" s="644"/>
      <c r="E159" s="638"/>
      <c r="F159" s="638"/>
      <c r="H159" s="638" t="s">
        <v>1097</v>
      </c>
      <c r="I159" s="638">
        <v>0.09</v>
      </c>
      <c r="J159" s="638">
        <v>949</v>
      </c>
      <c r="K159" s="638">
        <f>I159*J159</f>
        <v>85.41</v>
      </c>
      <c r="M159" s="638" t="s">
        <v>1098</v>
      </c>
      <c r="N159" s="638">
        <v>2.5000000000000001E-2</v>
      </c>
      <c r="O159" s="638">
        <v>949</v>
      </c>
      <c r="P159" s="638">
        <f t="shared" ref="P159:P160" si="24">N159*O159</f>
        <v>23.725000000000001</v>
      </c>
    </row>
    <row r="160" spans="2:16">
      <c r="B160" s="639">
        <v>43466</v>
      </c>
      <c r="C160" s="769"/>
      <c r="D160" s="648"/>
      <c r="E160" s="638"/>
      <c r="F160" s="645"/>
      <c r="H160" s="638" t="s">
        <v>1099</v>
      </c>
      <c r="I160" s="638">
        <v>0.185</v>
      </c>
      <c r="J160" s="638">
        <v>308</v>
      </c>
      <c r="K160" s="638">
        <f t="shared" ref="K160:K162" si="25">I160*J160</f>
        <v>56.98</v>
      </c>
      <c r="M160" s="638" t="s">
        <v>1100</v>
      </c>
      <c r="N160" s="638">
        <v>4.5999999999999999E-2</v>
      </c>
      <c r="O160" s="638">
        <v>308</v>
      </c>
      <c r="P160" s="638">
        <f t="shared" si="24"/>
        <v>14.167999999999999</v>
      </c>
    </row>
    <row r="161" spans="2:16">
      <c r="B161" s="639">
        <v>43497</v>
      </c>
      <c r="C161" s="769">
        <f>+P176</f>
        <v>127.68299999999999</v>
      </c>
      <c r="D161" s="648">
        <f>$C161-$C$159</f>
        <v>-289.197</v>
      </c>
      <c r="E161" s="638">
        <v>0.91604789959891419</v>
      </c>
      <c r="F161" s="645">
        <f>D161*E161</f>
        <v>-264.91830442030721</v>
      </c>
      <c r="H161" s="638" t="s">
        <v>1101</v>
      </c>
      <c r="I161" s="638">
        <v>0.28999999999999998</v>
      </c>
      <c r="J161" s="638">
        <v>706</v>
      </c>
      <c r="K161" s="638">
        <f t="shared" si="25"/>
        <v>204.73999999999998</v>
      </c>
      <c r="M161" s="638" t="s">
        <v>1102</v>
      </c>
      <c r="N161" s="638">
        <v>0.09</v>
      </c>
      <c r="O161" s="638">
        <v>706</v>
      </c>
      <c r="P161" s="638">
        <f>N161*O161</f>
        <v>63.54</v>
      </c>
    </row>
    <row r="162" spans="2:16">
      <c r="B162" s="639">
        <v>43525</v>
      </c>
      <c r="C162" s="769">
        <f>+$C$161</f>
        <v>127.68299999999999</v>
      </c>
      <c r="D162" s="648">
        <f t="shared" ref="D162:D171" si="26">$C162-$C$159</f>
        <v>-289.197</v>
      </c>
      <c r="E162" s="638">
        <v>0.91604789959891419</v>
      </c>
      <c r="F162" s="645">
        <f t="shared" ref="F162:F171" si="27">D162*E162</f>
        <v>-264.91830442030721</v>
      </c>
      <c r="H162" s="638" t="s">
        <v>1103</v>
      </c>
      <c r="I162" s="638">
        <v>0.46500000000000002</v>
      </c>
      <c r="J162" s="638">
        <v>150</v>
      </c>
      <c r="K162" s="638">
        <f t="shared" si="25"/>
        <v>69.75</v>
      </c>
      <c r="M162" s="638" t="s">
        <v>1104</v>
      </c>
      <c r="N162" s="638">
        <v>0.17499999999999999</v>
      </c>
      <c r="O162" s="638">
        <v>150</v>
      </c>
      <c r="P162" s="638">
        <f t="shared" ref="P162" si="28">N162*O162</f>
        <v>26.25</v>
      </c>
    </row>
    <row r="163" spans="2:16">
      <c r="B163" s="639">
        <v>43556</v>
      </c>
      <c r="C163" s="769">
        <f t="shared" ref="C163:C171" si="29">+$C$161</f>
        <v>127.68299999999999</v>
      </c>
      <c r="D163" s="648">
        <f t="shared" si="26"/>
        <v>-289.197</v>
      </c>
      <c r="E163" s="638">
        <v>0.91604789959891419</v>
      </c>
      <c r="F163" s="645">
        <f t="shared" si="27"/>
        <v>-264.91830442030721</v>
      </c>
      <c r="H163" s="638"/>
      <c r="I163" s="638"/>
      <c r="J163" s="638"/>
      <c r="K163" s="638"/>
      <c r="M163" s="638"/>
      <c r="N163" s="638"/>
      <c r="O163" s="638"/>
      <c r="P163" s="638"/>
    </row>
    <row r="164" spans="2:16">
      <c r="B164" s="639">
        <v>43586</v>
      </c>
      <c r="C164" s="769">
        <f t="shared" si="29"/>
        <v>127.68299999999999</v>
      </c>
      <c r="D164" s="648">
        <f t="shared" si="26"/>
        <v>-289.197</v>
      </c>
      <c r="E164" s="638">
        <v>0.91604789959891419</v>
      </c>
      <c r="F164" s="645">
        <f t="shared" si="27"/>
        <v>-264.91830442030721</v>
      </c>
      <c r="H164" s="638"/>
      <c r="I164" s="638"/>
      <c r="J164" s="638"/>
      <c r="K164" s="638"/>
      <c r="M164" s="638"/>
      <c r="N164" s="638"/>
      <c r="O164" s="638"/>
      <c r="P164" s="638"/>
    </row>
    <row r="165" spans="2:16">
      <c r="B165" s="639">
        <v>43617</v>
      </c>
      <c r="C165" s="769">
        <f t="shared" si="29"/>
        <v>127.68299999999999</v>
      </c>
      <c r="D165" s="648">
        <f t="shared" si="26"/>
        <v>-289.197</v>
      </c>
      <c r="E165" s="638">
        <v>0.91604789959891419</v>
      </c>
      <c r="F165" s="645">
        <f t="shared" si="27"/>
        <v>-264.91830442030721</v>
      </c>
      <c r="H165" s="638"/>
      <c r="I165" s="638"/>
      <c r="J165" s="638"/>
      <c r="K165" s="638"/>
      <c r="M165" s="638"/>
      <c r="N165" s="638"/>
      <c r="O165" s="638"/>
      <c r="P165" s="638"/>
    </row>
    <row r="166" spans="2:16">
      <c r="B166" s="639">
        <v>43647</v>
      </c>
      <c r="C166" s="769">
        <f t="shared" si="29"/>
        <v>127.68299999999999</v>
      </c>
      <c r="D166" s="648">
        <f t="shared" si="26"/>
        <v>-289.197</v>
      </c>
      <c r="E166" s="638">
        <v>0.91604789959891419</v>
      </c>
      <c r="F166" s="645">
        <f t="shared" si="27"/>
        <v>-264.91830442030721</v>
      </c>
      <c r="H166" s="638"/>
      <c r="I166" s="638"/>
      <c r="J166" s="638"/>
      <c r="K166" s="638"/>
      <c r="M166" s="638"/>
      <c r="N166" s="638"/>
      <c r="O166" s="638"/>
      <c r="P166" s="638"/>
    </row>
    <row r="167" spans="2:16">
      <c r="B167" s="639">
        <v>43678</v>
      </c>
      <c r="C167" s="769">
        <f t="shared" si="29"/>
        <v>127.68299999999999</v>
      </c>
      <c r="D167" s="648">
        <f t="shared" si="26"/>
        <v>-289.197</v>
      </c>
      <c r="E167" s="638">
        <v>0.91604789959891419</v>
      </c>
      <c r="F167" s="645">
        <f t="shared" si="27"/>
        <v>-264.91830442030721</v>
      </c>
      <c r="H167" s="638"/>
      <c r="I167" s="638"/>
      <c r="J167" s="638"/>
      <c r="K167" s="638"/>
      <c r="M167" s="638"/>
      <c r="N167" s="638"/>
      <c r="O167" s="638"/>
      <c r="P167" s="638"/>
    </row>
    <row r="168" spans="2:16">
      <c r="B168" s="639">
        <v>43709</v>
      </c>
      <c r="C168" s="769">
        <f t="shared" si="29"/>
        <v>127.68299999999999</v>
      </c>
      <c r="D168" s="648">
        <f t="shared" si="26"/>
        <v>-289.197</v>
      </c>
      <c r="E168" s="638">
        <v>0.91604789959891419</v>
      </c>
      <c r="F168" s="645">
        <f t="shared" si="27"/>
        <v>-264.91830442030721</v>
      </c>
      <c r="H168" s="638"/>
      <c r="I168" s="638"/>
      <c r="J168" s="638"/>
      <c r="K168" s="638"/>
      <c r="M168" s="638"/>
      <c r="N168" s="638"/>
      <c r="O168" s="638"/>
      <c r="P168" s="638"/>
    </row>
    <row r="169" spans="2:16">
      <c r="B169" s="639">
        <v>43739</v>
      </c>
      <c r="C169" s="769">
        <f t="shared" si="29"/>
        <v>127.68299999999999</v>
      </c>
      <c r="D169" s="648">
        <f t="shared" si="26"/>
        <v>-289.197</v>
      </c>
      <c r="E169" s="638">
        <v>0.91604789959891419</v>
      </c>
      <c r="F169" s="645">
        <f t="shared" si="27"/>
        <v>-264.91830442030721</v>
      </c>
      <c r="H169" s="638"/>
      <c r="I169" s="638"/>
      <c r="J169" s="638"/>
      <c r="K169" s="638"/>
      <c r="M169" s="638"/>
      <c r="N169" s="638"/>
      <c r="O169" s="638"/>
      <c r="P169" s="638"/>
    </row>
    <row r="170" spans="2:16">
      <c r="B170" s="639">
        <v>43770</v>
      </c>
      <c r="C170" s="769">
        <f t="shared" si="29"/>
        <v>127.68299999999999</v>
      </c>
      <c r="D170" s="648">
        <f t="shared" si="26"/>
        <v>-289.197</v>
      </c>
      <c r="E170" s="638">
        <v>0.91604789959891419</v>
      </c>
      <c r="F170" s="645">
        <f t="shared" si="27"/>
        <v>-264.91830442030721</v>
      </c>
      <c r="H170" s="638"/>
      <c r="I170" s="638"/>
      <c r="J170" s="638"/>
      <c r="K170" s="638"/>
      <c r="M170" s="638"/>
      <c r="N170" s="638"/>
      <c r="O170" s="638"/>
      <c r="P170" s="638"/>
    </row>
    <row r="171" spans="2:16">
      <c r="B171" s="639">
        <v>43800</v>
      </c>
      <c r="C171" s="769">
        <f t="shared" si="29"/>
        <v>127.68299999999999</v>
      </c>
      <c r="D171" s="648">
        <f t="shared" si="26"/>
        <v>-289.197</v>
      </c>
      <c r="E171" s="638">
        <v>0.91604789959891419</v>
      </c>
      <c r="F171" s="645">
        <f t="shared" si="27"/>
        <v>-264.91830442030721</v>
      </c>
      <c r="H171" s="638"/>
      <c r="I171" s="638"/>
      <c r="J171" s="638"/>
      <c r="K171" s="638"/>
      <c r="M171" s="638"/>
      <c r="N171" s="638"/>
      <c r="O171" s="638"/>
      <c r="P171" s="638"/>
    </row>
    <row r="172" spans="2:16">
      <c r="B172" s="649" t="s">
        <v>26</v>
      </c>
      <c r="C172" s="650"/>
      <c r="D172" s="650"/>
      <c r="E172" s="650"/>
      <c r="F172" s="651">
        <f>SUM(F160:F171)</f>
        <v>-2914.1013486233801</v>
      </c>
      <c r="H172" s="638"/>
      <c r="I172" s="638"/>
      <c r="J172" s="638"/>
      <c r="K172" s="638"/>
      <c r="M172" s="638"/>
      <c r="N172" s="638"/>
      <c r="O172" s="638"/>
      <c r="P172" s="638"/>
    </row>
    <row r="173" spans="2:16">
      <c r="B173" s="639" t="s">
        <v>1064</v>
      </c>
      <c r="C173" s="638"/>
      <c r="D173" s="638"/>
      <c r="E173" s="638"/>
      <c r="F173" s="638">
        <f>+F172*12/11</f>
        <v>-3179.0196530436874</v>
      </c>
      <c r="H173" s="638"/>
      <c r="I173" s="638"/>
      <c r="J173" s="638"/>
      <c r="K173" s="638"/>
      <c r="M173" s="638"/>
      <c r="N173" s="638"/>
      <c r="O173" s="638"/>
      <c r="P173" s="638"/>
    </row>
    <row r="174" spans="2:16">
      <c r="B174" s="639" t="s">
        <v>1065</v>
      </c>
      <c r="C174" s="638"/>
      <c r="D174" s="638"/>
      <c r="E174" s="638"/>
      <c r="F174" s="638">
        <f>+F173</f>
        <v>-3179.0196530436874</v>
      </c>
      <c r="H174" s="638"/>
      <c r="I174" s="638"/>
      <c r="J174" s="638"/>
      <c r="K174" s="638"/>
      <c r="M174" s="638"/>
      <c r="N174" s="638"/>
      <c r="O174" s="638"/>
      <c r="P174" s="638"/>
    </row>
    <row r="175" spans="2:16">
      <c r="B175" s="639" t="s">
        <v>1066</v>
      </c>
      <c r="C175" s="638"/>
      <c r="D175" s="638"/>
      <c r="E175" s="638"/>
      <c r="F175" s="638">
        <f>+F173</f>
        <v>-3179.0196530436874</v>
      </c>
      <c r="H175" s="638"/>
      <c r="I175" s="638"/>
      <c r="J175" s="638"/>
      <c r="K175" s="638"/>
      <c r="M175" s="638"/>
      <c r="N175" s="638"/>
      <c r="O175" s="638"/>
      <c r="P175" s="638"/>
    </row>
    <row r="176" spans="2:16">
      <c r="B176" s="639" t="s">
        <v>1067</v>
      </c>
      <c r="C176" s="638"/>
      <c r="D176" s="638"/>
      <c r="E176" s="638"/>
      <c r="F176" s="638">
        <f>+F173</f>
        <v>-3179.0196530436874</v>
      </c>
      <c r="H176" s="649" t="s">
        <v>26</v>
      </c>
      <c r="I176" s="650"/>
      <c r="J176" s="650"/>
      <c r="K176" s="646">
        <f>SUM(K159:K175)</f>
        <v>416.88</v>
      </c>
      <c r="M176" s="649" t="s">
        <v>26</v>
      </c>
      <c r="N176" s="650"/>
      <c r="O176" s="650"/>
      <c r="P176" s="647">
        <f>SUM(P159:P175)</f>
        <v>127.68299999999999</v>
      </c>
    </row>
    <row r="177" spans="2:16">
      <c r="B177" s="639" t="s">
        <v>1068</v>
      </c>
      <c r="C177" s="638"/>
      <c r="D177" s="638"/>
      <c r="E177" s="638"/>
      <c r="F177" s="638">
        <f t="shared" ref="F177:F183" si="30">+F174</f>
        <v>-3179.0196530436874</v>
      </c>
    </row>
    <row r="178" spans="2:16">
      <c r="B178" s="639" t="s">
        <v>1069</v>
      </c>
      <c r="C178" s="638"/>
      <c r="D178" s="638"/>
      <c r="E178" s="638"/>
      <c r="F178" s="638">
        <f t="shared" si="30"/>
        <v>-3179.0196530436874</v>
      </c>
    </row>
    <row r="179" spans="2:16">
      <c r="B179" s="639" t="s">
        <v>1070</v>
      </c>
      <c r="C179" s="638"/>
      <c r="D179" s="638"/>
      <c r="E179" s="638"/>
      <c r="F179" s="638">
        <f t="shared" si="30"/>
        <v>-3179.0196530436874</v>
      </c>
    </row>
    <row r="180" spans="2:16">
      <c r="B180" s="639" t="s">
        <v>1081</v>
      </c>
      <c r="C180" s="638"/>
      <c r="D180" s="638"/>
      <c r="E180" s="638"/>
      <c r="F180" s="638">
        <f t="shared" si="30"/>
        <v>-3179.0196530436874</v>
      </c>
    </row>
    <row r="181" spans="2:16">
      <c r="B181" s="639" t="s">
        <v>1091</v>
      </c>
      <c r="C181" s="638"/>
      <c r="D181" s="638"/>
      <c r="E181" s="638"/>
      <c r="F181" s="638">
        <f t="shared" si="30"/>
        <v>-3179.0196530436874</v>
      </c>
    </row>
    <row r="182" spans="2:16">
      <c r="B182" s="639" t="s">
        <v>1092</v>
      </c>
      <c r="C182" s="638"/>
      <c r="D182" s="638"/>
      <c r="E182" s="638"/>
      <c r="F182" s="638">
        <f t="shared" si="30"/>
        <v>-3179.0196530436874</v>
      </c>
    </row>
    <row r="183" spans="2:16">
      <c r="B183" s="639" t="s">
        <v>1105</v>
      </c>
      <c r="C183" s="638"/>
      <c r="D183" s="638"/>
      <c r="E183" s="638"/>
      <c r="F183" s="638">
        <f t="shared" si="30"/>
        <v>-3179.0196530436874</v>
      </c>
    </row>
    <row r="184" spans="2:16">
      <c r="B184" s="639"/>
      <c r="C184" s="638"/>
      <c r="D184" s="638"/>
      <c r="E184" s="638"/>
      <c r="F184" s="638"/>
    </row>
    <row r="186" spans="2:16" ht="21">
      <c r="B186" s="640" t="s">
        <v>1106</v>
      </c>
    </row>
    <row r="188" spans="2:16" ht="21">
      <c r="B188" s="640" t="s">
        <v>1107</v>
      </c>
      <c r="C188" s="641"/>
      <c r="E188" s="641"/>
      <c r="F188" s="641"/>
      <c r="H188" s="640" t="s">
        <v>688</v>
      </c>
    </row>
    <row r="189" spans="2:16">
      <c r="B189" s="847" t="s">
        <v>668</v>
      </c>
      <c r="C189" s="847"/>
      <c r="D189" s="847"/>
      <c r="E189" s="847"/>
      <c r="F189" s="847"/>
      <c r="H189" s="1" t="s">
        <v>676</v>
      </c>
      <c r="M189" s="1" t="s">
        <v>677</v>
      </c>
    </row>
    <row r="190" spans="2:16" ht="45">
      <c r="B190" s="637" t="s">
        <v>62</v>
      </c>
      <c r="C190" s="637" t="s">
        <v>669</v>
      </c>
      <c r="D190" s="637" t="s">
        <v>670</v>
      </c>
      <c r="E190" s="637" t="s">
        <v>672</v>
      </c>
      <c r="F190" s="637" t="s">
        <v>671</v>
      </c>
      <c r="H190" s="637" t="s">
        <v>673</v>
      </c>
      <c r="I190" s="637" t="s">
        <v>674</v>
      </c>
      <c r="J190" s="637" t="s">
        <v>675</v>
      </c>
      <c r="K190" s="637" t="s">
        <v>669</v>
      </c>
      <c r="M190" s="637" t="s">
        <v>673</v>
      </c>
      <c r="N190" s="637" t="s">
        <v>674</v>
      </c>
      <c r="O190" s="637" t="s">
        <v>675</v>
      </c>
      <c r="P190" s="637" t="s">
        <v>669</v>
      </c>
    </row>
    <row r="191" spans="2:16" ht="18">
      <c r="B191" s="637"/>
      <c r="C191" s="637" t="s">
        <v>678</v>
      </c>
      <c r="D191" s="637" t="s">
        <v>679</v>
      </c>
      <c r="E191" s="637" t="s">
        <v>680</v>
      </c>
      <c r="F191" s="637" t="s">
        <v>681</v>
      </c>
      <c r="H191" s="637"/>
      <c r="I191" s="637" t="s">
        <v>682</v>
      </c>
      <c r="J191" s="637" t="s">
        <v>683</v>
      </c>
      <c r="K191" s="637" t="s">
        <v>684</v>
      </c>
      <c r="M191" s="637"/>
      <c r="N191" s="637" t="s">
        <v>685</v>
      </c>
      <c r="O191" s="637" t="s">
        <v>686</v>
      </c>
      <c r="P191" s="637" t="s">
        <v>687</v>
      </c>
    </row>
    <row r="192" spans="2:16">
      <c r="B192" s="639" t="s">
        <v>1049</v>
      </c>
      <c r="C192" s="646">
        <f>K209</f>
        <v>1363.8049999999998</v>
      </c>
      <c r="D192" s="644"/>
      <c r="E192" s="638"/>
      <c r="F192" s="638"/>
      <c r="H192" s="638" t="s">
        <v>1097</v>
      </c>
      <c r="I192" s="638">
        <v>0.09</v>
      </c>
      <c r="J192" s="638">
        <v>0</v>
      </c>
      <c r="K192" s="770">
        <f>I192*J192</f>
        <v>0</v>
      </c>
      <c r="M192" s="638" t="s">
        <v>1108</v>
      </c>
      <c r="N192" s="638">
        <v>2.5000000000000001E-2</v>
      </c>
      <c r="O192" s="638">
        <v>0</v>
      </c>
      <c r="P192" s="770">
        <f>N192*O192</f>
        <v>0</v>
      </c>
    </row>
    <row r="193" spans="2:16">
      <c r="B193" s="639">
        <v>43466</v>
      </c>
      <c r="C193" s="769"/>
      <c r="D193" s="648"/>
      <c r="E193" s="638"/>
      <c r="F193" s="645"/>
      <c r="H193" s="638" t="s">
        <v>1099</v>
      </c>
      <c r="I193" s="638">
        <v>0.185</v>
      </c>
      <c r="J193" s="638">
        <v>6243</v>
      </c>
      <c r="K193" s="770">
        <f t="shared" ref="K193:K195" si="31">I193*J193</f>
        <v>1154.9549999999999</v>
      </c>
      <c r="M193" s="638" t="s">
        <v>1109</v>
      </c>
      <c r="N193" s="638">
        <v>4.5999999999999999E-2</v>
      </c>
      <c r="O193" s="638">
        <v>6243</v>
      </c>
      <c r="P193" s="770">
        <f t="shared" ref="P193:P195" si="32">N193*O193</f>
        <v>287.178</v>
      </c>
    </row>
    <row r="194" spans="2:16">
      <c r="B194" s="639">
        <v>43497</v>
      </c>
      <c r="C194" s="769">
        <f>+P209</f>
        <v>360.64800000000002</v>
      </c>
      <c r="D194" s="648">
        <f>$C194-$C$192</f>
        <v>-1003.1569999999998</v>
      </c>
      <c r="E194" s="638">
        <v>0.91604789959891419</v>
      </c>
      <c r="F194" s="645">
        <f>D194*E194</f>
        <v>-918.93986281794776</v>
      </c>
      <c r="H194" s="638" t="s">
        <v>1101</v>
      </c>
      <c r="I194" s="638">
        <v>0.28999999999999998</v>
      </c>
      <c r="J194" s="638">
        <v>268</v>
      </c>
      <c r="K194" s="770">
        <f t="shared" si="31"/>
        <v>77.72</v>
      </c>
      <c r="M194" s="638" t="s">
        <v>1110</v>
      </c>
      <c r="N194" s="638">
        <v>0.09</v>
      </c>
      <c r="O194" s="638">
        <v>268</v>
      </c>
      <c r="P194" s="770">
        <f t="shared" si="32"/>
        <v>24.119999999999997</v>
      </c>
    </row>
    <row r="195" spans="2:16">
      <c r="B195" s="639">
        <v>43525</v>
      </c>
      <c r="C195" s="769">
        <f>+$C$194</f>
        <v>360.64800000000002</v>
      </c>
      <c r="D195" s="648">
        <f t="shared" ref="D195:D204" si="33">$C195-$C$192</f>
        <v>-1003.1569999999998</v>
      </c>
      <c r="E195" s="638">
        <v>0.91604789959891419</v>
      </c>
      <c r="F195" s="645">
        <f t="shared" ref="F195:F204" si="34">D195*E195</f>
        <v>-918.93986281794776</v>
      </c>
      <c r="H195" s="638" t="s">
        <v>1103</v>
      </c>
      <c r="I195" s="638">
        <v>0.46500000000000002</v>
      </c>
      <c r="J195" s="638">
        <v>282</v>
      </c>
      <c r="K195" s="770">
        <f t="shared" si="31"/>
        <v>131.13</v>
      </c>
      <c r="M195" s="638" t="s">
        <v>1111</v>
      </c>
      <c r="N195" s="638">
        <v>0.17499999999999999</v>
      </c>
      <c r="O195" s="638">
        <v>282</v>
      </c>
      <c r="P195" s="770">
        <f t="shared" si="32"/>
        <v>49.349999999999994</v>
      </c>
    </row>
    <row r="196" spans="2:16">
      <c r="B196" s="639">
        <v>43556</v>
      </c>
      <c r="C196" s="769">
        <f t="shared" ref="C196:C204" si="35">+$C$194</f>
        <v>360.64800000000002</v>
      </c>
      <c r="D196" s="648">
        <f t="shared" si="33"/>
        <v>-1003.1569999999998</v>
      </c>
      <c r="E196" s="638">
        <v>0.91604789959891419</v>
      </c>
      <c r="F196" s="645">
        <f t="shared" si="34"/>
        <v>-918.93986281794776</v>
      </c>
      <c r="H196" s="638"/>
      <c r="I196" s="638"/>
      <c r="J196" s="638"/>
      <c r="K196" s="638"/>
      <c r="M196" s="638"/>
      <c r="N196" s="638"/>
      <c r="O196" s="638"/>
      <c r="P196" s="638"/>
    </row>
    <row r="197" spans="2:16">
      <c r="B197" s="639">
        <v>43586</v>
      </c>
      <c r="C197" s="769">
        <f t="shared" si="35"/>
        <v>360.64800000000002</v>
      </c>
      <c r="D197" s="648">
        <f t="shared" si="33"/>
        <v>-1003.1569999999998</v>
      </c>
      <c r="E197" s="638">
        <v>0.91604789959891419</v>
      </c>
      <c r="F197" s="645">
        <f t="shared" si="34"/>
        <v>-918.93986281794776</v>
      </c>
      <c r="H197" s="638"/>
      <c r="I197" s="638"/>
      <c r="J197" s="638"/>
      <c r="K197" s="638"/>
      <c r="M197" s="638"/>
      <c r="N197" s="638"/>
      <c r="O197" s="638"/>
      <c r="P197" s="638"/>
    </row>
    <row r="198" spans="2:16">
      <c r="B198" s="639">
        <v>43617</v>
      </c>
      <c r="C198" s="769">
        <f t="shared" si="35"/>
        <v>360.64800000000002</v>
      </c>
      <c r="D198" s="648">
        <f t="shared" si="33"/>
        <v>-1003.1569999999998</v>
      </c>
      <c r="E198" s="638">
        <v>0.91604789959891419</v>
      </c>
      <c r="F198" s="645">
        <f t="shared" si="34"/>
        <v>-918.93986281794776</v>
      </c>
      <c r="H198" s="638"/>
      <c r="I198" s="638"/>
      <c r="J198" s="638"/>
      <c r="K198" s="638"/>
      <c r="M198" s="638"/>
      <c r="N198" s="638"/>
      <c r="O198" s="638"/>
      <c r="P198" s="638"/>
    </row>
    <row r="199" spans="2:16">
      <c r="B199" s="639">
        <v>43647</v>
      </c>
      <c r="C199" s="769">
        <f t="shared" si="35"/>
        <v>360.64800000000002</v>
      </c>
      <c r="D199" s="648">
        <f t="shared" si="33"/>
        <v>-1003.1569999999998</v>
      </c>
      <c r="E199" s="638">
        <v>0.91604789959891419</v>
      </c>
      <c r="F199" s="645">
        <f t="shared" si="34"/>
        <v>-918.93986281794776</v>
      </c>
      <c r="H199" s="638"/>
      <c r="I199" s="638"/>
      <c r="J199" s="638"/>
      <c r="K199" s="638"/>
      <c r="M199" s="638"/>
      <c r="N199" s="638"/>
      <c r="O199" s="638"/>
      <c r="P199" s="638"/>
    </row>
    <row r="200" spans="2:16">
      <c r="B200" s="639">
        <v>43678</v>
      </c>
      <c r="C200" s="769">
        <f t="shared" si="35"/>
        <v>360.64800000000002</v>
      </c>
      <c r="D200" s="648">
        <f t="shared" si="33"/>
        <v>-1003.1569999999998</v>
      </c>
      <c r="E200" s="638">
        <v>0.91604789959891419</v>
      </c>
      <c r="F200" s="645">
        <f t="shared" si="34"/>
        <v>-918.93986281794776</v>
      </c>
      <c r="H200" s="638"/>
      <c r="I200" s="638"/>
      <c r="J200" s="638"/>
      <c r="K200" s="638"/>
      <c r="M200" s="638"/>
      <c r="N200" s="638"/>
      <c r="O200" s="638"/>
      <c r="P200" s="638"/>
    </row>
    <row r="201" spans="2:16">
      <c r="B201" s="639">
        <v>43709</v>
      </c>
      <c r="C201" s="769">
        <f t="shared" si="35"/>
        <v>360.64800000000002</v>
      </c>
      <c r="D201" s="648">
        <f t="shared" si="33"/>
        <v>-1003.1569999999998</v>
      </c>
      <c r="E201" s="638">
        <v>0.91604789959891419</v>
      </c>
      <c r="F201" s="645">
        <f t="shared" si="34"/>
        <v>-918.93986281794776</v>
      </c>
      <c r="H201" s="638"/>
      <c r="I201" s="638"/>
      <c r="J201" s="638"/>
      <c r="K201" s="638"/>
      <c r="M201" s="638"/>
      <c r="N201" s="638"/>
      <c r="O201" s="638"/>
      <c r="P201" s="638"/>
    </row>
    <row r="202" spans="2:16">
      <c r="B202" s="639">
        <v>43739</v>
      </c>
      <c r="C202" s="769">
        <f t="shared" si="35"/>
        <v>360.64800000000002</v>
      </c>
      <c r="D202" s="648">
        <f t="shared" si="33"/>
        <v>-1003.1569999999998</v>
      </c>
      <c r="E202" s="638">
        <v>0.91604789959891419</v>
      </c>
      <c r="F202" s="645">
        <f t="shared" si="34"/>
        <v>-918.93986281794776</v>
      </c>
      <c r="H202" s="638"/>
      <c r="I202" s="638"/>
      <c r="J202" s="638"/>
      <c r="K202" s="638"/>
      <c r="M202" s="638"/>
      <c r="N202" s="638"/>
      <c r="O202" s="638"/>
      <c r="P202" s="638"/>
    </row>
    <row r="203" spans="2:16">
      <c r="B203" s="639">
        <v>43770</v>
      </c>
      <c r="C203" s="769">
        <f t="shared" si="35"/>
        <v>360.64800000000002</v>
      </c>
      <c r="D203" s="648">
        <f t="shared" si="33"/>
        <v>-1003.1569999999998</v>
      </c>
      <c r="E203" s="638">
        <v>0.91604789959891419</v>
      </c>
      <c r="F203" s="645">
        <f t="shared" si="34"/>
        <v>-918.93986281794776</v>
      </c>
      <c r="H203" s="638"/>
      <c r="I203" s="638"/>
      <c r="J203" s="638"/>
      <c r="K203" s="638"/>
      <c r="M203" s="638"/>
      <c r="N203" s="638"/>
      <c r="O203" s="638"/>
      <c r="P203" s="638"/>
    </row>
    <row r="204" spans="2:16">
      <c r="B204" s="639">
        <v>43800</v>
      </c>
      <c r="C204" s="769">
        <f t="shared" si="35"/>
        <v>360.64800000000002</v>
      </c>
      <c r="D204" s="648">
        <f t="shared" si="33"/>
        <v>-1003.1569999999998</v>
      </c>
      <c r="E204" s="638">
        <v>0.91604789959891419</v>
      </c>
      <c r="F204" s="645">
        <f t="shared" si="34"/>
        <v>-918.93986281794776</v>
      </c>
      <c r="H204" s="638"/>
      <c r="I204" s="638"/>
      <c r="J204" s="638"/>
      <c r="K204" s="638"/>
      <c r="M204" s="638"/>
      <c r="N204" s="638"/>
      <c r="O204" s="638"/>
      <c r="P204" s="638"/>
    </row>
    <row r="205" spans="2:16">
      <c r="B205" s="649" t="s">
        <v>26</v>
      </c>
      <c r="C205" s="650"/>
      <c r="D205" s="650"/>
      <c r="E205" s="650"/>
      <c r="F205" s="651">
        <f>SUM(F193:F204)</f>
        <v>-10108.338490997425</v>
      </c>
      <c r="H205" s="638"/>
      <c r="I205" s="638"/>
      <c r="J205" s="638"/>
      <c r="K205" s="638"/>
      <c r="M205" s="638"/>
      <c r="N205" s="638"/>
      <c r="O205" s="638"/>
      <c r="P205" s="638"/>
    </row>
    <row r="206" spans="2:16">
      <c r="B206" s="639" t="s">
        <v>1064</v>
      </c>
      <c r="C206" s="638"/>
      <c r="D206" s="638"/>
      <c r="E206" s="638"/>
      <c r="F206" s="638">
        <f>+F205*12/11</f>
        <v>-11027.278353815373</v>
      </c>
      <c r="H206" s="638"/>
      <c r="I206" s="638"/>
      <c r="J206" s="638"/>
      <c r="K206" s="638"/>
      <c r="M206" s="638"/>
      <c r="N206" s="638"/>
      <c r="O206" s="638"/>
      <c r="P206" s="638"/>
    </row>
    <row r="207" spans="2:16">
      <c r="B207" s="639" t="s">
        <v>1065</v>
      </c>
      <c r="C207" s="638"/>
      <c r="D207" s="638"/>
      <c r="E207" s="638"/>
      <c r="F207" s="638">
        <f>+F206</f>
        <v>-11027.278353815373</v>
      </c>
      <c r="H207" s="638"/>
      <c r="I207" s="638"/>
      <c r="J207" s="638"/>
      <c r="K207" s="638"/>
      <c r="M207" s="638"/>
      <c r="N207" s="638"/>
      <c r="O207" s="638"/>
      <c r="P207" s="638"/>
    </row>
    <row r="208" spans="2:16">
      <c r="B208" s="639" t="s">
        <v>1066</v>
      </c>
      <c r="C208" s="638"/>
      <c r="D208" s="638"/>
      <c r="E208" s="638"/>
      <c r="F208" s="638">
        <f>+F206</f>
        <v>-11027.278353815373</v>
      </c>
      <c r="H208" s="638"/>
      <c r="I208" s="638"/>
      <c r="J208" s="638"/>
      <c r="K208" s="638"/>
      <c r="M208" s="638"/>
      <c r="N208" s="638"/>
      <c r="O208" s="638"/>
      <c r="P208" s="638"/>
    </row>
    <row r="209" spans="2:16">
      <c r="B209" s="639" t="s">
        <v>1067</v>
      </c>
      <c r="C209" s="638"/>
      <c r="D209" s="638"/>
      <c r="E209" s="638"/>
      <c r="F209" s="638">
        <f>+F206</f>
        <v>-11027.278353815373</v>
      </c>
      <c r="H209" s="649" t="s">
        <v>26</v>
      </c>
      <c r="I209" s="650"/>
      <c r="J209" s="650"/>
      <c r="K209" s="646">
        <f>SUM(K192:K208)</f>
        <v>1363.8049999999998</v>
      </c>
      <c r="M209" s="649" t="s">
        <v>26</v>
      </c>
      <c r="N209" s="650"/>
      <c r="O209" s="650"/>
      <c r="P209" s="647">
        <f>SUM(P192:P208)</f>
        <v>360.64800000000002</v>
      </c>
    </row>
    <row r="210" spans="2:16">
      <c r="B210" s="639" t="s">
        <v>1068</v>
      </c>
      <c r="C210" s="638"/>
      <c r="D210" s="638"/>
      <c r="E210" s="638"/>
      <c r="F210" s="638">
        <f t="shared" ref="F210:F216" si="36">+F207</f>
        <v>-11027.278353815373</v>
      </c>
    </row>
    <row r="211" spans="2:16">
      <c r="B211" s="639" t="s">
        <v>1069</v>
      </c>
      <c r="C211" s="638"/>
      <c r="D211" s="638"/>
      <c r="E211" s="638"/>
      <c r="F211" s="638">
        <f t="shared" si="36"/>
        <v>-11027.278353815373</v>
      </c>
    </row>
    <row r="212" spans="2:16">
      <c r="B212" s="639" t="s">
        <v>1070</v>
      </c>
      <c r="C212" s="638"/>
      <c r="D212" s="638"/>
      <c r="E212" s="638"/>
      <c r="F212" s="638">
        <f t="shared" si="36"/>
        <v>-11027.278353815373</v>
      </c>
    </row>
    <row r="213" spans="2:16">
      <c r="B213" s="639" t="s">
        <v>1081</v>
      </c>
      <c r="C213" s="638"/>
      <c r="D213" s="638"/>
      <c r="E213" s="638"/>
      <c r="F213" s="638">
        <f t="shared" si="36"/>
        <v>-11027.278353815373</v>
      </c>
    </row>
    <row r="214" spans="2:16">
      <c r="B214" s="639" t="s">
        <v>1091</v>
      </c>
      <c r="C214" s="638"/>
      <c r="D214" s="638"/>
      <c r="E214" s="638"/>
      <c r="F214" s="638">
        <f t="shared" si="36"/>
        <v>-11027.278353815373</v>
      </c>
    </row>
    <row r="215" spans="2:16">
      <c r="B215" s="639" t="s">
        <v>1092</v>
      </c>
      <c r="C215" s="638"/>
      <c r="D215" s="638"/>
      <c r="E215" s="638"/>
      <c r="F215" s="638">
        <f t="shared" si="36"/>
        <v>-11027.278353815373</v>
      </c>
    </row>
    <row r="216" spans="2:16">
      <c r="B216" s="639" t="s">
        <v>1105</v>
      </c>
      <c r="C216" s="638"/>
      <c r="D216" s="638"/>
      <c r="E216" s="638"/>
      <c r="F216" s="638">
        <f t="shared" si="36"/>
        <v>-11027.278353815373</v>
      </c>
    </row>
    <row r="217" spans="2:16">
      <c r="B217" s="639"/>
      <c r="C217" s="638"/>
      <c r="D217" s="638"/>
      <c r="E217" s="638"/>
      <c r="F217" s="638"/>
    </row>
  </sheetData>
  <mergeCells count="7">
    <mergeCell ref="B156:F156"/>
    <mergeCell ref="B189:F189"/>
    <mergeCell ref="B24:F24"/>
    <mergeCell ref="B18:U18"/>
    <mergeCell ref="B57:F57"/>
    <mergeCell ref="B90:F90"/>
    <mergeCell ref="B123:F12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Jing Cheng</cp:lastModifiedBy>
  <cp:lastPrinted>2017-05-24T00:43:43Z</cp:lastPrinted>
  <dcterms:created xsi:type="dcterms:W3CDTF">2012-03-05T18:56:04Z</dcterms:created>
  <dcterms:modified xsi:type="dcterms:W3CDTF">2023-07-11T15:16:28Z</dcterms:modified>
</cp:coreProperties>
</file>